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9" activeTab="13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J U L I O    2016" sheetId="13" r:id="rId13"/>
    <sheet name="REMISIONES  JULIO  2016  " sheetId="14" r:id="rId14"/>
    <sheet name="Hoja5" sheetId="15" r:id="rId15"/>
    <sheet name="Hoja6" sheetId="16" r:id="rId16"/>
    <sheet name="Hoja9" sheetId="17" r:id="rId17"/>
    <sheet name="Hoja10" sheetId="18" r:id="rId18"/>
  </sheets>
  <calcPr calcId="144525"/>
</workbook>
</file>

<file path=xl/calcChain.xml><?xml version="1.0" encoding="utf-8"?>
<calcChain xmlns="http://schemas.openxmlformats.org/spreadsheetml/2006/main">
  <c r="C71" i="14" l="1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E71" i="14"/>
  <c r="F6" i="14"/>
  <c r="F5" i="14"/>
  <c r="L8" i="13"/>
  <c r="K45" i="13"/>
  <c r="I38" i="13"/>
  <c r="F38" i="13"/>
  <c r="C38" i="13"/>
  <c r="N37" i="13"/>
  <c r="L38" i="13"/>
  <c r="F7" i="14" l="1"/>
  <c r="F71" i="14" s="1"/>
  <c r="K40" i="13"/>
  <c r="F41" i="13" s="1"/>
  <c r="F44" i="13" s="1"/>
  <c r="F46" i="13" s="1"/>
  <c r="K44" i="13" s="1"/>
  <c r="K47" i="13" s="1"/>
  <c r="E33" i="12"/>
  <c r="E32" i="12"/>
  <c r="V20" i="12"/>
  <c r="Y20" i="12"/>
  <c r="T19" i="12"/>
  <c r="T17" i="12"/>
  <c r="T16" i="12"/>
  <c r="T14" i="12"/>
  <c r="T13" i="12"/>
  <c r="T11" i="12"/>
  <c r="T10" i="12"/>
  <c r="T8" i="12"/>
  <c r="T6" i="12"/>
  <c r="T5" i="12"/>
  <c r="T4" i="12"/>
  <c r="T7" i="12"/>
  <c r="K45" i="11" l="1"/>
  <c r="I38" i="11"/>
  <c r="F38" i="11"/>
  <c r="C38" i="11"/>
  <c r="N37" i="11"/>
  <c r="L8" i="11"/>
  <c r="L38" i="11" s="1"/>
  <c r="K40" i="11" l="1"/>
  <c r="F41" i="11" s="1"/>
  <c r="F44" i="11" s="1"/>
  <c r="F46" i="11" s="1"/>
  <c r="K44" i="11" s="1"/>
  <c r="K47" i="11" s="1"/>
  <c r="E7" i="12"/>
  <c r="F20" i="12" l="1"/>
  <c r="F21" i="12"/>
  <c r="F22" i="12"/>
  <c r="K65" i="12"/>
  <c r="M70" i="12"/>
  <c r="K64" i="12"/>
  <c r="K62" i="12"/>
  <c r="K61" i="12"/>
  <c r="K59" i="12"/>
  <c r="F64" i="12"/>
  <c r="F65" i="12"/>
  <c r="F66" i="12"/>
  <c r="F67" i="12"/>
  <c r="K58" i="12"/>
  <c r="K57" i="12"/>
  <c r="K56" i="12"/>
  <c r="K55" i="12" l="1"/>
  <c r="AB8" i="11" l="1"/>
  <c r="AA45" i="11"/>
  <c r="Y38" i="11"/>
  <c r="V38" i="11"/>
  <c r="S38" i="11"/>
  <c r="AD37" i="11"/>
  <c r="AB38" i="11"/>
  <c r="F53" i="12"/>
  <c r="F54" i="12"/>
  <c r="F55" i="12"/>
  <c r="F56" i="12"/>
  <c r="F57" i="12"/>
  <c r="F58" i="12"/>
  <c r="F59" i="12"/>
  <c r="F60" i="12"/>
  <c r="F61" i="12"/>
  <c r="F62" i="12"/>
  <c r="F63" i="12"/>
  <c r="F68" i="12"/>
  <c r="F69" i="12"/>
  <c r="F70" i="12"/>
  <c r="K46" i="12"/>
  <c r="K53" i="12"/>
  <c r="K52" i="12"/>
  <c r="AA40" i="11" l="1"/>
  <c r="V41" i="11" s="1"/>
  <c r="V44" i="11" s="1"/>
  <c r="V46" i="11" s="1"/>
  <c r="AA44" i="11" s="1"/>
  <c r="AA47" i="11" s="1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K49" i="12" l="1"/>
  <c r="K44" i="12" l="1"/>
  <c r="K69" i="12" s="1"/>
  <c r="P70" i="12"/>
  <c r="AR8" i="11" l="1"/>
  <c r="E31" i="10" l="1"/>
  <c r="P38" i="12"/>
  <c r="K22" i="12"/>
  <c r="K21" i="12"/>
  <c r="AQ45" i="11"/>
  <c r="AO38" i="11"/>
  <c r="AL38" i="11"/>
  <c r="AI38" i="11"/>
  <c r="AT37" i="11"/>
  <c r="AR38" i="11"/>
  <c r="BK25" i="11"/>
  <c r="K20" i="12"/>
  <c r="AQ40" i="11" l="1"/>
  <c r="AL41" i="11" s="1"/>
  <c r="AL44" i="11" s="1"/>
  <c r="AL46" i="11" s="1"/>
  <c r="AQ44" i="11" s="1"/>
  <c r="AQ47" i="11" s="1"/>
  <c r="K19" i="12" l="1"/>
  <c r="K16" i="12" l="1"/>
  <c r="K15" i="12"/>
  <c r="K12" i="12"/>
  <c r="L8" i="9"/>
  <c r="K11" i="12" l="1"/>
  <c r="K10" i="12"/>
  <c r="K8" i="12"/>
  <c r="K6" i="12" l="1"/>
  <c r="K3" i="12" l="1"/>
  <c r="K38" i="12"/>
  <c r="M38" i="12"/>
  <c r="BH8" i="11" l="1"/>
  <c r="C71" i="12" l="1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23" i="12"/>
  <c r="F19" i="12"/>
  <c r="F18" i="12"/>
  <c r="F17" i="12"/>
  <c r="F16" i="12"/>
  <c r="F15" i="12"/>
  <c r="F14" i="12"/>
  <c r="E71" i="12"/>
  <c r="F12" i="12"/>
  <c r="F11" i="12"/>
  <c r="F10" i="12"/>
  <c r="F9" i="12"/>
  <c r="F8" i="12"/>
  <c r="F7" i="12"/>
  <c r="F6" i="12"/>
  <c r="F5" i="12"/>
  <c r="BG45" i="11"/>
  <c r="BE38" i="11"/>
  <c r="BB38" i="11"/>
  <c r="AY38" i="11"/>
  <c r="BJ37" i="11"/>
  <c r="BH38" i="11"/>
  <c r="F13" i="12" l="1"/>
  <c r="F71" i="12" s="1"/>
  <c r="BG40" i="11"/>
  <c r="BB41" i="11" s="1"/>
  <c r="BB44" i="11" s="1"/>
  <c r="BB46" i="11" s="1"/>
  <c r="BG44" i="11" s="1"/>
  <c r="BG47" i="11" s="1"/>
  <c r="E19" i="10"/>
  <c r="K85" i="10" l="1"/>
  <c r="K84" i="10"/>
  <c r="K83" i="10"/>
  <c r="K45" i="9"/>
  <c r="I38" i="9"/>
  <c r="F38" i="9"/>
  <c r="C38" i="9"/>
  <c r="N37" i="9"/>
  <c r="L38" i="9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<sst xmlns="http://schemas.openxmlformats.org/spreadsheetml/2006/main" count="2668" uniqueCount="694">
  <si>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</si>
  <si>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</si>
  <si>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</si>
  <si>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</si>
  <si>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</si>
  <si>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</si>
  <si>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</si>
  <si>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</si>
  <si>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</si>
  <si>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</si>
  <si>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</si>
  <si>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</si>
  <si>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</si>
  <si>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</si>
  <si>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</si>
  <si>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</si>
  <si>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</si>
  <si>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</si>
  <si>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</si>
  <si>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</si>
  <si>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</si>
  <si>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</si>
  <si>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</si>
  <si>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</si>
  <si>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</si>
  <si>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</si>
  <si>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</si>
  <si>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</si>
  <si>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</si>
  <si>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</si>
  <si>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</si>
  <si>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</si>
  <si>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</si>
  <si>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</si>
  <si>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</si>
  <si>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</si>
  <si>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</si>
  <si>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</si>
  <si>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</si>
  <si>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</si>
  <si>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</si>
  <si>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</si>
  <si>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</si>
  <si>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</si>
  <si>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</si>
  <si>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</si>
  <si>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</si>
  <si>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</si>
  <si>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</si>
  <si>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</si>
  <si>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</si>
  <si>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</si>
  <si>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</si>
  <si>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</si>
  <si>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</si>
  <si>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</si>
  <si>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</si>
  <si>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</si>
  <si>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</si>
  <si>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</si>
  <si>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</si>
  <si>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</si>
  <si>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</si>
  <si>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</si>
  <si>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</si>
  <si>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</si>
  <si>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</si>
  <si>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</si>
  <si>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</si>
  <si>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</si>
  <si>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</si>
  <si>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</si>
  <si>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</si>
  <si>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</si>
  <si>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</si>
  <si>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</si>
  <si>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</si>
  <si>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</si>
  <si>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</si>
  <si>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</si>
  <si>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</si>
  <si>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</si>
  <si>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</si>
  <si>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</si>
  <si>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</si>
  <si>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</si>
  <si>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</si>
  <si>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</si>
  <si>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</si>
  <si>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</si>
  <si>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</si>
  <si>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</si>
  <si>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</si>
  <si>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</si>
  <si>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</si>
  <si>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</si>
  <si>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</si>
  <si>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</si>
  <si>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</si>
  <si>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</si>
  <si>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</si>
  <si>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</si>
  <si>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</si>
  <si>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</si>
  <si>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</si>
  <si>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</si>
  <si>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</si>
  <si>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</si>
  <si>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</si>
  <si>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</si>
  <si>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</si>
  <si>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</si>
  <si>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</si>
  <si>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</si>
  <si>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</si>
  <si>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</si>
  <si>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</si>
  <si>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</si>
  <si>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</si>
  <si>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</si>
  <si>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</si>
  <si>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</si>
  <si>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</si>
  <si>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</si>
  <si>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</si>
  <si>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</si>
  <si>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</si>
  <si>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</si>
  <si>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</si>
  <si>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</si>
  <si>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</si>
  <si>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</si>
  <si>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</si>
  <si>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</si>
  <si>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</si>
  <si>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</si>
  <si>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</si>
  <si>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</si>
  <si>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</si>
  <si>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</si>
  <si>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</si>
  <si>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</si>
  <si>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</si>
  <si>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</si>
  <si>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</si>
  <si>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</si>
  <si>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</si>
  <si>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</si>
  <si>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</si>
  <si>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</si>
  <si>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</si>
  <si>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</si>
  <si>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</si>
  <si>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</si>
  <si>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</si>
  <si>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</si>
  <si>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</si>
  <si>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</si>
  <si>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</si>
  <si>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</si>
  <si>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</si>
  <si>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</si>
  <si>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</si>
  <si>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</si>
  <si>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</si>
  <si>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</si>
  <si>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</si>
  <si>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</si>
  <si>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</si>
  <si>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</si>
  <si>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</si>
  <si>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</si>
  <si>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</si>
  <si>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</si>
  <si>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</si>
  <si>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</si>
  <si>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</si>
  <si>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</si>
  <si>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</si>
  <si>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</si>
  <si>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</si>
  <si>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</si>
  <si>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</si>
  <si>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</si>
  <si>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</si>
  <si>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</si>
  <si>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</si>
  <si>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</si>
  <si>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</si>
  <si>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</si>
  <si>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</si>
  <si>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</si>
  <si>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</si>
  <si>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</si>
  <si>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</si>
  <si>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</si>
  <si>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</si>
  <si>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</si>
  <si>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</si>
  <si>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</si>
  <si>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</si>
  <si>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</si>
  <si>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</si>
  <si>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</si>
  <si>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</si>
  <si>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</si>
  <si>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</si>
  <si>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</si>
  <si>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</si>
  <si>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</si>
  <si>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</si>
  <si>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</si>
  <si>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</si>
  <si>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</si>
  <si>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</si>
  <si>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</si>
  <si>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</si>
  <si>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</si>
  <si>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</si>
  <si>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</si>
  <si>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</si>
  <si>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</si>
  <si>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</si>
  <si>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</si>
  <si>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</si>
  <si>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</si>
  <si>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</si>
  <si>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</si>
  <si>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</si>
  <si>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</si>
  <si>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</si>
  <si>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</si>
  <si>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</si>
  <si>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</si>
  <si>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</si>
  <si>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</si>
  <si>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</si>
  <si>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</si>
  <si>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</si>
  <si>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</si>
  <si>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</si>
  <si>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</si>
  <si>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</si>
  <si>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</si>
  <si>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</si>
  <si>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</si>
  <si>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</si>
  <si>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</si>
  <si>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</si>
  <si>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</si>
  <si>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</si>
  <si>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</si>
  <si>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</si>
  <si>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</si>
  <si>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</si>
  <si>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</si>
  <si>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</si>
  <si>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</si>
  <si>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</si>
  <si>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</si>
  <si>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</si>
  <si>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</si>
  <si>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</si>
  <si>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</si>
  <si>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</si>
  <si>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</si>
  <si>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</si>
  <si>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</si>
  <si>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</si>
  <si>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</si>
  <si>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</si>
  <si>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</si>
  <si>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</si>
  <si>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</si>
  <si>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</si>
  <si>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</si>
  <si>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</si>
  <si>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</si>
  <si>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</si>
  <si>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</si>
  <si>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</si>
  <si>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</si>
  <si>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</si>
  <si>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</si>
  <si>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</si>
  <si>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</si>
  <si>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</si>
  <si>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</si>
  <si>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</si>
  <si>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</si>
  <si>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</si>
  <si>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</si>
  <si>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</si>
  <si>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</si>
  <si>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</si>
  <si>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</si>
  <si>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</si>
  <si>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</si>
  <si>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</si>
  <si>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</si>
  <si>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</si>
  <si>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</si>
  <si>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</si>
  <si>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</si>
  <si>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</si>
  <si>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</si>
  <si>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</si>
  <si>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</si>
  <si>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</si>
  <si>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</si>
  <si>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</si>
  <si>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</si>
  <si>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</si>
  <si>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</si>
  <si>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</si>
  <si>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</si>
  <si>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</si>
  <si>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</si>
  <si>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</si>
  <si>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</si>
  <si>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</si>
  <si>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</si>
  <si>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</si>
  <si>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</si>
  <si>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</si>
  <si>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</si>
  <si>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</si>
  <si>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</si>
  <si>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</si>
  <si>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</si>
  <si>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</si>
  <si>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</si>
  <si>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</si>
  <si>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</si>
  <si>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</si>
  <si>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</si>
  <si>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</si>
  <si>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</si>
  <si>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</si>
  <si>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</si>
  <si>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</si>
  <si>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</si>
  <si>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</si>
  <si>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</si>
  <si>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</si>
  <si>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</si>
  <si>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</si>
  <si>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</si>
  <si>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</si>
  <si>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</si>
  <si>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</si>
  <si>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</si>
  <si>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</si>
  <si>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</si>
  <si>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</si>
  <si>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</si>
  <si>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</si>
  <si>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</si>
  <si>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</si>
  <si>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</si>
  <si>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</si>
  <si>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</si>
  <si>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</si>
  <si>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</si>
  <si>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</si>
  <si>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</si>
  <si>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</si>
  <si>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</si>
  <si>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</si>
  <si>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</si>
  <si>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</si>
  <si>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</si>
  <si>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</si>
  <si>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</si>
  <si>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</si>
  <si>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</si>
  <si>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</si>
  <si>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</si>
  <si>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</si>
  <si>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</si>
  <si>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</si>
  <si>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</si>
  <si>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</si>
  <si>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</si>
  <si>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</si>
  <si>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</si>
  <si>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</si>
  <si>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</si>
  <si>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</si>
  <si>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</si>
  <si>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</si>
  <si>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</si>
  <si>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</si>
  <si>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</si>
  <si>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</si>
  <si>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</si>
  <si>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</si>
  <si>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</si>
  <si>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</si>
  <si>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</si>
  <si>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</si>
  <si>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</si>
  <si>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</si>
  <si>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</si>
  <si>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</si>
  <si>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</si>
  <si>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</si>
  <si>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</si>
  <si>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</si>
  <si>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</si>
  <si>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</si>
  <si>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</si>
  <si>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</si>
  <si>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</si>
  <si>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</si>
  <si>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</si>
  <si>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</si>
  <si>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</si>
  <si>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</si>
  <si>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</si>
  <si>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</si>
  <si>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</si>
  <si>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</si>
  <si>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</si>
  <si>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</si>
  <si>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</si>
  <si>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</si>
  <si>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</si>
  <si>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</si>
  <si>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</si>
  <si>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</si>
  <si>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</si>
  <si>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</si>
  <si>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</si>
  <si>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</si>
  <si>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</si>
  <si>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</si>
  <si>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</si>
  <si>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</si>
  <si>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</si>
  <si>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</si>
  <si>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</si>
  <si>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</si>
  <si>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</si>
  <si>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</si>
  <si>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</si>
  <si>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</si>
  <si>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</si>
  <si>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</si>
  <si>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</si>
  <si>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</si>
  <si>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</si>
  <si>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</si>
  <si>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</si>
  <si>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</si>
  <si>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</si>
  <si>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</si>
  <si>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</si>
  <si>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</si>
  <si>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</si>
  <si>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</si>
  <si>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</si>
  <si>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</si>
  <si>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</si>
  <si>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</si>
  <si>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</si>
  <si>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</si>
  <si>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</si>
  <si>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</si>
  <si>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</si>
  <si>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</si>
  <si>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</si>
  <si>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</si>
  <si>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</si>
  <si>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</si>
  <si>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</si>
  <si>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</si>
  <si>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</si>
  <si>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</si>
  <si>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</si>
  <si>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</si>
  <si>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</si>
  <si>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</si>
  <si>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</si>
  <si>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</si>
  <si>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</si>
  <si>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</si>
  <si>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</si>
  <si>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</si>
  <si>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</si>
  <si>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</si>
  <si>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</si>
  <si>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</si>
  <si>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</si>
  <si>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</si>
  <si>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</si>
  <si>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</si>
  <si>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</si>
  <si>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</si>
  <si>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</si>
  <si>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</si>
  <si>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</si>
  <si>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</si>
  <si>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</si>
  <si>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</si>
  <si>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</si>
  <si>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</si>
  <si>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</si>
  <si>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</si>
  <si>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</si>
  <si>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</si>
  <si>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</si>
  <si>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</si>
  <si>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</si>
  <si>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</si>
  <si>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</si>
  <si>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</si>
  <si>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</si>
  <si>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</si>
  <si>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</si>
  <si>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</si>
  <si>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</si>
  <si>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</si>
  <si>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</si>
  <si>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</si>
  <si>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</si>
  <si>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</si>
  <si>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</si>
  <si>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</si>
  <si>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</si>
  <si>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</si>
  <si>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</si>
  <si>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</si>
  <si>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</si>
  <si>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</si>
  <si>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</si>
  <si>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</si>
  <si>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</si>
  <si>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</si>
  <si>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</si>
  <si>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</si>
  <si>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</si>
  <si>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</si>
  <si>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</si>
  <si>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</si>
  <si>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</si>
  <si>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</si>
  <si>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</si>
  <si>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</si>
  <si>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</si>
  <si>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</si>
  <si>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</si>
  <si>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</si>
  <si>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</si>
  <si>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</si>
  <si>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</si>
  <si>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</si>
  <si>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</si>
  <si>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</si>
  <si>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</si>
  <si>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</si>
  <si>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</si>
  <si>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</si>
  <si>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</si>
  <si>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</si>
  <si>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</si>
  <si>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</si>
  <si>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</si>
  <si>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</si>
  <si>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</si>
  <si>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</si>
  <si>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</si>
  <si>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</si>
  <si>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</si>
  <si>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</si>
  <si>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</si>
  <si>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</si>
  <si>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</si>
  <si>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</si>
  <si>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</si>
  <si>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</si>
  <si>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</si>
  <si>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</si>
  <si>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</si>
  <si>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</si>
  <si>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</si>
  <si>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</si>
  <si>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</si>
  <si>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</si>
  <si>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</si>
  <si>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</si>
  <si>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</si>
  <si>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</si>
  <si>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</si>
  <si>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</si>
  <si>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</si>
  <si>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</si>
  <si>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</si>
  <si>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</si>
  <si>
    <t># 8706---# 8730</t>
  </si>
  <si>
    <t>R-18207</t>
  </si>
  <si>
    <t>R-18207-18208-18313-18337</t>
  </si>
  <si>
    <t># 8731---# 8770</t>
  </si>
  <si>
    <t>R-18337-18339</t>
  </si>
  <si>
    <t># 8771---# 8805</t>
  </si>
  <si>
    <t>R-18337-18339-18411-18528-18675</t>
  </si>
  <si>
    <t># 8806---# 8860</t>
  </si>
  <si>
    <t>19365 B</t>
  </si>
  <si>
    <t>19523 B</t>
  </si>
  <si>
    <t>19561 B</t>
  </si>
  <si>
    <t>19584 B</t>
  </si>
  <si>
    <t>19815 B</t>
  </si>
  <si>
    <t>19845 B</t>
  </si>
  <si>
    <t>19339 B</t>
  </si>
  <si>
    <t>19819 B</t>
  </si>
  <si>
    <t>19841 B</t>
  </si>
  <si>
    <t>20008 B</t>
  </si>
  <si>
    <t>R-18675-18954</t>
  </si>
  <si>
    <t># 8861---# 8915</t>
  </si>
  <si>
    <t># 8916---# 8962</t>
  </si>
  <si>
    <t>NOMINA 23</t>
  </si>
  <si>
    <t>NOMINA 24</t>
  </si>
  <si>
    <t>NOMINA 25</t>
  </si>
  <si>
    <t>NOMINA 26</t>
  </si>
  <si>
    <t># 8963---# 8998</t>
  </si>
  <si>
    <t>R-18954-19107</t>
  </si>
  <si>
    <t>R-19107</t>
  </si>
  <si>
    <t xml:space="preserve">CONTRA </t>
  </si>
  <si>
    <t>R-19107--19277</t>
  </si>
  <si>
    <t># 8999---# 9038</t>
  </si>
  <si>
    <t xml:space="preserve">28-May--13-Jun </t>
  </si>
  <si>
    <t>20139 B</t>
  </si>
  <si>
    <t>20021 B</t>
  </si>
  <si>
    <t>20284 B</t>
  </si>
  <si>
    <t>20293 B</t>
  </si>
  <si>
    <t>20454 B</t>
  </si>
  <si>
    <t>20457 B</t>
  </si>
  <si>
    <t>R-19107-19277</t>
  </si>
  <si>
    <t># 9039---# 9073</t>
  </si>
  <si>
    <t>R-19277-19339-19365</t>
  </si>
  <si>
    <t># 9074---# 9118</t>
  </si>
  <si>
    <t>R-19365-19523-1561-19584</t>
  </si>
  <si>
    <t># 9119---# 9175</t>
  </si>
  <si>
    <t># 9176---# 9231</t>
  </si>
  <si>
    <t>R-19584-19815-16584-19819-19841</t>
  </si>
  <si>
    <t>20711 B</t>
  </si>
  <si>
    <t>20706 B</t>
  </si>
  <si>
    <t>20597 B</t>
  </si>
  <si>
    <t>20867 B</t>
  </si>
  <si>
    <t>20868 B</t>
  </si>
  <si>
    <t>20877 B</t>
  </si>
  <si>
    <t>20886 B</t>
  </si>
  <si>
    <t>20894 B</t>
  </si>
  <si>
    <t>21003 B</t>
  </si>
  <si>
    <t>21023 B</t>
  </si>
  <si>
    <t>21067 B</t>
  </si>
  <si>
    <t>21204 B</t>
  </si>
  <si>
    <t>R-19841-+19845-20008-20021</t>
  </si>
  <si>
    <t># 9232---# 9281</t>
  </si>
  <si>
    <t>R-20021-20022</t>
  </si>
  <si>
    <t># 9282---# 9308</t>
  </si>
  <si>
    <t>20022 B</t>
  </si>
  <si>
    <t>R-20022-20139</t>
  </si>
  <si>
    <t># 9309---# 9331</t>
  </si>
  <si>
    <t>R-20139-20284</t>
  </si>
  <si>
    <t># 9332---# 9375</t>
  </si>
  <si>
    <t>R-20139-20284-20293</t>
  </si>
  <si>
    <t># 9376---# 9419</t>
  </si>
  <si>
    <t>R-20293-20454-250457</t>
  </si>
  <si>
    <t># 9420---# 9482</t>
  </si>
  <si>
    <t>R-20457-20597-20706-2071</t>
  </si>
  <si>
    <t># 9483---# 9548</t>
  </si>
  <si>
    <t>R-20711-20894</t>
  </si>
  <si>
    <t># 9549---# 9585</t>
  </si>
  <si>
    <t>13-Jun --24-Jun</t>
  </si>
  <si>
    <t>21469 B</t>
  </si>
  <si>
    <t>21470 B</t>
  </si>
  <si>
    <t>las M--M</t>
  </si>
  <si>
    <t>21682 B</t>
  </si>
  <si>
    <t>21625 B</t>
  </si>
  <si>
    <t>21794 B</t>
  </si>
  <si>
    <t>21875 B</t>
  </si>
  <si>
    <t>21920 B</t>
  </si>
  <si>
    <t>21934 B</t>
  </si>
  <si>
    <t>22009 B</t>
  </si>
  <si>
    <t>21606 B</t>
  </si>
  <si>
    <t>22034 B</t>
  </si>
  <si>
    <t>22271 B</t>
  </si>
  <si>
    <t>22409 B</t>
  </si>
  <si>
    <t>22429 B</t>
  </si>
  <si>
    <t xml:space="preserve">24-Jun--30-Jun </t>
  </si>
  <si>
    <t>22404 B</t>
  </si>
  <si>
    <t>22585 B</t>
  </si>
  <si>
    <t>22618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</si>
</sst>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CA4E5"/>
        <bgColor indexed="64"/>
      </patternFill>
    </fill>
    <fill>
      <patternFill patternType="solid">
        <fgColor rgb="FFFF00FF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44" fontId="15" fillId="4" borderId="30" xfId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/>
    </xf>
    <xf numFmtId="0" fontId="0" fillId="7" borderId="0" xfId="0" applyFill="1" applyBorder="1"/>
    <xf numFmtId="44" fontId="0" fillId="9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8" xfId="1" applyFont="1" applyFill="1" applyBorder="1"/>
    <xf numFmtId="0" fontId="2" fillId="0" borderId="43" xfId="0" applyFont="1" applyBorder="1"/>
    <xf numFmtId="44" fontId="2" fillId="0" borderId="43" xfId="1" applyFont="1" applyBorder="1"/>
    <xf numFmtId="164" fontId="2" fillId="0" borderId="43" xfId="0" applyNumberFormat="1" applyFont="1" applyBorder="1"/>
    <xf numFmtId="16" fontId="0" fillId="0" borderId="0" xfId="0" applyNumberFormat="1" applyBorder="1"/>
    <xf numFmtId="44" fontId="15" fillId="0" borderId="45" xfId="1" applyFont="1" applyFill="1" applyBorder="1"/>
    <xf numFmtId="165" fontId="38" fillId="0" borderId="0" xfId="0" applyNumberFormat="1" applyFont="1" applyFill="1" applyBorder="1"/>
    <xf numFmtId="44" fontId="7" fillId="0" borderId="30" xfId="1" applyFont="1" applyFill="1" applyBorder="1"/>
    <xf numFmtId="1" fontId="2" fillId="3" borderId="33" xfId="0" applyNumberFormat="1" applyFont="1" applyFill="1" applyBorder="1" applyAlignment="1">
      <alignment horizontal="center"/>
    </xf>
    <xf numFmtId="44" fontId="29" fillId="0" borderId="48" xfId="1" applyFont="1" applyFill="1" applyBorder="1" applyAlignment="1">
      <alignment horizontal="left" wrapText="1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4" fillId="0" borderId="0" xfId="1" applyFont="1" applyFill="1" applyBorder="1"/>
    <xf numFmtId="44" fontId="28" fillId="0" borderId="0" xfId="1" applyFont="1" applyFill="1" applyBorder="1" applyAlignment="1">
      <alignment horizontal="center" wrapText="1"/>
    </xf>
    <xf numFmtId="44" fontId="36" fillId="0" borderId="0" xfId="1" applyFont="1" applyFill="1" applyBorder="1" applyAlignment="1">
      <alignment horizontal="left" wrapText="1"/>
    </xf>
    <xf numFmtId="44" fontId="29" fillId="0" borderId="0" xfId="1" applyFont="1" applyFill="1" applyBorder="1" applyAlignment="1">
      <alignment horizontal="left" wrapText="1"/>
    </xf>
    <xf numFmtId="164" fontId="0" fillId="0" borderId="0" xfId="0" applyNumberFormat="1" applyFill="1" applyBorder="1"/>
    <xf numFmtId="44" fontId="2" fillId="0" borderId="0" xfId="0" applyNumberFormat="1" applyFont="1" applyFill="1" applyBorder="1"/>
    <xf numFmtId="44" fontId="21" fillId="0" borderId="0" xfId="1" applyFont="1" applyFill="1" applyBorder="1"/>
    <xf numFmtId="164" fontId="26" fillId="12" borderId="0" xfId="1" applyNumberFormat="1" applyFont="1" applyFill="1" applyBorder="1" applyAlignment="1">
      <alignment horizontal="center"/>
    </xf>
    <xf numFmtId="165" fontId="0" fillId="6" borderId="0" xfId="0" applyNumberFormat="1" applyFill="1" applyBorder="1"/>
    <xf numFmtId="44" fontId="2" fillId="13" borderId="0" xfId="1" applyFont="1" applyFill="1"/>
    <xf numFmtId="44" fontId="24" fillId="4" borderId="32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/>
    </xf>
    <xf numFmtId="164" fontId="26" fillId="5" borderId="0" xfId="1" applyNumberFormat="1" applyFont="1" applyFill="1" applyBorder="1" applyAlignment="1">
      <alignment horizontal="center"/>
    </xf>
    <xf numFmtId="44" fontId="2" fillId="0" borderId="0" xfId="0" applyNumberFormat="1" applyFont="1" applyBorder="1"/>
    <xf numFmtId="44" fontId="21" fillId="0" borderId="0" xfId="1" applyFont="1" applyBorder="1"/>
    <xf numFmtId="44" fontId="29" fillId="0" borderId="49" xfId="1" applyFont="1" applyFill="1" applyBorder="1" applyAlignment="1">
      <alignment horizontal="left" wrapText="1"/>
    </xf>
    <xf numFmtId="164" fontId="21" fillId="0" borderId="49" xfId="0" applyNumberFormat="1" applyFont="1" applyFill="1" applyBorder="1"/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FF00FF"/>
      <color rgb="FFFCA4E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4" name="10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5" name="10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6" name="10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7" name="10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8" name="107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9" name="10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0" name="109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1" name="110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2" name="111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3" name="112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4" name="113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5" name="114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6" name="115 Conector recto de flecha"/>
        <xdr:cNvCxnSpPr/>
      </xdr:nvCxnSpPr>
      <xdr:spPr>
        <a:xfrm>
          <a:off x="16773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7" name="116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8" name="117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9" name="118 Conector recto de flecha"/>
        <xdr:cNvCxnSpPr/>
      </xdr:nvCxnSpPr>
      <xdr:spPr>
        <a:xfrm rot="10800000" flipV="1">
          <a:off x="16754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20" name="119 Conector recto de flecha"/>
        <xdr:cNvCxnSpPr/>
      </xdr:nvCxnSpPr>
      <xdr:spPr>
        <a:xfrm flipV="1">
          <a:off x="16773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355" t="s">
        <v>81</v>
      </c>
      <c r="D1" s="355"/>
      <c r="E1" s="355"/>
      <c r="F1" s="355"/>
      <c r="G1" s="355"/>
      <c r="H1" s="355"/>
      <c r="I1" s="355"/>
      <c r="J1" s="355"/>
      <c r="K1" s="355"/>
      <c r="M1" s="2" t="s">
        <v>153</v>
      </c>
      <c r="N1" s="3"/>
      <c r="O1" s="4"/>
      <c r="S1" s="1"/>
      <c r="T1" s="355" t="s">
        <v>81</v>
      </c>
      <c r="U1" s="355"/>
      <c r="V1" s="355"/>
      <c r="W1" s="355"/>
      <c r="X1" s="355"/>
      <c r="Y1" s="355"/>
      <c r="Z1" s="355"/>
      <c r="AA1" s="355"/>
      <c r="AB1" s="355"/>
      <c r="AD1" s="2" t="s">
        <v>152</v>
      </c>
      <c r="AE1" s="3"/>
      <c r="AF1" s="4"/>
      <c r="AJ1" s="1"/>
      <c r="AK1" s="355" t="s">
        <v>81</v>
      </c>
      <c r="AL1" s="355"/>
      <c r="AM1" s="355"/>
      <c r="AN1" s="355"/>
      <c r="AO1" s="355"/>
      <c r="AP1" s="355"/>
      <c r="AQ1" s="355"/>
      <c r="AR1" s="355"/>
      <c r="AS1" s="355"/>
      <c r="AU1" s="2" t="s">
        <v>92</v>
      </c>
      <c r="AV1" s="3"/>
      <c r="AW1" s="4"/>
      <c r="AZ1" s="1"/>
      <c r="BA1" s="355" t="s">
        <v>81</v>
      </c>
      <c r="BB1" s="355"/>
      <c r="BC1" s="355"/>
      <c r="BD1" s="355"/>
      <c r="BE1" s="355"/>
      <c r="BF1" s="355"/>
      <c r="BG1" s="355"/>
      <c r="BH1" s="355"/>
      <c r="BI1" s="355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356" t="s">
        <v>3</v>
      </c>
      <c r="W4" s="357"/>
      <c r="Z4" s="358" t="s">
        <v>4</v>
      </c>
      <c r="AA4" s="359"/>
      <c r="AB4" s="359"/>
      <c r="AC4" s="359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356" t="s">
        <v>3</v>
      </c>
      <c r="AN4" s="357"/>
      <c r="AQ4" s="358" t="s">
        <v>4</v>
      </c>
      <c r="AR4" s="359"/>
      <c r="AS4" s="359"/>
      <c r="AT4" s="359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356" t="s">
        <v>3</v>
      </c>
      <c r="BD4" s="357"/>
      <c r="BG4" s="358" t="s">
        <v>4</v>
      </c>
      <c r="BH4" s="359"/>
      <c r="BI4" s="359"/>
      <c r="BJ4" s="359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360" t="s">
        <v>21</v>
      </c>
      <c r="I40" s="361"/>
      <c r="J40" s="184"/>
      <c r="K40" s="362">
        <f>I38+L38</f>
        <v>83691.819999999992</v>
      </c>
      <c r="L40" s="363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60" t="s">
        <v>21</v>
      </c>
      <c r="Z40" s="361"/>
      <c r="AA40" s="184"/>
      <c r="AB40" s="362">
        <f>Z38+AC38</f>
        <v>75272.319999999992</v>
      </c>
      <c r="AC40" s="363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360" t="s">
        <v>21</v>
      </c>
      <c r="AQ40" s="361"/>
      <c r="AR40" s="169"/>
      <c r="AS40" s="362">
        <f>AQ38+AT38</f>
        <v>48736.7</v>
      </c>
      <c r="AT40" s="363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360" t="s">
        <v>21</v>
      </c>
      <c r="BG40" s="361"/>
      <c r="BH40" s="85"/>
      <c r="BI40" s="362">
        <f>BG38+BJ38</f>
        <v>19479.72</v>
      </c>
      <c r="BJ40" s="363"/>
      <c r="BK40" s="8"/>
      <c r="BL40" s="51"/>
      <c r="BM40" s="28"/>
      <c r="BN40" s="23"/>
    </row>
    <row r="41" spans="1:66" ht="15.75" customHeight="1" x14ac:dyDescent="0.25">
      <c r="B41" s="1"/>
      <c r="C41" s="5"/>
      <c r="D41" s="364" t="s">
        <v>22</v>
      </c>
      <c r="E41" s="364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364" t="s">
        <v>22</v>
      </c>
      <c r="V41" s="364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364" t="s">
        <v>22</v>
      </c>
      <c r="AM41" s="364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364" t="s">
        <v>22</v>
      </c>
      <c r="BC41" s="364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349"/>
      <c r="J43" s="349"/>
      <c r="K43" s="349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349"/>
      <c r="AA43" s="349"/>
      <c r="AB43" s="349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349"/>
      <c r="AR43" s="349"/>
      <c r="AS43" s="349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349"/>
      <c r="BH43" s="349"/>
      <c r="BI43" s="349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365" t="s">
        <v>26</v>
      </c>
      <c r="J44" s="365"/>
      <c r="K44" s="366">
        <f>F46</f>
        <v>81862.340000000026</v>
      </c>
      <c r="L44" s="367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365" t="s">
        <v>26</v>
      </c>
      <c r="AA44" s="365"/>
      <c r="AB44" s="366">
        <f>W46</f>
        <v>220363.87999999986</v>
      </c>
      <c r="AC44" s="367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365" t="s">
        <v>26</v>
      </c>
      <c r="AR44" s="365"/>
      <c r="AS44" s="366">
        <f>AN46</f>
        <v>182588.50000000006</v>
      </c>
      <c r="AT44" s="367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365" t="s">
        <v>26</v>
      </c>
      <c r="BH44" s="365"/>
      <c r="BI44" s="366">
        <f>BD46</f>
        <v>174315.54000000004</v>
      </c>
      <c r="BJ44" s="367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368" t="s">
        <v>2</v>
      </c>
      <c r="J45" s="368"/>
      <c r="K45" s="369">
        <f>-C4</f>
        <v>-150460.42000000001</v>
      </c>
      <c r="L45" s="369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368" t="s">
        <v>2</v>
      </c>
      <c r="AA45" s="368"/>
      <c r="AB45" s="369">
        <f>-T4</f>
        <v>-150460.42000000001</v>
      </c>
      <c r="AC45" s="369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368" t="s">
        <v>2</v>
      </c>
      <c r="AR45" s="368"/>
      <c r="AS45" s="369">
        <f>-AK4</f>
        <v>-150460.42000000001</v>
      </c>
      <c r="AT45" s="369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368" t="s">
        <v>2</v>
      </c>
      <c r="BH45" s="368"/>
      <c r="BI45" s="369">
        <f>-BA4</f>
        <v>-150460.42000000001</v>
      </c>
      <c r="BJ45" s="369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350">
        <v>0</v>
      </c>
      <c r="L46" s="350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350">
        <v>0</v>
      </c>
      <c r="AC46" s="350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350">
        <v>0</v>
      </c>
      <c r="AT46" s="350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350">
        <v>0</v>
      </c>
      <c r="BJ46" s="350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345" t="s">
        <v>29</v>
      </c>
      <c r="J47" s="346"/>
      <c r="K47" s="347">
        <f>SUM(K44:L46)</f>
        <v>-68598.079999999987</v>
      </c>
      <c r="L47" s="348"/>
      <c r="M47" s="8"/>
      <c r="N47" s="51"/>
      <c r="O47" s="4"/>
      <c r="S47" s="1"/>
      <c r="T47" s="5"/>
      <c r="V47" s="83"/>
      <c r="W47" s="86"/>
      <c r="Z47" s="351" t="s">
        <v>155</v>
      </c>
      <c r="AA47" s="352"/>
      <c r="AB47" s="353">
        <f>SUM(AB44:AC46)</f>
        <v>69903.459999999846</v>
      </c>
      <c r="AC47" s="354"/>
      <c r="AD47" s="8"/>
      <c r="AE47" s="51"/>
      <c r="AF47" s="4"/>
      <c r="AJ47" s="1"/>
      <c r="AK47" s="5"/>
      <c r="AM47" s="83"/>
      <c r="AN47" s="86"/>
      <c r="AQ47" s="351" t="s">
        <v>155</v>
      </c>
      <c r="AR47" s="352"/>
      <c r="AS47" s="353">
        <f>SUM(AS44:AT46)</f>
        <v>32128.080000000045</v>
      </c>
      <c r="AT47" s="354"/>
      <c r="AU47" s="8"/>
      <c r="AV47" s="51"/>
      <c r="AW47" s="4"/>
      <c r="AZ47" s="1"/>
      <c r="BA47" s="5"/>
      <c r="BC47" s="83"/>
      <c r="BD47" s="86"/>
      <c r="BG47" s="351" t="s">
        <v>155</v>
      </c>
      <c r="BH47" s="352"/>
      <c r="BI47" s="353">
        <f>SUM(BI44:BJ46)</f>
        <v>23855.120000000024</v>
      </c>
      <c r="BJ47" s="354"/>
      <c r="BK47" s="8"/>
      <c r="BL47" s="51"/>
      <c r="BM47" s="4"/>
    </row>
    <row r="48" spans="1:66" x14ac:dyDescent="0.25">
      <c r="B48" s="1"/>
      <c r="C48" s="5"/>
      <c r="D48" s="349"/>
      <c r="E48" s="349"/>
      <c r="F48" s="4"/>
      <c r="I48" s="5"/>
      <c r="J48" s="5"/>
      <c r="M48" s="8"/>
      <c r="N48" s="51"/>
      <c r="O48" s="4"/>
      <c r="S48" s="1"/>
      <c r="T48" s="5"/>
      <c r="U48" s="349"/>
      <c r="V48" s="349"/>
      <c r="W48" s="4"/>
      <c r="Z48" s="5"/>
      <c r="AA48" s="5"/>
      <c r="AD48" s="8"/>
      <c r="AE48" s="51"/>
      <c r="AF48" s="4"/>
      <c r="AJ48" s="1"/>
      <c r="AK48" s="5"/>
      <c r="AL48" s="349"/>
      <c r="AM48" s="349"/>
      <c r="AN48" s="4"/>
      <c r="AQ48" s="5"/>
      <c r="AR48" s="5"/>
      <c r="AU48" s="8"/>
      <c r="AV48" s="51"/>
      <c r="AW48" s="4"/>
      <c r="AZ48" s="1"/>
      <c r="BA48" s="5"/>
      <c r="BB48" s="349"/>
      <c r="BC48" s="349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BB48:BC48"/>
    <mergeCell ref="BI46:BJ46"/>
    <mergeCell ref="BG47:BH47"/>
    <mergeCell ref="BI47:BJ47"/>
    <mergeCell ref="BG45:BH45"/>
    <mergeCell ref="BI45:BJ45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53" workbookViewId="0">
      <selection activeCell="K54" sqref="K54:Q6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70" t="s">
        <v>30</v>
      </c>
      <c r="D3" s="371"/>
      <c r="E3" s="372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7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80" t="s">
        <v>630</v>
      </c>
      <c r="E31" s="181">
        <f>29210.27+60421.48</f>
        <v>89631.75</v>
      </c>
      <c r="F31" s="110">
        <f t="shared" si="0"/>
        <v>0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80">
        <v>42534</v>
      </c>
      <c r="E32" s="181">
        <v>8825.9599999999991</v>
      </c>
      <c r="F32" s="110">
        <f t="shared" si="0"/>
        <v>0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80">
        <v>42534</v>
      </c>
      <c r="E33" s="181">
        <v>8126.52</v>
      </c>
      <c r="F33" s="110">
        <f t="shared" si="0"/>
        <v>0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80">
        <v>42534</v>
      </c>
      <c r="E34" s="181">
        <v>32971.85</v>
      </c>
      <c r="F34" s="110">
        <f t="shared" si="0"/>
        <v>0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80">
        <v>42534</v>
      </c>
      <c r="E35" s="181">
        <v>30543.5</v>
      </c>
      <c r="F35" s="110">
        <f t="shared" si="0"/>
        <v>0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80">
        <v>42534</v>
      </c>
      <c r="E36" s="181">
        <v>39487.9</v>
      </c>
      <c r="F36" s="110">
        <f t="shared" si="0"/>
        <v>0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80">
        <v>42534</v>
      </c>
      <c r="E37" s="181">
        <v>33664.199999999997</v>
      </c>
      <c r="F37" s="110">
        <f t="shared" si="0"/>
        <v>0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80">
        <v>42534</v>
      </c>
      <c r="E38" s="181">
        <v>62810</v>
      </c>
      <c r="F38" s="110">
        <f t="shared" si="0"/>
        <v>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80">
        <v>42534</v>
      </c>
      <c r="E39" s="317">
        <v>9091.5</v>
      </c>
      <c r="F39" s="110">
        <f t="shared" si="0"/>
        <v>0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80">
        <v>42534</v>
      </c>
      <c r="E40" s="181">
        <v>93057.8</v>
      </c>
      <c r="F40" s="110">
        <f t="shared" si="0"/>
        <v>0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80">
        <v>42534</v>
      </c>
      <c r="E41" s="181">
        <v>5058.5</v>
      </c>
      <c r="F41" s="110">
        <f t="shared" si="0"/>
        <v>0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80">
        <v>42534</v>
      </c>
      <c r="E42" s="261">
        <v>2241</v>
      </c>
      <c r="F42" s="110">
        <f t="shared" si="0"/>
        <v>0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80">
        <v>42534</v>
      </c>
      <c r="E43" s="261">
        <v>79941.899999999994</v>
      </c>
      <c r="F43" s="110">
        <f t="shared" si="0"/>
        <v>0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180">
        <v>42534</v>
      </c>
      <c r="E44" s="285">
        <v>30416.1</v>
      </c>
      <c r="F44" s="110">
        <f t="shared" si="0"/>
        <v>0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180">
        <v>42534</v>
      </c>
      <c r="E45" s="285">
        <v>12957</v>
      </c>
      <c r="F45" s="110">
        <f t="shared" si="0"/>
        <v>0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180">
        <v>42534</v>
      </c>
      <c r="E46" s="285">
        <v>2050</v>
      </c>
      <c r="F46" s="114">
        <f t="shared" si="0"/>
        <v>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180">
        <v>42534</v>
      </c>
      <c r="E47" s="285">
        <v>101855.8</v>
      </c>
      <c r="F47" s="114">
        <f t="shared" si="0"/>
        <v>0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1861728.3299999998</v>
      </c>
      <c r="F54" s="51">
        <f>SUM(F5:F53)</f>
        <v>1054.0400000000009</v>
      </c>
      <c r="G54"/>
      <c r="K54" s="5"/>
      <c r="L54" s="104"/>
      <c r="M54" s="298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299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2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49"/>
  <sheetViews>
    <sheetView topLeftCell="A19" workbookViewId="0">
      <selection activeCell="A19" sqref="A1:XFD1048576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7" max="17" width="5.28515625" customWidth="1"/>
    <col min="19" max="19" width="14.140625" bestFit="1" customWidth="1"/>
    <col min="20" max="20" width="11.42578125" style="91"/>
    <col min="22" max="22" width="14.140625" bestFit="1" customWidth="1"/>
    <col min="23" max="23" width="8.140625" customWidth="1"/>
    <col min="26" max="26" width="8.7109375" customWidth="1"/>
    <col min="29" max="29" width="22.5703125" customWidth="1"/>
    <col min="30" max="31" width="14.140625" bestFit="1" customWidth="1"/>
    <col min="33" max="33" width="5.28515625" customWidth="1"/>
    <col min="35" max="35" width="14.140625" bestFit="1" customWidth="1"/>
    <col min="36" max="36" width="11.42578125" style="91"/>
    <col min="38" max="38" width="14.140625" bestFit="1" customWidth="1"/>
    <col min="39" max="39" width="8.140625" customWidth="1"/>
    <col min="42" max="42" width="8.7109375" customWidth="1"/>
    <col min="45" max="45" width="22.5703125" customWidth="1"/>
    <col min="46" max="47" width="14.140625" bestFit="1" customWidth="1"/>
    <col min="49" max="49" width="5.28515625" customWidth="1"/>
    <col min="51" max="51" width="14.140625" bestFit="1" customWidth="1"/>
    <col min="52" max="52" width="11.42578125" style="91"/>
    <col min="54" max="54" width="14.140625" bestFit="1" customWidth="1"/>
    <col min="55" max="55" width="8.140625" customWidth="1"/>
    <col min="58" max="58" width="8.7109375" customWidth="1"/>
    <col min="61" max="61" width="22.5703125" customWidth="1"/>
    <col min="62" max="63" width="14.140625" bestFit="1" customWidth="1"/>
    <col min="64" max="64" width="12.5703125" bestFit="1" customWidth="1"/>
  </cols>
  <sheetData>
    <row r="1" spans="1:64" ht="23.25" x14ac:dyDescent="0.35">
      <c r="B1" s="1"/>
      <c r="C1" s="355" t="s">
        <v>583</v>
      </c>
      <c r="D1" s="355"/>
      <c r="E1" s="355"/>
      <c r="F1" s="355"/>
      <c r="G1" s="355"/>
      <c r="H1" s="355"/>
      <c r="I1" s="355"/>
      <c r="J1" s="355"/>
      <c r="K1" s="355"/>
      <c r="M1" s="2" t="s">
        <v>153</v>
      </c>
      <c r="N1" s="3"/>
      <c r="O1" s="4"/>
      <c r="R1" s="1"/>
      <c r="S1" s="355" t="s">
        <v>583</v>
      </c>
      <c r="T1" s="355"/>
      <c r="U1" s="355"/>
      <c r="V1" s="355"/>
      <c r="W1" s="355"/>
      <c r="X1" s="355"/>
      <c r="Y1" s="355"/>
      <c r="Z1" s="355"/>
      <c r="AA1" s="355"/>
      <c r="AC1" s="2" t="s">
        <v>152</v>
      </c>
      <c r="AD1" s="3"/>
      <c r="AE1" s="4"/>
      <c r="AH1" s="1"/>
      <c r="AI1" s="355" t="s">
        <v>583</v>
      </c>
      <c r="AJ1" s="355"/>
      <c r="AK1" s="355"/>
      <c r="AL1" s="355"/>
      <c r="AM1" s="355"/>
      <c r="AN1" s="355"/>
      <c r="AO1" s="355"/>
      <c r="AP1" s="355"/>
      <c r="AQ1" s="355"/>
      <c r="AS1" s="2" t="s">
        <v>92</v>
      </c>
      <c r="AT1" s="3"/>
      <c r="AU1" s="4"/>
      <c r="AX1" s="1"/>
      <c r="AY1" s="355" t="s">
        <v>583</v>
      </c>
      <c r="AZ1" s="355"/>
      <c r="BA1" s="355"/>
      <c r="BB1" s="355"/>
      <c r="BC1" s="355"/>
      <c r="BD1" s="355"/>
      <c r="BE1" s="355"/>
      <c r="BF1" s="355"/>
      <c r="BG1" s="355"/>
      <c r="BI1" s="2" t="s">
        <v>0</v>
      </c>
      <c r="BJ1" s="3"/>
      <c r="BK1" s="4"/>
      <c r="BL1" s="4"/>
    </row>
    <row r="2" spans="1:64" ht="15.75" thickBot="1" x14ac:dyDescent="0.3">
      <c r="B2" s="1"/>
      <c r="C2" s="5"/>
      <c r="E2" s="335"/>
      <c r="F2" s="7"/>
      <c r="I2" s="5"/>
      <c r="J2" s="5"/>
      <c r="M2" s="8"/>
      <c r="N2" s="3"/>
      <c r="O2" s="4"/>
      <c r="R2" s="1"/>
      <c r="S2" s="5"/>
      <c r="U2" s="322"/>
      <c r="V2" s="7"/>
      <c r="Y2" s="5"/>
      <c r="Z2" s="5"/>
      <c r="AC2" s="8"/>
      <c r="AD2" s="3"/>
      <c r="AE2" s="4"/>
      <c r="AH2" s="1"/>
      <c r="AI2" s="5"/>
      <c r="AK2" s="308"/>
      <c r="AL2" s="7"/>
      <c r="AO2" s="5"/>
      <c r="AP2" s="5"/>
      <c r="AS2" s="8"/>
      <c r="AT2" s="3"/>
      <c r="AU2" s="4"/>
      <c r="AX2" s="1"/>
      <c r="AY2" s="5"/>
      <c r="BA2" s="303"/>
      <c r="BB2" s="7"/>
      <c r="BE2" s="5"/>
      <c r="BF2" s="5"/>
      <c r="BI2" s="8"/>
      <c r="BJ2" s="3"/>
      <c r="BK2" s="4"/>
      <c r="BL2" s="4"/>
    </row>
    <row r="3" spans="1:64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R3" s="1"/>
      <c r="S3" s="9" t="s">
        <v>281</v>
      </c>
      <c r="T3" s="215"/>
      <c r="V3" s="5"/>
      <c r="Y3" s="5"/>
      <c r="Z3" s="5"/>
      <c r="AC3" s="8"/>
      <c r="AD3" s="3"/>
      <c r="AE3" s="4"/>
      <c r="AH3" s="1"/>
      <c r="AI3" s="9" t="s">
        <v>281</v>
      </c>
      <c r="AJ3" s="215"/>
      <c r="AL3" s="5"/>
      <c r="AO3" s="5"/>
      <c r="AP3" s="5"/>
      <c r="AS3" s="8"/>
      <c r="AT3" s="3"/>
      <c r="AU3" s="4"/>
      <c r="AX3" s="1"/>
      <c r="AY3" s="9" t="s">
        <v>281</v>
      </c>
      <c r="AZ3" s="215"/>
      <c r="BB3" s="5"/>
      <c r="BE3" s="5"/>
      <c r="BF3" s="5"/>
      <c r="BI3" s="8"/>
      <c r="BJ3" s="3"/>
      <c r="BK3" s="4"/>
      <c r="BL3" s="4"/>
    </row>
    <row r="4" spans="1:64" ht="20.25" thickTop="1" thickBot="1" x14ac:dyDescent="0.35">
      <c r="A4" s="11" t="s">
        <v>2</v>
      </c>
      <c r="B4" s="12"/>
      <c r="C4" s="13">
        <v>210023.6</v>
      </c>
      <c r="D4" s="217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  <c r="Q4" s="11" t="s">
        <v>2</v>
      </c>
      <c r="R4" s="12"/>
      <c r="S4" s="13">
        <v>210023.6</v>
      </c>
      <c r="T4" s="217"/>
      <c r="U4" s="356" t="s">
        <v>3</v>
      </c>
      <c r="V4" s="357"/>
      <c r="Y4" s="358" t="s">
        <v>4</v>
      </c>
      <c r="Z4" s="359"/>
      <c r="AA4" s="359"/>
      <c r="AB4" s="359"/>
      <c r="AC4" s="15" t="s">
        <v>5</v>
      </c>
      <c r="AD4" s="16" t="s">
        <v>6</v>
      </c>
      <c r="AE4" s="17" t="s">
        <v>7</v>
      </c>
      <c r="AG4" s="11" t="s">
        <v>2</v>
      </c>
      <c r="AH4" s="12"/>
      <c r="AI4" s="13">
        <v>210023.6</v>
      </c>
      <c r="AJ4" s="217"/>
      <c r="AK4" s="356" t="s">
        <v>3</v>
      </c>
      <c r="AL4" s="357"/>
      <c r="AO4" s="358" t="s">
        <v>4</v>
      </c>
      <c r="AP4" s="359"/>
      <c r="AQ4" s="359"/>
      <c r="AR4" s="359"/>
      <c r="AS4" s="15" t="s">
        <v>5</v>
      </c>
      <c r="AT4" s="16" t="s">
        <v>6</v>
      </c>
      <c r="AU4" s="17" t="s">
        <v>7</v>
      </c>
      <c r="AW4" s="11" t="s">
        <v>2</v>
      </c>
      <c r="AX4" s="12"/>
      <c r="AY4" s="13">
        <v>210023.6</v>
      </c>
      <c r="AZ4" s="217"/>
      <c r="BA4" s="356" t="s">
        <v>3</v>
      </c>
      <c r="BB4" s="357"/>
      <c r="BE4" s="358" t="s">
        <v>4</v>
      </c>
      <c r="BF4" s="359"/>
      <c r="BG4" s="359"/>
      <c r="BH4" s="359"/>
      <c r="BI4" s="15" t="s">
        <v>5</v>
      </c>
      <c r="BJ4" s="16" t="s">
        <v>6</v>
      </c>
      <c r="BK4" s="17" t="s">
        <v>7</v>
      </c>
      <c r="BL4" s="17"/>
    </row>
    <row r="5" spans="1:64" ht="16.5" thickTop="1" thickBot="1" x14ac:dyDescent="0.3">
      <c r="A5" s="18"/>
      <c r="B5" s="19">
        <v>42522</v>
      </c>
      <c r="C5" s="170">
        <v>28797.5</v>
      </c>
      <c r="D5" s="236" t="s">
        <v>600</v>
      </c>
      <c r="E5" s="21">
        <v>42522</v>
      </c>
      <c r="F5" s="22">
        <v>42273</v>
      </c>
      <c r="G5" s="23"/>
      <c r="H5" s="178">
        <v>42522</v>
      </c>
      <c r="I5" s="179">
        <v>200</v>
      </c>
      <c r="J5" s="24"/>
      <c r="K5" s="25"/>
      <c r="L5" s="25"/>
      <c r="M5" s="26" t="s">
        <v>599</v>
      </c>
      <c r="N5" s="27">
        <v>0</v>
      </c>
      <c r="O5" s="28"/>
      <c r="Q5" s="18"/>
      <c r="R5" s="19">
        <v>42522</v>
      </c>
      <c r="S5" s="170">
        <v>28797.5</v>
      </c>
      <c r="T5" s="236" t="s">
        <v>600</v>
      </c>
      <c r="U5" s="21">
        <v>42522</v>
      </c>
      <c r="V5" s="22">
        <v>42273</v>
      </c>
      <c r="W5" s="23"/>
      <c r="X5" s="178">
        <v>42522</v>
      </c>
      <c r="Y5" s="179">
        <v>200</v>
      </c>
      <c r="Z5" s="24"/>
      <c r="AA5" s="25"/>
      <c r="AB5" s="25"/>
      <c r="AC5" s="26" t="s">
        <v>599</v>
      </c>
      <c r="AD5" s="27">
        <v>0</v>
      </c>
      <c r="AE5" s="28"/>
      <c r="AG5" s="18"/>
      <c r="AH5" s="19">
        <v>42522</v>
      </c>
      <c r="AI5" s="170">
        <v>28797.5</v>
      </c>
      <c r="AJ5" s="236" t="s">
        <v>600</v>
      </c>
      <c r="AK5" s="21">
        <v>42522</v>
      </c>
      <c r="AL5" s="22">
        <v>42273</v>
      </c>
      <c r="AM5" s="23"/>
      <c r="AN5" s="178">
        <v>42522</v>
      </c>
      <c r="AO5" s="179">
        <v>200</v>
      </c>
      <c r="AP5" s="24"/>
      <c r="AQ5" s="25"/>
      <c r="AR5" s="25"/>
      <c r="AS5" s="26" t="s">
        <v>599</v>
      </c>
      <c r="AT5" s="27">
        <v>0</v>
      </c>
      <c r="AU5" s="28"/>
      <c r="AW5" s="18"/>
      <c r="AX5" s="19">
        <v>42522</v>
      </c>
      <c r="AY5" s="170">
        <v>28797.5</v>
      </c>
      <c r="AZ5" s="236" t="s">
        <v>600</v>
      </c>
      <c r="BA5" s="21">
        <v>42522</v>
      </c>
      <c r="BB5" s="22">
        <v>42273</v>
      </c>
      <c r="BC5" s="23"/>
      <c r="BD5" s="178">
        <v>42522</v>
      </c>
      <c r="BE5" s="179">
        <v>200</v>
      </c>
      <c r="BF5" s="24"/>
      <c r="BG5" s="25"/>
      <c r="BH5" s="25"/>
      <c r="BI5" s="26" t="s">
        <v>599</v>
      </c>
      <c r="BJ5" s="27">
        <v>0</v>
      </c>
      <c r="BK5" s="28"/>
      <c r="BL5" s="28"/>
    </row>
    <row r="6" spans="1:64" ht="15.75" thickBot="1" x14ac:dyDescent="0.3">
      <c r="A6" s="18"/>
      <c r="B6" s="19">
        <v>42523</v>
      </c>
      <c r="C6" s="170">
        <v>43093</v>
      </c>
      <c r="D6" s="219" t="s">
        <v>601</v>
      </c>
      <c r="E6" s="21">
        <v>42523</v>
      </c>
      <c r="F6" s="22">
        <v>44817</v>
      </c>
      <c r="G6" s="30"/>
      <c r="H6" s="178">
        <v>42523</v>
      </c>
      <c r="I6" s="32">
        <v>200</v>
      </c>
      <c r="J6" s="33"/>
      <c r="K6" s="34" t="s">
        <v>8</v>
      </c>
      <c r="L6" s="35">
        <v>0</v>
      </c>
      <c r="M6" s="26" t="s">
        <v>602</v>
      </c>
      <c r="N6" s="27">
        <v>0</v>
      </c>
      <c r="O6" s="28"/>
      <c r="Q6" s="18"/>
      <c r="R6" s="19">
        <v>42523</v>
      </c>
      <c r="S6" s="170">
        <v>43093</v>
      </c>
      <c r="T6" s="219" t="s">
        <v>601</v>
      </c>
      <c r="U6" s="21">
        <v>42523</v>
      </c>
      <c r="V6" s="22">
        <v>44817</v>
      </c>
      <c r="W6" s="30"/>
      <c r="X6" s="178">
        <v>42523</v>
      </c>
      <c r="Y6" s="32">
        <v>200</v>
      </c>
      <c r="Z6" s="33"/>
      <c r="AA6" s="34" t="s">
        <v>8</v>
      </c>
      <c r="AB6" s="35">
        <v>0</v>
      </c>
      <c r="AC6" s="26" t="s">
        <v>602</v>
      </c>
      <c r="AD6" s="27">
        <v>0</v>
      </c>
      <c r="AE6" s="28"/>
      <c r="AG6" s="18"/>
      <c r="AH6" s="19">
        <v>42523</v>
      </c>
      <c r="AI6" s="170">
        <v>43093</v>
      </c>
      <c r="AJ6" s="219" t="s">
        <v>601</v>
      </c>
      <c r="AK6" s="21">
        <v>42523</v>
      </c>
      <c r="AL6" s="22">
        <v>44817</v>
      </c>
      <c r="AM6" s="30"/>
      <c r="AN6" s="178">
        <v>42523</v>
      </c>
      <c r="AO6" s="32">
        <v>200</v>
      </c>
      <c r="AP6" s="33"/>
      <c r="AQ6" s="34" t="s">
        <v>8</v>
      </c>
      <c r="AR6" s="35">
        <v>0</v>
      </c>
      <c r="AS6" s="26" t="s">
        <v>602</v>
      </c>
      <c r="AT6" s="27">
        <v>0</v>
      </c>
      <c r="AU6" s="28"/>
      <c r="AW6" s="18"/>
      <c r="AX6" s="19">
        <v>42523</v>
      </c>
      <c r="AY6" s="170">
        <v>43093</v>
      </c>
      <c r="AZ6" s="219" t="s">
        <v>601</v>
      </c>
      <c r="BA6" s="21">
        <v>42523</v>
      </c>
      <c r="BB6" s="22">
        <v>44817</v>
      </c>
      <c r="BC6" s="30"/>
      <c r="BD6" s="178">
        <v>42523</v>
      </c>
      <c r="BE6" s="32">
        <v>200</v>
      </c>
      <c r="BF6" s="33"/>
      <c r="BG6" s="34" t="s">
        <v>8</v>
      </c>
      <c r="BH6" s="35">
        <v>0</v>
      </c>
      <c r="BI6" s="26" t="s">
        <v>602</v>
      </c>
      <c r="BJ6" s="27">
        <v>0</v>
      </c>
      <c r="BK6" s="28"/>
      <c r="BL6" s="28"/>
    </row>
    <row r="7" spans="1:64" ht="15.75" thickBot="1" x14ac:dyDescent="0.3">
      <c r="A7" s="18"/>
      <c r="B7" s="19">
        <v>42524</v>
      </c>
      <c r="C7" s="170">
        <v>57181.5</v>
      </c>
      <c r="D7" s="220" t="s">
        <v>603</v>
      </c>
      <c r="E7" s="21">
        <v>42524</v>
      </c>
      <c r="F7" s="22">
        <v>64958</v>
      </c>
      <c r="G7" s="23"/>
      <c r="H7" s="178">
        <v>42524</v>
      </c>
      <c r="I7" s="32">
        <v>232</v>
      </c>
      <c r="J7" s="33"/>
      <c r="K7" s="306" t="s">
        <v>9</v>
      </c>
      <c r="L7" s="35">
        <v>0</v>
      </c>
      <c r="M7" s="291" t="s">
        <v>604</v>
      </c>
      <c r="N7" s="27">
        <v>0</v>
      </c>
      <c r="O7" s="28"/>
      <c r="Q7" s="18"/>
      <c r="R7" s="19">
        <v>42524</v>
      </c>
      <c r="S7" s="170">
        <v>57181.5</v>
      </c>
      <c r="T7" s="220" t="s">
        <v>603</v>
      </c>
      <c r="U7" s="21">
        <v>42524</v>
      </c>
      <c r="V7" s="22">
        <v>64958</v>
      </c>
      <c r="W7" s="23"/>
      <c r="X7" s="178">
        <v>42524</v>
      </c>
      <c r="Y7" s="32">
        <v>232</v>
      </c>
      <c r="Z7" s="33"/>
      <c r="AA7" s="306" t="s">
        <v>9</v>
      </c>
      <c r="AB7" s="35">
        <v>0</v>
      </c>
      <c r="AC7" s="291" t="s">
        <v>604</v>
      </c>
      <c r="AD7" s="27">
        <v>0</v>
      </c>
      <c r="AE7" s="28"/>
      <c r="AG7" s="18"/>
      <c r="AH7" s="19">
        <v>42524</v>
      </c>
      <c r="AI7" s="170">
        <v>57181.5</v>
      </c>
      <c r="AJ7" s="220" t="s">
        <v>603</v>
      </c>
      <c r="AK7" s="21">
        <v>42524</v>
      </c>
      <c r="AL7" s="22">
        <v>64958</v>
      </c>
      <c r="AM7" s="23"/>
      <c r="AN7" s="178">
        <v>42524</v>
      </c>
      <c r="AO7" s="32">
        <v>232</v>
      </c>
      <c r="AP7" s="33"/>
      <c r="AQ7" s="306" t="s">
        <v>9</v>
      </c>
      <c r="AR7" s="35">
        <v>0</v>
      </c>
      <c r="AS7" s="291" t="s">
        <v>604</v>
      </c>
      <c r="AT7" s="27">
        <v>0</v>
      </c>
      <c r="AU7" s="28"/>
      <c r="AW7" s="18"/>
      <c r="AX7" s="19">
        <v>42524</v>
      </c>
      <c r="AY7" s="170">
        <v>57181.5</v>
      </c>
      <c r="AZ7" s="220" t="s">
        <v>603</v>
      </c>
      <c r="BA7" s="21">
        <v>42524</v>
      </c>
      <c r="BB7" s="22">
        <v>64958</v>
      </c>
      <c r="BC7" s="23"/>
      <c r="BD7" s="178">
        <v>42524</v>
      </c>
      <c r="BE7" s="32">
        <v>232</v>
      </c>
      <c r="BF7" s="33"/>
      <c r="BG7" s="306" t="s">
        <v>9</v>
      </c>
      <c r="BH7" s="35">
        <v>0</v>
      </c>
      <c r="BI7" s="291" t="s">
        <v>604</v>
      </c>
      <c r="BJ7" s="27">
        <v>0</v>
      </c>
      <c r="BK7" s="28"/>
      <c r="BL7" s="28"/>
    </row>
    <row r="8" spans="1:64" ht="15.75" thickBot="1" x14ac:dyDescent="0.3">
      <c r="A8" s="18"/>
      <c r="B8" s="19">
        <v>42525</v>
      </c>
      <c r="C8" s="170">
        <v>83704</v>
      </c>
      <c r="D8" s="221" t="s">
        <v>605</v>
      </c>
      <c r="E8" s="21">
        <v>42525</v>
      </c>
      <c r="F8" s="22">
        <v>70703.5</v>
      </c>
      <c r="G8" s="23"/>
      <c r="H8" s="178">
        <v>42525</v>
      </c>
      <c r="I8" s="32">
        <v>200</v>
      </c>
      <c r="J8" s="33"/>
      <c r="K8" s="34" t="s">
        <v>10</v>
      </c>
      <c r="L8" s="35">
        <f>7187.5+7187.5+7187.5</f>
        <v>21562.5</v>
      </c>
      <c r="M8" s="292" t="s">
        <v>606</v>
      </c>
      <c r="N8" s="38">
        <v>0</v>
      </c>
      <c r="O8" s="28"/>
      <c r="Q8" s="18"/>
      <c r="R8" s="19">
        <v>42525</v>
      </c>
      <c r="S8" s="170">
        <v>83704</v>
      </c>
      <c r="T8" s="221" t="s">
        <v>605</v>
      </c>
      <c r="U8" s="21">
        <v>42525</v>
      </c>
      <c r="V8" s="22">
        <v>70703.5</v>
      </c>
      <c r="W8" s="23"/>
      <c r="X8" s="178">
        <v>42525</v>
      </c>
      <c r="Y8" s="32">
        <v>200</v>
      </c>
      <c r="Z8" s="33"/>
      <c r="AA8" s="34" t="s">
        <v>10</v>
      </c>
      <c r="AB8" s="35">
        <f>7187.5+7187.5+7187.5</f>
        <v>21562.5</v>
      </c>
      <c r="AC8" s="292" t="s">
        <v>606</v>
      </c>
      <c r="AD8" s="38">
        <v>0</v>
      </c>
      <c r="AE8" s="28"/>
      <c r="AG8" s="18"/>
      <c r="AH8" s="19">
        <v>42525</v>
      </c>
      <c r="AI8" s="170">
        <v>83704</v>
      </c>
      <c r="AJ8" s="221" t="s">
        <v>605</v>
      </c>
      <c r="AK8" s="21">
        <v>42525</v>
      </c>
      <c r="AL8" s="22">
        <v>70703.5</v>
      </c>
      <c r="AM8" s="23"/>
      <c r="AN8" s="178">
        <v>42525</v>
      </c>
      <c r="AO8" s="32">
        <v>200</v>
      </c>
      <c r="AP8" s="33"/>
      <c r="AQ8" s="34" t="s">
        <v>10</v>
      </c>
      <c r="AR8" s="35">
        <f>7187.5+7187.5</f>
        <v>14375</v>
      </c>
      <c r="AS8" s="292" t="s">
        <v>606</v>
      </c>
      <c r="AT8" s="38">
        <v>0</v>
      </c>
      <c r="AU8" s="28"/>
      <c r="AW8" s="18"/>
      <c r="AX8" s="19">
        <v>42525</v>
      </c>
      <c r="AY8" s="170">
        <v>83704</v>
      </c>
      <c r="AZ8" s="221" t="s">
        <v>605</v>
      </c>
      <c r="BA8" s="21">
        <v>42525</v>
      </c>
      <c r="BB8" s="22">
        <v>70703.5</v>
      </c>
      <c r="BC8" s="23"/>
      <c r="BD8" s="178">
        <v>42525</v>
      </c>
      <c r="BE8" s="32">
        <v>200</v>
      </c>
      <c r="BF8" s="33"/>
      <c r="BG8" s="34" t="s">
        <v>10</v>
      </c>
      <c r="BH8" s="35">
        <f>7187.5</f>
        <v>7187.5</v>
      </c>
      <c r="BI8" s="292" t="s">
        <v>606</v>
      </c>
      <c r="BJ8" s="38">
        <v>0</v>
      </c>
      <c r="BK8" s="28"/>
      <c r="BL8" s="51"/>
    </row>
    <row r="9" spans="1:64" ht="15.75" thickBot="1" x14ac:dyDescent="0.3">
      <c r="A9" s="18"/>
      <c r="B9" s="19">
        <v>42526</v>
      </c>
      <c r="C9" s="170">
        <v>85623.5</v>
      </c>
      <c r="D9" s="219" t="s">
        <v>617</v>
      </c>
      <c r="E9" s="21">
        <v>42526</v>
      </c>
      <c r="F9" s="22">
        <v>91478.5</v>
      </c>
      <c r="G9" s="23"/>
      <c r="H9" s="178">
        <v>42526</v>
      </c>
      <c r="I9" s="32">
        <v>200</v>
      </c>
      <c r="J9" s="33"/>
      <c r="K9" s="34" t="s">
        <v>620</v>
      </c>
      <c r="L9" s="35">
        <v>9230.56</v>
      </c>
      <c r="M9" s="26" t="s">
        <v>618</v>
      </c>
      <c r="N9" s="27">
        <v>0</v>
      </c>
      <c r="O9" s="28"/>
      <c r="Q9" s="18"/>
      <c r="R9" s="19">
        <v>42526</v>
      </c>
      <c r="S9" s="170">
        <v>85623.5</v>
      </c>
      <c r="T9" s="219" t="s">
        <v>617</v>
      </c>
      <c r="U9" s="21">
        <v>42526</v>
      </c>
      <c r="V9" s="22">
        <v>91478.5</v>
      </c>
      <c r="W9" s="23"/>
      <c r="X9" s="178">
        <v>42526</v>
      </c>
      <c r="Y9" s="32">
        <v>200</v>
      </c>
      <c r="Z9" s="33"/>
      <c r="AA9" s="34" t="s">
        <v>620</v>
      </c>
      <c r="AB9" s="35">
        <v>9230.56</v>
      </c>
      <c r="AC9" s="26" t="s">
        <v>618</v>
      </c>
      <c r="AD9" s="27">
        <v>0</v>
      </c>
      <c r="AE9" s="28"/>
      <c r="AG9" s="18"/>
      <c r="AH9" s="19">
        <v>42526</v>
      </c>
      <c r="AI9" s="170">
        <v>85623.5</v>
      </c>
      <c r="AJ9" s="219" t="s">
        <v>617</v>
      </c>
      <c r="AK9" s="21">
        <v>42526</v>
      </c>
      <c r="AL9" s="22">
        <v>91478.5</v>
      </c>
      <c r="AM9" s="23"/>
      <c r="AN9" s="178">
        <v>42526</v>
      </c>
      <c r="AO9" s="32">
        <v>200</v>
      </c>
      <c r="AP9" s="33"/>
      <c r="AQ9" s="34" t="s">
        <v>620</v>
      </c>
      <c r="AR9" s="35">
        <v>9230.56</v>
      </c>
      <c r="AS9" s="26" t="s">
        <v>618</v>
      </c>
      <c r="AT9" s="27">
        <v>0</v>
      </c>
      <c r="AU9" s="28"/>
      <c r="AW9" s="18"/>
      <c r="AX9" s="19">
        <v>42526</v>
      </c>
      <c r="AY9" s="170">
        <v>85623.5</v>
      </c>
      <c r="AZ9" s="219" t="s">
        <v>617</v>
      </c>
      <c r="BA9" s="21">
        <v>42526</v>
      </c>
      <c r="BB9" s="22">
        <v>91478.5</v>
      </c>
      <c r="BC9" s="23"/>
      <c r="BD9" s="178">
        <v>42526</v>
      </c>
      <c r="BE9" s="32">
        <v>200</v>
      </c>
      <c r="BF9" s="33"/>
      <c r="BG9" s="34" t="s">
        <v>620</v>
      </c>
      <c r="BH9" s="35">
        <v>0</v>
      </c>
      <c r="BI9" s="26" t="s">
        <v>618</v>
      </c>
      <c r="BJ9" s="27">
        <v>0</v>
      </c>
      <c r="BK9" s="28"/>
      <c r="BL9" s="51"/>
    </row>
    <row r="10" spans="1:64" ht="15.75" thickBot="1" x14ac:dyDescent="0.3">
      <c r="A10" s="18"/>
      <c r="B10" s="19">
        <v>42527</v>
      </c>
      <c r="C10" s="170">
        <v>96384.5</v>
      </c>
      <c r="D10" s="220" t="s">
        <v>625</v>
      </c>
      <c r="E10" s="21">
        <v>42527</v>
      </c>
      <c r="F10" s="22">
        <v>81437</v>
      </c>
      <c r="G10" s="23"/>
      <c r="H10" s="178">
        <v>42527</v>
      </c>
      <c r="I10" s="32">
        <v>400</v>
      </c>
      <c r="J10" s="33"/>
      <c r="K10" s="34" t="s">
        <v>621</v>
      </c>
      <c r="L10" s="332">
        <v>9230.56</v>
      </c>
      <c r="M10" s="26" t="s">
        <v>619</v>
      </c>
      <c r="N10" s="27">
        <v>0</v>
      </c>
      <c r="O10" s="28"/>
      <c r="Q10" s="18"/>
      <c r="R10" s="19">
        <v>42527</v>
      </c>
      <c r="S10" s="170">
        <v>96384.5</v>
      </c>
      <c r="T10" s="220" t="s">
        <v>625</v>
      </c>
      <c r="U10" s="21">
        <v>42527</v>
      </c>
      <c r="V10" s="22">
        <v>81437</v>
      </c>
      <c r="W10" s="23"/>
      <c r="X10" s="178">
        <v>42527</v>
      </c>
      <c r="Y10" s="32">
        <v>400</v>
      </c>
      <c r="Z10" s="33"/>
      <c r="AA10" s="34" t="s">
        <v>621</v>
      </c>
      <c r="AB10" s="332">
        <v>9230.56</v>
      </c>
      <c r="AC10" s="26" t="s">
        <v>619</v>
      </c>
      <c r="AD10" s="27">
        <v>0</v>
      </c>
      <c r="AE10" s="28"/>
      <c r="AG10" s="18"/>
      <c r="AH10" s="19">
        <v>42527</v>
      </c>
      <c r="AI10" s="170">
        <v>96384.5</v>
      </c>
      <c r="AJ10" s="220" t="s">
        <v>625</v>
      </c>
      <c r="AK10" s="21">
        <v>42527</v>
      </c>
      <c r="AL10" s="233">
        <v>81437</v>
      </c>
      <c r="AM10" s="23"/>
      <c r="AN10" s="178">
        <v>42527</v>
      </c>
      <c r="AO10" s="310">
        <v>400</v>
      </c>
      <c r="AP10" s="33"/>
      <c r="AQ10" s="34" t="s">
        <v>621</v>
      </c>
      <c r="AR10" s="332">
        <v>9230.56</v>
      </c>
      <c r="AS10" s="26" t="s">
        <v>619</v>
      </c>
      <c r="AT10" s="27">
        <v>0</v>
      </c>
      <c r="AU10" s="28"/>
      <c r="AW10" s="18"/>
      <c r="AX10" s="19">
        <v>42527</v>
      </c>
      <c r="AY10" s="170">
        <v>96384.5</v>
      </c>
      <c r="AZ10" s="220"/>
      <c r="BA10" s="21">
        <v>42527</v>
      </c>
      <c r="BB10" s="233">
        <v>81437</v>
      </c>
      <c r="BC10" s="23"/>
      <c r="BD10" s="178">
        <v>42527</v>
      </c>
      <c r="BE10" s="310">
        <v>400</v>
      </c>
      <c r="BF10" s="33"/>
      <c r="BG10" s="34" t="s">
        <v>621</v>
      </c>
      <c r="BH10" s="30">
        <v>0</v>
      </c>
      <c r="BI10" s="26" t="s">
        <v>619</v>
      </c>
      <c r="BJ10" s="27">
        <v>0</v>
      </c>
      <c r="BK10" s="28"/>
      <c r="BL10" s="51"/>
    </row>
    <row r="11" spans="1:64" ht="15.75" thickBot="1" x14ac:dyDescent="0.3">
      <c r="A11" s="18"/>
      <c r="B11" s="19">
        <v>42528</v>
      </c>
      <c r="C11" s="170">
        <v>50824</v>
      </c>
      <c r="D11" s="220" t="s">
        <v>626</v>
      </c>
      <c r="E11" s="21">
        <v>42528</v>
      </c>
      <c r="F11" s="22">
        <v>47583</v>
      </c>
      <c r="G11" s="23"/>
      <c r="H11" s="178">
        <v>42528</v>
      </c>
      <c r="I11" s="39">
        <v>200</v>
      </c>
      <c r="J11" s="33"/>
      <c r="K11" s="34" t="s">
        <v>622</v>
      </c>
      <c r="L11" s="30">
        <v>0</v>
      </c>
      <c r="M11" s="26" t="s">
        <v>624</v>
      </c>
      <c r="N11" s="27">
        <v>0</v>
      </c>
      <c r="O11" s="28"/>
      <c r="Q11" s="18"/>
      <c r="R11" s="19">
        <v>42528</v>
      </c>
      <c r="S11" s="170">
        <v>50824</v>
      </c>
      <c r="T11" s="220" t="s">
        <v>626</v>
      </c>
      <c r="U11" s="21">
        <v>42528</v>
      </c>
      <c r="V11" s="22">
        <v>47583</v>
      </c>
      <c r="W11" s="23"/>
      <c r="X11" s="178">
        <v>42528</v>
      </c>
      <c r="Y11" s="39">
        <v>200</v>
      </c>
      <c r="Z11" s="33"/>
      <c r="AA11" s="34" t="s">
        <v>622</v>
      </c>
      <c r="AB11" s="30">
        <v>0</v>
      </c>
      <c r="AC11" s="26" t="s">
        <v>624</v>
      </c>
      <c r="AD11" s="27">
        <v>0</v>
      </c>
      <c r="AE11" s="28"/>
      <c r="AG11" s="18"/>
      <c r="AH11" s="19">
        <v>42528</v>
      </c>
      <c r="AI11" s="170">
        <v>50824</v>
      </c>
      <c r="AJ11" s="220" t="s">
        <v>626</v>
      </c>
      <c r="AK11" s="21">
        <v>42528</v>
      </c>
      <c r="AL11" s="22">
        <v>47583</v>
      </c>
      <c r="AM11" s="23"/>
      <c r="AN11" s="178">
        <v>42528</v>
      </c>
      <c r="AO11" s="39">
        <v>200</v>
      </c>
      <c r="AP11" s="33"/>
      <c r="AQ11" s="34" t="s">
        <v>622</v>
      </c>
      <c r="AR11" s="30">
        <v>0</v>
      </c>
      <c r="AS11" s="26" t="s">
        <v>624</v>
      </c>
      <c r="AT11" s="27">
        <v>0</v>
      </c>
      <c r="AU11" s="28"/>
      <c r="AW11" s="18"/>
      <c r="AX11" s="19">
        <v>42528</v>
      </c>
      <c r="AY11" s="170"/>
      <c r="AZ11" s="220"/>
      <c r="BA11" s="21">
        <v>42528</v>
      </c>
      <c r="BB11" s="22"/>
      <c r="BC11" s="23"/>
      <c r="BD11" s="178">
        <v>42528</v>
      </c>
      <c r="BE11" s="39"/>
      <c r="BF11" s="33"/>
      <c r="BG11" s="34" t="s">
        <v>622</v>
      </c>
      <c r="BH11" s="30">
        <v>0</v>
      </c>
      <c r="BI11" s="26"/>
      <c r="BJ11" s="27"/>
      <c r="BK11" s="28"/>
      <c r="BL11" s="51"/>
    </row>
    <row r="12" spans="1:64" ht="15.75" thickBot="1" x14ac:dyDescent="0.3">
      <c r="A12" s="18"/>
      <c r="B12" s="19">
        <v>42529</v>
      </c>
      <c r="C12" s="170">
        <v>30162.5</v>
      </c>
      <c r="D12" s="220" t="s">
        <v>628</v>
      </c>
      <c r="E12" s="21">
        <v>42529</v>
      </c>
      <c r="F12" s="22">
        <v>39999.5</v>
      </c>
      <c r="G12" s="23"/>
      <c r="H12" s="178">
        <v>42529</v>
      </c>
      <c r="I12" s="39">
        <v>200</v>
      </c>
      <c r="J12" s="33"/>
      <c r="K12" s="34" t="s">
        <v>623</v>
      </c>
      <c r="L12" s="30">
        <v>0</v>
      </c>
      <c r="M12" s="26" t="s">
        <v>629</v>
      </c>
      <c r="N12" s="27">
        <v>0</v>
      </c>
      <c r="O12" s="28"/>
      <c r="Q12" s="18"/>
      <c r="R12" s="19">
        <v>42529</v>
      </c>
      <c r="S12" s="170">
        <v>30162.5</v>
      </c>
      <c r="T12" s="220" t="s">
        <v>628</v>
      </c>
      <c r="U12" s="21">
        <v>42529</v>
      </c>
      <c r="V12" s="22">
        <v>39999.5</v>
      </c>
      <c r="W12" s="23"/>
      <c r="X12" s="178">
        <v>42529</v>
      </c>
      <c r="Y12" s="39">
        <v>200</v>
      </c>
      <c r="Z12" s="33"/>
      <c r="AA12" s="34" t="s">
        <v>623</v>
      </c>
      <c r="AB12" s="30">
        <v>0</v>
      </c>
      <c r="AC12" s="26" t="s">
        <v>629</v>
      </c>
      <c r="AD12" s="27">
        <v>0</v>
      </c>
      <c r="AE12" s="28"/>
      <c r="AG12" s="18"/>
      <c r="AH12" s="19">
        <v>42529</v>
      </c>
      <c r="AI12" s="170">
        <v>30162.5</v>
      </c>
      <c r="AJ12" s="220" t="s">
        <v>628</v>
      </c>
      <c r="AK12" s="21">
        <v>42529</v>
      </c>
      <c r="AL12" s="22">
        <v>39999.5</v>
      </c>
      <c r="AM12" s="23"/>
      <c r="AN12" s="178">
        <v>42529</v>
      </c>
      <c r="AO12" s="39">
        <v>200</v>
      </c>
      <c r="AP12" s="33"/>
      <c r="AQ12" s="34" t="s">
        <v>623</v>
      </c>
      <c r="AR12" s="30">
        <v>0</v>
      </c>
      <c r="AS12" s="26" t="s">
        <v>629</v>
      </c>
      <c r="AT12" s="27">
        <v>0</v>
      </c>
      <c r="AU12" s="51"/>
      <c r="AW12" s="18"/>
      <c r="AX12" s="19">
        <v>42529</v>
      </c>
      <c r="AY12" s="170"/>
      <c r="AZ12" s="220"/>
      <c r="BA12" s="21">
        <v>42529</v>
      </c>
      <c r="BB12" s="22"/>
      <c r="BC12" s="23"/>
      <c r="BD12" s="178">
        <v>42529</v>
      </c>
      <c r="BE12" s="39"/>
      <c r="BF12" s="33"/>
      <c r="BG12" s="34" t="s">
        <v>623</v>
      </c>
      <c r="BH12" s="30">
        <v>0</v>
      </c>
      <c r="BI12" s="26"/>
      <c r="BJ12" s="27"/>
      <c r="BK12" s="28"/>
      <c r="BL12" s="51"/>
    </row>
    <row r="13" spans="1:64" ht="15.75" thickBot="1" x14ac:dyDescent="0.3">
      <c r="A13" s="18"/>
      <c r="B13" s="19">
        <v>42530</v>
      </c>
      <c r="C13" s="170">
        <v>65854.5</v>
      </c>
      <c r="D13" s="220" t="s">
        <v>637</v>
      </c>
      <c r="E13" s="21">
        <v>42530</v>
      </c>
      <c r="F13" s="22">
        <v>53456</v>
      </c>
      <c r="G13" s="23"/>
      <c r="H13" s="178">
        <v>42530</v>
      </c>
      <c r="I13" s="39">
        <v>232</v>
      </c>
      <c r="J13" s="33"/>
      <c r="K13" s="40"/>
      <c r="L13" s="35">
        <v>0</v>
      </c>
      <c r="M13" s="26" t="s">
        <v>638</v>
      </c>
      <c r="N13" s="27">
        <v>0</v>
      </c>
      <c r="O13" s="28"/>
      <c r="Q13" s="18"/>
      <c r="R13" s="19">
        <v>42530</v>
      </c>
      <c r="S13" s="170">
        <v>65854.5</v>
      </c>
      <c r="T13" s="220" t="s">
        <v>637</v>
      </c>
      <c r="U13" s="21">
        <v>42530</v>
      </c>
      <c r="V13" s="22">
        <v>53456</v>
      </c>
      <c r="W13" s="23"/>
      <c r="X13" s="178">
        <v>42530</v>
      </c>
      <c r="Y13" s="39">
        <v>232</v>
      </c>
      <c r="Z13" s="33"/>
      <c r="AA13" s="40"/>
      <c r="AB13" s="35">
        <v>0</v>
      </c>
      <c r="AC13" s="26" t="s">
        <v>638</v>
      </c>
      <c r="AD13" s="27">
        <v>0</v>
      </c>
      <c r="AE13" s="28"/>
      <c r="AG13" s="18"/>
      <c r="AH13" s="19">
        <v>42530</v>
      </c>
      <c r="AI13" s="170">
        <v>65854.5</v>
      </c>
      <c r="AJ13" s="220" t="s">
        <v>637</v>
      </c>
      <c r="AK13" s="21">
        <v>42530</v>
      </c>
      <c r="AL13" s="22">
        <v>53456</v>
      </c>
      <c r="AM13" s="23"/>
      <c r="AN13" s="178">
        <v>42530</v>
      </c>
      <c r="AO13" s="39">
        <v>232</v>
      </c>
      <c r="AP13" s="33"/>
      <c r="AQ13" s="40"/>
      <c r="AR13" s="35">
        <v>0</v>
      </c>
      <c r="AS13" s="26" t="s">
        <v>638</v>
      </c>
      <c r="AT13" s="27">
        <v>0</v>
      </c>
      <c r="AU13" s="51"/>
      <c r="AW13" s="18"/>
      <c r="AX13" s="19">
        <v>42530</v>
      </c>
      <c r="AY13" s="170"/>
      <c r="AZ13" s="220"/>
      <c r="BA13" s="21">
        <v>42530</v>
      </c>
      <c r="BB13" s="22"/>
      <c r="BC13" s="23"/>
      <c r="BD13" s="178">
        <v>42530</v>
      </c>
      <c r="BE13" s="39"/>
      <c r="BF13" s="33"/>
      <c r="BG13" s="40"/>
      <c r="BH13" s="35">
        <v>0</v>
      </c>
      <c r="BI13" s="26"/>
      <c r="BJ13" s="27"/>
      <c r="BK13" s="28"/>
      <c r="BL13" s="51"/>
    </row>
    <row r="14" spans="1:64" ht="15.75" thickBot="1" x14ac:dyDescent="0.3">
      <c r="A14" s="18"/>
      <c r="B14" s="19">
        <v>42531</v>
      </c>
      <c r="C14" s="170">
        <v>69884</v>
      </c>
      <c r="D14" s="219" t="s">
        <v>639</v>
      </c>
      <c r="E14" s="21">
        <v>42531</v>
      </c>
      <c r="F14" s="22">
        <v>83052.5</v>
      </c>
      <c r="G14" s="23"/>
      <c r="H14" s="178">
        <v>42531</v>
      </c>
      <c r="I14" s="39">
        <v>200</v>
      </c>
      <c r="J14" s="33"/>
      <c r="K14" s="41"/>
      <c r="L14" s="35">
        <v>0</v>
      </c>
      <c r="M14" s="26" t="s">
        <v>640</v>
      </c>
      <c r="N14" s="27">
        <v>0</v>
      </c>
      <c r="O14" s="28"/>
      <c r="Q14" s="18"/>
      <c r="R14" s="19">
        <v>42531</v>
      </c>
      <c r="S14" s="170">
        <v>69884</v>
      </c>
      <c r="T14" s="219" t="s">
        <v>639</v>
      </c>
      <c r="U14" s="21">
        <v>42531</v>
      </c>
      <c r="V14" s="22">
        <v>83052.5</v>
      </c>
      <c r="W14" s="23"/>
      <c r="X14" s="178">
        <v>42531</v>
      </c>
      <c r="Y14" s="39">
        <v>200</v>
      </c>
      <c r="Z14" s="33"/>
      <c r="AA14" s="41"/>
      <c r="AB14" s="35">
        <v>0</v>
      </c>
      <c r="AC14" s="26" t="s">
        <v>640</v>
      </c>
      <c r="AD14" s="27">
        <v>0</v>
      </c>
      <c r="AE14" s="28"/>
      <c r="AG14" s="18"/>
      <c r="AH14" s="19">
        <v>42531</v>
      </c>
      <c r="AI14" s="170">
        <v>69884</v>
      </c>
      <c r="AJ14" s="219" t="s">
        <v>639</v>
      </c>
      <c r="AK14" s="21">
        <v>42531</v>
      </c>
      <c r="AL14" s="22">
        <v>83052.5</v>
      </c>
      <c r="AM14" s="23"/>
      <c r="AN14" s="178">
        <v>42531</v>
      </c>
      <c r="AO14" s="39">
        <v>200</v>
      </c>
      <c r="AP14" s="33"/>
      <c r="AQ14" s="41"/>
      <c r="AR14" s="35">
        <v>0</v>
      </c>
      <c r="AS14" s="26" t="s">
        <v>640</v>
      </c>
      <c r="AT14" s="27">
        <v>0</v>
      </c>
      <c r="AU14" s="51"/>
      <c r="AW14" s="18"/>
      <c r="AX14" s="19">
        <v>42531</v>
      </c>
      <c r="AY14" s="170"/>
      <c r="AZ14" s="219"/>
      <c r="BA14" s="21">
        <v>42531</v>
      </c>
      <c r="BB14" s="22"/>
      <c r="BC14" s="23"/>
      <c r="BD14" s="178">
        <v>42531</v>
      </c>
      <c r="BE14" s="39"/>
      <c r="BF14" s="33"/>
      <c r="BG14" s="41"/>
      <c r="BH14" s="35">
        <v>0</v>
      </c>
      <c r="BI14" s="26"/>
      <c r="BJ14" s="27"/>
      <c r="BK14" s="28"/>
      <c r="BL14" s="51"/>
    </row>
    <row r="15" spans="1:64" ht="15.75" thickBot="1" x14ac:dyDescent="0.3">
      <c r="A15" s="18"/>
      <c r="B15" s="19">
        <v>42532</v>
      </c>
      <c r="C15" s="170">
        <v>81573</v>
      </c>
      <c r="D15" s="219" t="s">
        <v>641</v>
      </c>
      <c r="E15" s="21">
        <v>42532</v>
      </c>
      <c r="F15" s="22">
        <v>72051.5</v>
      </c>
      <c r="G15" s="23"/>
      <c r="H15" s="178">
        <v>42532</v>
      </c>
      <c r="I15" s="39">
        <v>200</v>
      </c>
      <c r="J15" s="33"/>
      <c r="K15" s="40" t="s">
        <v>12</v>
      </c>
      <c r="L15" s="35">
        <v>0</v>
      </c>
      <c r="M15" s="26" t="s">
        <v>642</v>
      </c>
      <c r="N15" s="27">
        <v>0</v>
      </c>
      <c r="O15" s="28"/>
      <c r="Q15" s="18"/>
      <c r="R15" s="19">
        <v>42532</v>
      </c>
      <c r="S15" s="170">
        <v>81573</v>
      </c>
      <c r="T15" s="219" t="s">
        <v>641</v>
      </c>
      <c r="U15" s="21">
        <v>42532</v>
      </c>
      <c r="V15" s="22">
        <v>72051.5</v>
      </c>
      <c r="W15" s="23"/>
      <c r="X15" s="178">
        <v>42532</v>
      </c>
      <c r="Y15" s="39">
        <v>200</v>
      </c>
      <c r="Z15" s="33"/>
      <c r="AA15" s="40" t="s">
        <v>12</v>
      </c>
      <c r="AB15" s="35">
        <v>0</v>
      </c>
      <c r="AC15" s="26" t="s">
        <v>642</v>
      </c>
      <c r="AD15" s="27">
        <v>0</v>
      </c>
      <c r="AE15" s="28"/>
      <c r="AG15" s="18"/>
      <c r="AH15" s="19">
        <v>42532</v>
      </c>
      <c r="AI15" s="170">
        <v>81573</v>
      </c>
      <c r="AJ15" s="219" t="s">
        <v>641</v>
      </c>
      <c r="AK15" s="21">
        <v>42532</v>
      </c>
      <c r="AL15" s="22">
        <v>72051.5</v>
      </c>
      <c r="AM15" s="23"/>
      <c r="AN15" s="178">
        <v>42532</v>
      </c>
      <c r="AO15" s="39">
        <v>200</v>
      </c>
      <c r="AP15" s="33"/>
      <c r="AQ15" s="40" t="s">
        <v>12</v>
      </c>
      <c r="AR15" s="35">
        <v>0</v>
      </c>
      <c r="AS15" s="26" t="s">
        <v>642</v>
      </c>
      <c r="AT15" s="27">
        <v>0</v>
      </c>
      <c r="AU15" s="51"/>
      <c r="AW15" s="18"/>
      <c r="AX15" s="19">
        <v>42532</v>
      </c>
      <c r="AY15" s="170"/>
      <c r="AZ15" s="219"/>
      <c r="BA15" s="21">
        <v>42532</v>
      </c>
      <c r="BB15" s="22"/>
      <c r="BC15" s="23"/>
      <c r="BD15" s="178">
        <v>42532</v>
      </c>
      <c r="BE15" s="39"/>
      <c r="BF15" s="33"/>
      <c r="BG15" s="40" t="s">
        <v>12</v>
      </c>
      <c r="BH15" s="35">
        <v>0</v>
      </c>
      <c r="BI15" s="26"/>
      <c r="BJ15" s="27"/>
      <c r="BK15" s="28"/>
      <c r="BL15" s="51"/>
    </row>
    <row r="16" spans="1:64" ht="15.75" thickBot="1" x14ac:dyDescent="0.3">
      <c r="A16" s="18"/>
      <c r="B16" s="19">
        <v>42533</v>
      </c>
      <c r="C16" s="170">
        <v>95830</v>
      </c>
      <c r="D16" s="219" t="s">
        <v>644</v>
      </c>
      <c r="E16" s="21">
        <v>42533</v>
      </c>
      <c r="F16" s="22">
        <v>106888.5</v>
      </c>
      <c r="G16" s="23"/>
      <c r="H16" s="178">
        <v>42533</v>
      </c>
      <c r="I16" s="39">
        <v>200</v>
      </c>
      <c r="J16" s="33"/>
      <c r="K16" s="42" t="s">
        <v>13</v>
      </c>
      <c r="L16" s="43">
        <v>0</v>
      </c>
      <c r="M16" s="26" t="s">
        <v>643</v>
      </c>
      <c r="N16" s="27">
        <v>0</v>
      </c>
      <c r="O16" s="28"/>
      <c r="Q16" s="18"/>
      <c r="R16" s="19">
        <v>42533</v>
      </c>
      <c r="S16" s="170">
        <v>95830</v>
      </c>
      <c r="T16" s="219" t="s">
        <v>644</v>
      </c>
      <c r="U16" s="21">
        <v>42533</v>
      </c>
      <c r="V16" s="22">
        <v>106888.5</v>
      </c>
      <c r="W16" s="23"/>
      <c r="X16" s="178">
        <v>42533</v>
      </c>
      <c r="Y16" s="39">
        <v>200</v>
      </c>
      <c r="Z16" s="33"/>
      <c r="AA16" s="42" t="s">
        <v>13</v>
      </c>
      <c r="AB16" s="43">
        <v>0</v>
      </c>
      <c r="AC16" s="26" t="s">
        <v>643</v>
      </c>
      <c r="AD16" s="27">
        <v>0</v>
      </c>
      <c r="AE16" s="28"/>
      <c r="AG16" s="18"/>
      <c r="AH16" s="19">
        <v>42533</v>
      </c>
      <c r="AI16" s="170">
        <v>95830</v>
      </c>
      <c r="AJ16" s="219" t="s">
        <v>644</v>
      </c>
      <c r="AK16" s="21">
        <v>42533</v>
      </c>
      <c r="AL16" s="22">
        <v>106888.5</v>
      </c>
      <c r="AM16" s="23"/>
      <c r="AN16" s="178">
        <v>42533</v>
      </c>
      <c r="AO16" s="39">
        <v>200</v>
      </c>
      <c r="AP16" s="33"/>
      <c r="AQ16" s="42" t="s">
        <v>13</v>
      </c>
      <c r="AR16" s="43">
        <v>0</v>
      </c>
      <c r="AS16" s="26" t="s">
        <v>643</v>
      </c>
      <c r="AT16" s="27">
        <v>0</v>
      </c>
      <c r="AU16" s="51"/>
      <c r="AW16" s="18"/>
      <c r="AX16" s="19">
        <v>42533</v>
      </c>
      <c r="AY16" s="170"/>
      <c r="AZ16" s="219"/>
      <c r="BA16" s="21">
        <v>42533</v>
      </c>
      <c r="BB16" s="22"/>
      <c r="BC16" s="23"/>
      <c r="BD16" s="178">
        <v>42533</v>
      </c>
      <c r="BE16" s="39"/>
      <c r="BF16" s="33"/>
      <c r="BG16" s="42" t="s">
        <v>13</v>
      </c>
      <c r="BH16" s="43">
        <v>0</v>
      </c>
      <c r="BI16" s="26"/>
      <c r="BJ16" s="27"/>
      <c r="BK16" s="28"/>
      <c r="BL16" s="51"/>
    </row>
    <row r="17" spans="1:64" ht="15.75" thickBot="1" x14ac:dyDescent="0.3">
      <c r="A17" s="18"/>
      <c r="B17" s="19">
        <v>42534</v>
      </c>
      <c r="C17" s="170">
        <v>81184.5</v>
      </c>
      <c r="D17" s="219" t="s">
        <v>657</v>
      </c>
      <c r="E17" s="21">
        <v>42534</v>
      </c>
      <c r="F17" s="22">
        <v>105855.5</v>
      </c>
      <c r="G17" s="23"/>
      <c r="H17" s="178">
        <v>42534</v>
      </c>
      <c r="I17" s="39">
        <v>200</v>
      </c>
      <c r="J17" s="33"/>
      <c r="K17" s="40" t="s">
        <v>14</v>
      </c>
      <c r="L17" s="43">
        <v>0</v>
      </c>
      <c r="M17" s="26" t="s">
        <v>658</v>
      </c>
      <c r="N17" s="27">
        <v>20</v>
      </c>
      <c r="O17" s="28"/>
      <c r="Q17" s="18"/>
      <c r="R17" s="19">
        <v>42534</v>
      </c>
      <c r="S17" s="170">
        <v>81184.5</v>
      </c>
      <c r="T17" s="219" t="s">
        <v>657</v>
      </c>
      <c r="U17" s="21">
        <v>42534</v>
      </c>
      <c r="V17" s="22">
        <v>105855.5</v>
      </c>
      <c r="W17" s="23"/>
      <c r="X17" s="178">
        <v>42534</v>
      </c>
      <c r="Y17" s="39">
        <v>200</v>
      </c>
      <c r="Z17" s="33"/>
      <c r="AA17" s="40" t="s">
        <v>14</v>
      </c>
      <c r="AB17" s="43">
        <v>0</v>
      </c>
      <c r="AC17" s="26" t="s">
        <v>658</v>
      </c>
      <c r="AD17" s="27">
        <v>20</v>
      </c>
      <c r="AE17" s="28"/>
      <c r="AG17" s="18"/>
      <c r="AH17" s="19">
        <v>42534</v>
      </c>
      <c r="AI17" s="170">
        <v>81184.5</v>
      </c>
      <c r="AJ17" s="219" t="s">
        <v>657</v>
      </c>
      <c r="AK17" s="21">
        <v>42534</v>
      </c>
      <c r="AL17" s="22">
        <v>105855.5</v>
      </c>
      <c r="AM17" s="23"/>
      <c r="AN17" s="178">
        <v>42534</v>
      </c>
      <c r="AO17" s="39">
        <v>200</v>
      </c>
      <c r="AP17" s="33"/>
      <c r="AQ17" s="40" t="s">
        <v>14</v>
      </c>
      <c r="AR17" s="43">
        <v>0</v>
      </c>
      <c r="AS17" s="26" t="s">
        <v>658</v>
      </c>
      <c r="AT17" s="27">
        <v>0</v>
      </c>
      <c r="AU17" s="51"/>
      <c r="AW17" s="18"/>
      <c r="AX17" s="19">
        <v>42534</v>
      </c>
      <c r="AY17" s="170"/>
      <c r="AZ17" s="219"/>
      <c r="BA17" s="21">
        <v>42534</v>
      </c>
      <c r="BB17" s="22"/>
      <c r="BC17" s="23"/>
      <c r="BD17" s="178">
        <v>42534</v>
      </c>
      <c r="BE17" s="39"/>
      <c r="BF17" s="33"/>
      <c r="BG17" s="40" t="s">
        <v>14</v>
      </c>
      <c r="BH17" s="43">
        <v>0</v>
      </c>
      <c r="BI17" s="26"/>
      <c r="BJ17" s="27"/>
      <c r="BK17" s="28"/>
      <c r="BL17" s="51"/>
    </row>
    <row r="18" spans="1:64" ht="15.75" thickBot="1" x14ac:dyDescent="0.3">
      <c r="A18" s="18"/>
      <c r="B18" s="19">
        <v>42535</v>
      </c>
      <c r="C18" s="170">
        <v>64402</v>
      </c>
      <c r="D18" s="220" t="s">
        <v>659</v>
      </c>
      <c r="E18" s="21">
        <v>42535</v>
      </c>
      <c r="F18" s="22">
        <v>28126.5</v>
      </c>
      <c r="G18" s="23"/>
      <c r="H18" s="178">
        <v>42535</v>
      </c>
      <c r="I18" s="39">
        <v>200</v>
      </c>
      <c r="J18" s="44"/>
      <c r="K18" s="40" t="s">
        <v>15</v>
      </c>
      <c r="L18" s="27">
        <v>0</v>
      </c>
      <c r="M18" s="26" t="s">
        <v>660</v>
      </c>
      <c r="N18" s="27">
        <v>0</v>
      </c>
      <c r="O18" s="223">
        <v>49</v>
      </c>
      <c r="Q18" s="18"/>
      <c r="R18" s="19">
        <v>42535</v>
      </c>
      <c r="S18" s="170">
        <v>64402</v>
      </c>
      <c r="T18" s="220" t="s">
        <v>659</v>
      </c>
      <c r="U18" s="21">
        <v>42535</v>
      </c>
      <c r="V18" s="22">
        <v>28126.5</v>
      </c>
      <c r="W18" s="23"/>
      <c r="X18" s="178">
        <v>42535</v>
      </c>
      <c r="Y18" s="39">
        <v>200</v>
      </c>
      <c r="Z18" s="44"/>
      <c r="AA18" s="40" t="s">
        <v>15</v>
      </c>
      <c r="AB18" s="27">
        <v>0</v>
      </c>
      <c r="AC18" s="26" t="s">
        <v>660</v>
      </c>
      <c r="AD18" s="27">
        <v>0</v>
      </c>
      <c r="AE18" s="223">
        <v>49</v>
      </c>
      <c r="AG18" s="18"/>
      <c r="AH18" s="19">
        <v>42535</v>
      </c>
      <c r="AI18" s="170"/>
      <c r="AJ18" s="220"/>
      <c r="AK18" s="21">
        <v>42535</v>
      </c>
      <c r="AL18" s="22"/>
      <c r="AM18" s="23"/>
      <c r="AN18" s="178">
        <v>42535</v>
      </c>
      <c r="AO18" s="39"/>
      <c r="AP18" s="44"/>
      <c r="AQ18" s="40" t="s">
        <v>15</v>
      </c>
      <c r="AR18" s="27">
        <v>0</v>
      </c>
      <c r="AS18" s="26"/>
      <c r="AT18" s="27"/>
      <c r="AU18" s="51"/>
      <c r="AW18" s="18"/>
      <c r="AX18" s="19">
        <v>42535</v>
      </c>
      <c r="AY18" s="170"/>
      <c r="AZ18" s="220"/>
      <c r="BA18" s="21">
        <v>42535</v>
      </c>
      <c r="BB18" s="22"/>
      <c r="BC18" s="23"/>
      <c r="BD18" s="178">
        <v>42535</v>
      </c>
      <c r="BE18" s="39"/>
      <c r="BF18" s="44"/>
      <c r="BG18" s="40" t="s">
        <v>15</v>
      </c>
      <c r="BH18" s="27">
        <v>0</v>
      </c>
      <c r="BI18" s="26"/>
      <c r="BJ18" s="27"/>
      <c r="BK18" s="28"/>
      <c r="BL18" s="51"/>
    </row>
    <row r="19" spans="1:64" ht="15.75" thickBot="1" x14ac:dyDescent="0.3">
      <c r="A19" s="18"/>
      <c r="B19" s="19">
        <v>42536</v>
      </c>
      <c r="C19" s="170">
        <v>33558.5</v>
      </c>
      <c r="D19" s="219" t="s">
        <v>662</v>
      </c>
      <c r="E19" s="21">
        <v>42536</v>
      </c>
      <c r="F19" s="22">
        <v>42229</v>
      </c>
      <c r="G19" s="23"/>
      <c r="H19" s="178">
        <v>42536</v>
      </c>
      <c r="I19" s="39">
        <v>234</v>
      </c>
      <c r="J19" s="33"/>
      <c r="K19" s="40" t="s">
        <v>16</v>
      </c>
      <c r="L19" s="27">
        <v>0</v>
      </c>
      <c r="M19" s="26" t="s">
        <v>663</v>
      </c>
      <c r="N19" s="27">
        <v>0</v>
      </c>
      <c r="O19" s="51"/>
      <c r="Q19" s="18"/>
      <c r="R19" s="19">
        <v>42536</v>
      </c>
      <c r="S19" s="170">
        <v>33558.5</v>
      </c>
      <c r="T19" s="219" t="s">
        <v>662</v>
      </c>
      <c r="U19" s="21">
        <v>42536</v>
      </c>
      <c r="V19" s="22">
        <v>42229</v>
      </c>
      <c r="W19" s="23"/>
      <c r="X19" s="178">
        <v>42536</v>
      </c>
      <c r="Y19" s="39">
        <v>234</v>
      </c>
      <c r="Z19" s="33"/>
      <c r="AA19" s="40" t="s">
        <v>16</v>
      </c>
      <c r="AB19" s="27">
        <v>0</v>
      </c>
      <c r="AC19" s="26" t="s">
        <v>663</v>
      </c>
      <c r="AD19" s="27">
        <v>0</v>
      </c>
      <c r="AE19" s="51"/>
      <c r="AG19" s="18"/>
      <c r="AH19" s="19">
        <v>42536</v>
      </c>
      <c r="AI19" s="170"/>
      <c r="AJ19" s="219"/>
      <c r="AK19" s="21">
        <v>42536</v>
      </c>
      <c r="AL19" s="22"/>
      <c r="AM19" s="23"/>
      <c r="AN19" s="178">
        <v>42536</v>
      </c>
      <c r="AO19" s="39"/>
      <c r="AP19" s="33"/>
      <c r="AQ19" s="40" t="s">
        <v>16</v>
      </c>
      <c r="AR19" s="27">
        <v>0</v>
      </c>
      <c r="AS19" s="26"/>
      <c r="AT19" s="27"/>
      <c r="AU19" s="51"/>
      <c r="AW19" s="18"/>
      <c r="AX19" s="19">
        <v>42536</v>
      </c>
      <c r="AY19" s="170"/>
      <c r="AZ19" s="219"/>
      <c r="BA19" s="21">
        <v>42536</v>
      </c>
      <c r="BB19" s="22"/>
      <c r="BC19" s="23"/>
      <c r="BD19" s="178">
        <v>42536</v>
      </c>
      <c r="BE19" s="39"/>
      <c r="BF19" s="33"/>
      <c r="BG19" s="40" t="s">
        <v>16</v>
      </c>
      <c r="BH19" s="27">
        <v>0</v>
      </c>
      <c r="BI19" s="26"/>
      <c r="BJ19" s="27"/>
      <c r="BK19" s="51"/>
      <c r="BL19" s="51"/>
    </row>
    <row r="20" spans="1:64" ht="15.75" thickBot="1" x14ac:dyDescent="0.3">
      <c r="A20" s="18"/>
      <c r="B20" s="19">
        <v>42537</v>
      </c>
      <c r="C20" s="170">
        <v>49563.5</v>
      </c>
      <c r="D20" s="221" t="s">
        <v>664</v>
      </c>
      <c r="E20" s="21">
        <v>42537</v>
      </c>
      <c r="F20" s="22">
        <v>49010</v>
      </c>
      <c r="G20" s="23"/>
      <c r="H20" s="178">
        <v>42537</v>
      </c>
      <c r="I20" s="39">
        <v>200</v>
      </c>
      <c r="J20" s="45"/>
      <c r="K20" s="46" t="s">
        <v>17</v>
      </c>
      <c r="L20" s="47">
        <v>0</v>
      </c>
      <c r="M20" s="26" t="s">
        <v>665</v>
      </c>
      <c r="N20" s="27">
        <v>0</v>
      </c>
      <c r="O20" s="51"/>
      <c r="Q20" s="18"/>
      <c r="R20" s="19">
        <v>42537</v>
      </c>
      <c r="S20" s="170">
        <v>49563.5</v>
      </c>
      <c r="T20" s="221" t="s">
        <v>664</v>
      </c>
      <c r="U20" s="21">
        <v>42537</v>
      </c>
      <c r="V20" s="22">
        <v>49010</v>
      </c>
      <c r="W20" s="23"/>
      <c r="X20" s="178">
        <v>42537</v>
      </c>
      <c r="Y20" s="39">
        <v>200</v>
      </c>
      <c r="Z20" s="45"/>
      <c r="AA20" s="46" t="s">
        <v>17</v>
      </c>
      <c r="AB20" s="47">
        <v>0</v>
      </c>
      <c r="AC20" s="26" t="s">
        <v>665</v>
      </c>
      <c r="AD20" s="27">
        <v>0</v>
      </c>
      <c r="AE20" s="51"/>
      <c r="AG20" s="18"/>
      <c r="AH20" s="19">
        <v>42537</v>
      </c>
      <c r="AI20" s="170"/>
      <c r="AJ20" s="221"/>
      <c r="AK20" s="21">
        <v>42537</v>
      </c>
      <c r="AL20" s="22"/>
      <c r="AM20" s="23"/>
      <c r="AN20" s="178">
        <v>42537</v>
      </c>
      <c r="AO20" s="39"/>
      <c r="AP20" s="45"/>
      <c r="AQ20" s="46" t="s">
        <v>17</v>
      </c>
      <c r="AR20" s="47">
        <v>0</v>
      </c>
      <c r="AS20" s="26"/>
      <c r="AT20" s="27"/>
      <c r="AU20" s="51"/>
      <c r="AW20" s="18"/>
      <c r="AX20" s="19">
        <v>42537</v>
      </c>
      <c r="AY20" s="170"/>
      <c r="AZ20" s="221"/>
      <c r="BA20" s="21">
        <v>42537</v>
      </c>
      <c r="BB20" s="22"/>
      <c r="BC20" s="23"/>
      <c r="BD20" s="178">
        <v>42537</v>
      </c>
      <c r="BE20" s="39"/>
      <c r="BF20" s="45"/>
      <c r="BG20" s="46" t="s">
        <v>17</v>
      </c>
      <c r="BH20" s="47">
        <v>0</v>
      </c>
      <c r="BI20" s="26"/>
      <c r="BJ20" s="27"/>
      <c r="BK20" s="51"/>
      <c r="BL20" s="51"/>
    </row>
    <row r="21" spans="1:64" ht="15.75" thickBot="1" x14ac:dyDescent="0.3">
      <c r="A21" s="18"/>
      <c r="B21" s="19">
        <v>42538</v>
      </c>
      <c r="C21" s="170">
        <v>45930</v>
      </c>
      <c r="D21" s="221" t="s">
        <v>666</v>
      </c>
      <c r="E21" s="21">
        <v>42538</v>
      </c>
      <c r="F21" s="22">
        <v>50216.5</v>
      </c>
      <c r="G21" s="23"/>
      <c r="H21" s="178">
        <v>42538</v>
      </c>
      <c r="I21" s="39">
        <v>200</v>
      </c>
      <c r="J21" s="33"/>
      <c r="K21" s="237"/>
      <c r="L21" s="47">
        <v>0</v>
      </c>
      <c r="M21" s="26" t="s">
        <v>667</v>
      </c>
      <c r="N21" s="27">
        <v>0</v>
      </c>
      <c r="O21" s="51"/>
      <c r="Q21" s="18"/>
      <c r="R21" s="19">
        <v>42538</v>
      </c>
      <c r="S21" s="170">
        <v>45930</v>
      </c>
      <c r="T21" s="221" t="s">
        <v>666</v>
      </c>
      <c r="U21" s="21">
        <v>42538</v>
      </c>
      <c r="V21" s="22">
        <v>50216.5</v>
      </c>
      <c r="W21" s="23"/>
      <c r="X21" s="178">
        <v>42538</v>
      </c>
      <c r="Y21" s="39">
        <v>200</v>
      </c>
      <c r="Z21" s="33"/>
      <c r="AA21" s="237"/>
      <c r="AB21" s="47">
        <v>0</v>
      </c>
      <c r="AC21" s="26" t="s">
        <v>667</v>
      </c>
      <c r="AD21" s="27">
        <v>0</v>
      </c>
      <c r="AE21" s="51"/>
      <c r="AG21" s="18"/>
      <c r="AH21" s="19">
        <v>42538</v>
      </c>
      <c r="AI21" s="170"/>
      <c r="AJ21" s="221"/>
      <c r="AK21" s="21">
        <v>42538</v>
      </c>
      <c r="AL21" s="22"/>
      <c r="AM21" s="23"/>
      <c r="AN21" s="178">
        <v>42538</v>
      </c>
      <c r="AO21" s="39"/>
      <c r="AP21" s="33"/>
      <c r="AQ21" s="237"/>
      <c r="AR21" s="47">
        <v>0</v>
      </c>
      <c r="AS21" s="26"/>
      <c r="AT21" s="27"/>
      <c r="AU21" s="51"/>
      <c r="AW21" s="18"/>
      <c r="AX21" s="19">
        <v>42538</v>
      </c>
      <c r="AY21" s="170"/>
      <c r="AZ21" s="221"/>
      <c r="BA21" s="21">
        <v>42538</v>
      </c>
      <c r="BB21" s="22"/>
      <c r="BC21" s="23"/>
      <c r="BD21" s="178">
        <v>42538</v>
      </c>
      <c r="BE21" s="39"/>
      <c r="BF21" s="33"/>
      <c r="BG21" s="237"/>
      <c r="BH21" s="47">
        <v>0</v>
      </c>
      <c r="BI21" s="26"/>
      <c r="BJ21" s="27"/>
      <c r="BK21" s="103">
        <v>104524.7</v>
      </c>
      <c r="BL21" s="51"/>
    </row>
    <row r="22" spans="1:64" ht="15.75" thickBot="1" x14ac:dyDescent="0.3">
      <c r="A22" s="18"/>
      <c r="B22" s="19">
        <v>42539</v>
      </c>
      <c r="C22" s="170">
        <v>83909</v>
      </c>
      <c r="D22" s="219" t="s">
        <v>668</v>
      </c>
      <c r="E22" s="21">
        <v>42539</v>
      </c>
      <c r="F22" s="22">
        <v>91856.5</v>
      </c>
      <c r="G22" s="23"/>
      <c r="H22" s="178">
        <v>42539</v>
      </c>
      <c r="I22" s="39">
        <v>200</v>
      </c>
      <c r="J22" s="45"/>
      <c r="K22" s="49"/>
      <c r="L22" s="47">
        <v>0</v>
      </c>
      <c r="M22" s="26" t="s">
        <v>669</v>
      </c>
      <c r="N22" s="27">
        <v>0</v>
      </c>
      <c r="O22" s="279">
        <v>60</v>
      </c>
      <c r="P22" t="s">
        <v>677</v>
      </c>
      <c r="Q22" s="18"/>
      <c r="R22" s="19">
        <v>42539</v>
      </c>
      <c r="S22" s="170">
        <v>83909</v>
      </c>
      <c r="T22" s="219" t="s">
        <v>668</v>
      </c>
      <c r="U22" s="21">
        <v>42539</v>
      </c>
      <c r="V22" s="22">
        <v>91856.5</v>
      </c>
      <c r="W22" s="23"/>
      <c r="X22" s="178">
        <v>42539</v>
      </c>
      <c r="Y22" s="39">
        <v>200</v>
      </c>
      <c r="Z22" s="45"/>
      <c r="AA22" s="49"/>
      <c r="AB22" s="47">
        <v>0</v>
      </c>
      <c r="AC22" s="26" t="s">
        <v>669</v>
      </c>
      <c r="AD22" s="27">
        <v>0</v>
      </c>
      <c r="AE22" s="279">
        <v>60</v>
      </c>
      <c r="AF22" t="s">
        <v>677</v>
      </c>
      <c r="AG22" s="18"/>
      <c r="AH22" s="19">
        <v>42539</v>
      </c>
      <c r="AI22" s="170"/>
      <c r="AJ22" s="219"/>
      <c r="AK22" s="21">
        <v>42539</v>
      </c>
      <c r="AL22" s="22"/>
      <c r="AM22" s="23"/>
      <c r="AN22" s="178">
        <v>42539</v>
      </c>
      <c r="AO22" s="39"/>
      <c r="AP22" s="45"/>
      <c r="AQ22" s="49"/>
      <c r="AR22" s="47">
        <v>0</v>
      </c>
      <c r="AS22" s="26"/>
      <c r="AT22" s="27"/>
      <c r="AU22" s="51"/>
      <c r="AW22" s="18"/>
      <c r="AX22" s="19">
        <v>42539</v>
      </c>
      <c r="AY22" s="170"/>
      <c r="AZ22" s="219"/>
      <c r="BA22" s="21">
        <v>42539</v>
      </c>
      <c r="BB22" s="22"/>
      <c r="BC22" s="23"/>
      <c r="BD22" s="178">
        <v>42539</v>
      </c>
      <c r="BE22" s="39"/>
      <c r="BF22" s="45"/>
      <c r="BG22" s="49"/>
      <c r="BH22" s="47">
        <v>0</v>
      </c>
      <c r="BI22" s="26"/>
      <c r="BJ22" s="27"/>
      <c r="BK22" s="108">
        <v>102377.45</v>
      </c>
      <c r="BL22" s="51"/>
    </row>
    <row r="23" spans="1:64" ht="15.75" thickBot="1" x14ac:dyDescent="0.3">
      <c r="A23" s="18"/>
      <c r="B23" s="19">
        <v>42540</v>
      </c>
      <c r="C23" s="170">
        <v>101605</v>
      </c>
      <c r="D23" s="219" t="s">
        <v>670</v>
      </c>
      <c r="E23" s="21">
        <v>42540</v>
      </c>
      <c r="F23" s="22">
        <v>92625.5</v>
      </c>
      <c r="G23" s="23"/>
      <c r="H23" s="178">
        <v>42540</v>
      </c>
      <c r="I23" s="39">
        <v>200</v>
      </c>
      <c r="J23" s="33"/>
      <c r="K23" s="50"/>
      <c r="L23" s="47" t="s">
        <v>23</v>
      </c>
      <c r="M23" s="26" t="s">
        <v>671</v>
      </c>
      <c r="N23" s="27">
        <v>0</v>
      </c>
      <c r="O23" s="51"/>
      <c r="Q23" s="18"/>
      <c r="R23" s="19">
        <v>42540</v>
      </c>
      <c r="S23" s="170">
        <v>101605</v>
      </c>
      <c r="T23" s="219" t="s">
        <v>670</v>
      </c>
      <c r="U23" s="21">
        <v>42540</v>
      </c>
      <c r="V23" s="22">
        <v>92625.5</v>
      </c>
      <c r="W23" s="23"/>
      <c r="X23" s="178">
        <v>42540</v>
      </c>
      <c r="Y23" s="39">
        <v>200</v>
      </c>
      <c r="Z23" s="33"/>
      <c r="AA23" s="50"/>
      <c r="AB23" s="47" t="s">
        <v>23</v>
      </c>
      <c r="AC23" s="26" t="s">
        <v>671</v>
      </c>
      <c r="AD23" s="27">
        <v>0</v>
      </c>
      <c r="AE23" s="51"/>
      <c r="AG23" s="18"/>
      <c r="AH23" s="19">
        <v>42540</v>
      </c>
      <c r="AI23" s="170"/>
      <c r="AJ23" s="219"/>
      <c r="AK23" s="21">
        <v>42540</v>
      </c>
      <c r="AL23" s="22"/>
      <c r="AM23" s="23"/>
      <c r="AN23" s="178">
        <v>42540</v>
      </c>
      <c r="AO23" s="39"/>
      <c r="AP23" s="33"/>
      <c r="AQ23" s="50"/>
      <c r="AR23" s="47" t="s">
        <v>23</v>
      </c>
      <c r="AS23" s="26"/>
      <c r="AT23" s="27"/>
      <c r="AU23" s="51"/>
      <c r="AW23" s="18"/>
      <c r="AX23" s="19">
        <v>42540</v>
      </c>
      <c r="AY23" s="170"/>
      <c r="AZ23" s="219"/>
      <c r="BA23" s="21">
        <v>42540</v>
      </c>
      <c r="BB23" s="22"/>
      <c r="BC23" s="23"/>
      <c r="BD23" s="178">
        <v>42540</v>
      </c>
      <c r="BE23" s="39"/>
      <c r="BF23" s="33"/>
      <c r="BG23" s="50"/>
      <c r="BH23" s="47" t="s">
        <v>23</v>
      </c>
      <c r="BI23" s="26"/>
      <c r="BJ23" s="27"/>
      <c r="BK23" s="108">
        <v>119860.7</v>
      </c>
      <c r="BL23" s="51"/>
    </row>
    <row r="24" spans="1:64" ht="15.75" thickBot="1" x14ac:dyDescent="0.3">
      <c r="A24" s="18"/>
      <c r="B24" s="19">
        <v>42541</v>
      </c>
      <c r="C24" s="170">
        <v>76135</v>
      </c>
      <c r="D24" s="236" t="s">
        <v>672</v>
      </c>
      <c r="E24" s="21">
        <v>42541</v>
      </c>
      <c r="F24" s="22">
        <v>72681</v>
      </c>
      <c r="G24" s="23"/>
      <c r="H24" s="178">
        <v>42541</v>
      </c>
      <c r="I24" s="39">
        <v>200</v>
      </c>
      <c r="J24" s="33"/>
      <c r="K24" s="52" t="s">
        <v>19</v>
      </c>
      <c r="L24" s="47">
        <v>800</v>
      </c>
      <c r="M24" s="26" t="s">
        <v>673</v>
      </c>
      <c r="N24" s="27">
        <v>0</v>
      </c>
      <c r="O24" s="51"/>
      <c r="Q24" s="18"/>
      <c r="R24" s="19">
        <v>42541</v>
      </c>
      <c r="S24" s="170">
        <v>76135</v>
      </c>
      <c r="T24" s="236" t="s">
        <v>672</v>
      </c>
      <c r="U24" s="21">
        <v>42541</v>
      </c>
      <c r="V24" s="233">
        <v>72681</v>
      </c>
      <c r="W24" s="23"/>
      <c r="X24" s="178">
        <v>42541</v>
      </c>
      <c r="Y24" s="234">
        <v>200</v>
      </c>
      <c r="Z24" s="33"/>
      <c r="AA24" s="52" t="s">
        <v>19</v>
      </c>
      <c r="AB24" s="47">
        <v>800</v>
      </c>
      <c r="AC24" s="26" t="s">
        <v>673</v>
      </c>
      <c r="AD24" s="27">
        <v>0</v>
      </c>
      <c r="AE24" s="51"/>
      <c r="AG24" s="18"/>
      <c r="AH24" s="19">
        <v>42541</v>
      </c>
      <c r="AI24" s="170"/>
      <c r="AJ24" s="236"/>
      <c r="AK24" s="21">
        <v>42541</v>
      </c>
      <c r="AL24" s="22"/>
      <c r="AM24" s="23"/>
      <c r="AN24" s="178">
        <v>42541</v>
      </c>
      <c r="AO24" s="39"/>
      <c r="AP24" s="33"/>
      <c r="AQ24" s="52" t="s">
        <v>19</v>
      </c>
      <c r="AR24" s="47">
        <v>800</v>
      </c>
      <c r="AS24" s="26"/>
      <c r="AT24" s="27"/>
      <c r="AU24" s="51"/>
      <c r="AW24" s="18"/>
      <c r="AX24" s="19">
        <v>42541</v>
      </c>
      <c r="AY24" s="170"/>
      <c r="AZ24" s="236"/>
      <c r="BA24" s="21">
        <v>42541</v>
      </c>
      <c r="BB24" s="22"/>
      <c r="BC24" s="23"/>
      <c r="BD24" s="178">
        <v>42541</v>
      </c>
      <c r="BE24" s="39"/>
      <c r="BF24" s="33"/>
      <c r="BG24" s="52" t="s">
        <v>19</v>
      </c>
      <c r="BH24" s="47">
        <v>800</v>
      </c>
      <c r="BI24" s="26"/>
      <c r="BJ24" s="27"/>
      <c r="BK24" s="108">
        <v>12305</v>
      </c>
      <c r="BL24" s="51"/>
    </row>
    <row r="25" spans="1:64" ht="15.75" thickBot="1" x14ac:dyDescent="0.3">
      <c r="A25" s="18"/>
      <c r="B25" s="19">
        <v>42542</v>
      </c>
      <c r="C25" s="170"/>
      <c r="D25" s="235"/>
      <c r="E25" s="21">
        <v>42542</v>
      </c>
      <c r="F25" s="22"/>
      <c r="G25" s="23"/>
      <c r="H25" s="178">
        <v>42542</v>
      </c>
      <c r="I25" s="39"/>
      <c r="J25" s="33"/>
      <c r="K25" s="266">
        <v>42525</v>
      </c>
      <c r="L25" s="47"/>
      <c r="M25" s="26"/>
      <c r="N25" s="27"/>
      <c r="O25" s="51"/>
      <c r="Q25" s="18"/>
      <c r="R25" s="19">
        <v>42542</v>
      </c>
      <c r="S25" s="170"/>
      <c r="T25" s="235"/>
      <c r="U25" s="21">
        <v>42542</v>
      </c>
      <c r="V25" s="22"/>
      <c r="W25" s="23"/>
      <c r="X25" s="178">
        <v>42542</v>
      </c>
      <c r="Y25" s="39"/>
      <c r="Z25" s="33"/>
      <c r="AA25" s="266">
        <v>42525</v>
      </c>
      <c r="AB25" s="47"/>
      <c r="AC25" s="26"/>
      <c r="AD25" s="27"/>
      <c r="AE25" s="51"/>
      <c r="AG25" s="18"/>
      <c r="AH25" s="19">
        <v>42542</v>
      </c>
      <c r="AI25" s="170"/>
      <c r="AJ25" s="235"/>
      <c r="AK25" s="21">
        <v>42542</v>
      </c>
      <c r="AL25" s="22"/>
      <c r="AM25" s="23"/>
      <c r="AN25" s="178">
        <v>42542</v>
      </c>
      <c r="AO25" s="39"/>
      <c r="AP25" s="33"/>
      <c r="AQ25" s="266">
        <v>42525</v>
      </c>
      <c r="AR25" s="47"/>
      <c r="AS25" s="26"/>
      <c r="AT25" s="27"/>
      <c r="AU25" s="51"/>
      <c r="AW25" s="18"/>
      <c r="AX25" s="19">
        <v>42542</v>
      </c>
      <c r="AY25" s="170"/>
      <c r="AZ25" s="235"/>
      <c r="BA25" s="21">
        <v>42542</v>
      </c>
      <c r="BB25" s="22"/>
      <c r="BC25" s="23"/>
      <c r="BD25" s="178">
        <v>42542</v>
      </c>
      <c r="BE25" s="39"/>
      <c r="BF25" s="33"/>
      <c r="BG25" s="266">
        <v>42525</v>
      </c>
      <c r="BH25" s="47"/>
      <c r="BI25" s="26"/>
      <c r="BJ25" s="27"/>
      <c r="BK25" s="51">
        <f>SUM(BK21:BK24)</f>
        <v>339067.85</v>
      </c>
      <c r="BL25" s="51"/>
    </row>
    <row r="26" spans="1:64" ht="15.75" thickBot="1" x14ac:dyDescent="0.3">
      <c r="A26" s="18"/>
      <c r="B26" s="19">
        <v>42543</v>
      </c>
      <c r="C26" s="170"/>
      <c r="D26" s="219"/>
      <c r="E26" s="21">
        <v>42543</v>
      </c>
      <c r="F26" s="22"/>
      <c r="G26" s="23"/>
      <c r="H26" s="178">
        <v>42543</v>
      </c>
      <c r="I26" s="39"/>
      <c r="J26" s="33"/>
      <c r="K26" s="53" t="s">
        <v>18</v>
      </c>
      <c r="L26" s="47">
        <v>900</v>
      </c>
      <c r="M26" s="26"/>
      <c r="N26" s="27"/>
      <c r="O26" s="51"/>
      <c r="Q26" s="18"/>
      <c r="R26" s="19">
        <v>42543</v>
      </c>
      <c r="S26" s="170"/>
      <c r="T26" s="219"/>
      <c r="U26" s="21">
        <v>42543</v>
      </c>
      <c r="V26" s="22"/>
      <c r="W26" s="23"/>
      <c r="X26" s="178">
        <v>42543</v>
      </c>
      <c r="Y26" s="39"/>
      <c r="Z26" s="33"/>
      <c r="AA26" s="53" t="s">
        <v>18</v>
      </c>
      <c r="AB26" s="47">
        <v>900</v>
      </c>
      <c r="AC26" s="26"/>
      <c r="AD26" s="27"/>
      <c r="AE26" s="51"/>
      <c r="AG26" s="18"/>
      <c r="AH26" s="19">
        <v>42543</v>
      </c>
      <c r="AI26" s="170"/>
      <c r="AJ26" s="219"/>
      <c r="AK26" s="21">
        <v>42543</v>
      </c>
      <c r="AL26" s="22"/>
      <c r="AM26" s="23"/>
      <c r="AN26" s="178">
        <v>42543</v>
      </c>
      <c r="AO26" s="39"/>
      <c r="AP26" s="33"/>
      <c r="AQ26" s="53" t="s">
        <v>18</v>
      </c>
      <c r="AR26" s="47">
        <v>900</v>
      </c>
      <c r="AS26" s="26"/>
      <c r="AT26" s="27"/>
      <c r="AU26" s="51"/>
      <c r="AW26" s="18"/>
      <c r="AX26" s="19">
        <v>42543</v>
      </c>
      <c r="AY26" s="170"/>
      <c r="AZ26" s="219"/>
      <c r="BA26" s="21">
        <v>42543</v>
      </c>
      <c r="BB26" s="22"/>
      <c r="BC26" s="23"/>
      <c r="BD26" s="178">
        <v>42543</v>
      </c>
      <c r="BE26" s="39"/>
      <c r="BF26" s="33"/>
      <c r="BG26" s="53" t="s">
        <v>18</v>
      </c>
      <c r="BH26" s="47">
        <v>900</v>
      </c>
      <c r="BI26" s="26"/>
      <c r="BJ26" s="27"/>
      <c r="BK26" s="51"/>
      <c r="BL26" s="51"/>
    </row>
    <row r="27" spans="1:64" ht="15.75" thickBot="1" x14ac:dyDescent="0.3">
      <c r="A27" s="18"/>
      <c r="B27" s="19">
        <v>42544</v>
      </c>
      <c r="C27" s="170"/>
      <c r="D27" s="219"/>
      <c r="E27" s="21">
        <v>42544</v>
      </c>
      <c r="F27" s="22"/>
      <c r="G27" s="23"/>
      <c r="H27" s="178">
        <v>42544</v>
      </c>
      <c r="I27" s="39"/>
      <c r="J27" s="33"/>
      <c r="K27" s="175">
        <v>42524</v>
      </c>
      <c r="L27" s="47"/>
      <c r="M27" s="26"/>
      <c r="N27" s="27"/>
      <c r="O27" s="51"/>
      <c r="Q27" s="18"/>
      <c r="R27" s="19">
        <v>42544</v>
      </c>
      <c r="S27" s="170"/>
      <c r="T27" s="219"/>
      <c r="U27" s="21">
        <v>42544</v>
      </c>
      <c r="V27" s="22"/>
      <c r="W27" s="23"/>
      <c r="X27" s="178">
        <v>42544</v>
      </c>
      <c r="Y27" s="39"/>
      <c r="Z27" s="33"/>
      <c r="AA27" s="175">
        <v>42524</v>
      </c>
      <c r="AB27" s="47"/>
      <c r="AC27" s="26"/>
      <c r="AD27" s="27"/>
      <c r="AE27" s="51"/>
      <c r="AG27" s="18"/>
      <c r="AH27" s="19">
        <v>42544</v>
      </c>
      <c r="AI27" s="170"/>
      <c r="AJ27" s="219"/>
      <c r="AK27" s="21">
        <v>42544</v>
      </c>
      <c r="AL27" s="22"/>
      <c r="AM27" s="23"/>
      <c r="AN27" s="178">
        <v>42544</v>
      </c>
      <c r="AO27" s="39"/>
      <c r="AP27" s="33"/>
      <c r="AQ27" s="175">
        <v>42524</v>
      </c>
      <c r="AR27" s="47"/>
      <c r="AS27" s="26"/>
      <c r="AT27" s="27"/>
      <c r="AU27" s="51"/>
      <c r="AW27" s="18"/>
      <c r="AX27" s="19">
        <v>42544</v>
      </c>
      <c r="AY27" s="170"/>
      <c r="AZ27" s="219"/>
      <c r="BA27" s="21">
        <v>42544</v>
      </c>
      <c r="BB27" s="22"/>
      <c r="BC27" s="23"/>
      <c r="BD27" s="178">
        <v>42544</v>
      </c>
      <c r="BE27" s="39"/>
      <c r="BF27" s="33"/>
      <c r="BG27" s="175">
        <v>42524</v>
      </c>
      <c r="BH27" s="47"/>
      <c r="BI27" s="26"/>
      <c r="BJ27" s="27"/>
      <c r="BK27" s="51"/>
      <c r="BL27" s="51"/>
    </row>
    <row r="28" spans="1:64" ht="15.75" thickBot="1" x14ac:dyDescent="0.3">
      <c r="A28" s="18"/>
      <c r="B28" s="19">
        <v>42545</v>
      </c>
      <c r="C28" s="170"/>
      <c r="D28" s="219"/>
      <c r="E28" s="21">
        <v>42545</v>
      </c>
      <c r="F28" s="22"/>
      <c r="G28" s="23"/>
      <c r="H28" s="178">
        <v>42545</v>
      </c>
      <c r="I28" s="39"/>
      <c r="J28" s="33"/>
      <c r="K28" s="53" t="s">
        <v>411</v>
      </c>
      <c r="L28" s="47">
        <v>0</v>
      </c>
      <c r="M28" s="37"/>
      <c r="N28" s="27"/>
      <c r="O28" s="51"/>
      <c r="Q28" s="18"/>
      <c r="R28" s="19">
        <v>42545</v>
      </c>
      <c r="S28" s="170"/>
      <c r="T28" s="219"/>
      <c r="U28" s="21">
        <v>42545</v>
      </c>
      <c r="V28" s="22"/>
      <c r="W28" s="23"/>
      <c r="X28" s="178">
        <v>42545</v>
      </c>
      <c r="Y28" s="39"/>
      <c r="Z28" s="33"/>
      <c r="AA28" s="53" t="s">
        <v>411</v>
      </c>
      <c r="AB28" s="47">
        <v>0</v>
      </c>
      <c r="AC28" s="37"/>
      <c r="AD28" s="27"/>
      <c r="AE28" s="51"/>
      <c r="AG28" s="18"/>
      <c r="AH28" s="19">
        <v>42545</v>
      </c>
      <c r="AI28" s="170"/>
      <c r="AJ28" s="219"/>
      <c r="AK28" s="21">
        <v>42545</v>
      </c>
      <c r="AL28" s="22"/>
      <c r="AM28" s="23"/>
      <c r="AN28" s="178">
        <v>42545</v>
      </c>
      <c r="AO28" s="39"/>
      <c r="AP28" s="33"/>
      <c r="AQ28" s="53" t="s">
        <v>411</v>
      </c>
      <c r="AR28" s="47">
        <v>0</v>
      </c>
      <c r="AS28" s="37"/>
      <c r="AT28" s="27"/>
      <c r="AU28" s="51"/>
      <c r="AW28" s="18"/>
      <c r="AX28" s="19">
        <v>42545</v>
      </c>
      <c r="AY28" s="170"/>
      <c r="AZ28" s="219"/>
      <c r="BA28" s="21">
        <v>42545</v>
      </c>
      <c r="BB28" s="22"/>
      <c r="BC28" s="23"/>
      <c r="BD28" s="178">
        <v>42545</v>
      </c>
      <c r="BE28" s="39"/>
      <c r="BF28" s="33"/>
      <c r="BG28" s="53" t="s">
        <v>411</v>
      </c>
      <c r="BH28" s="47">
        <v>0</v>
      </c>
      <c r="BI28" s="37"/>
      <c r="BJ28" s="27"/>
      <c r="BK28" s="51"/>
      <c r="BL28" s="51"/>
    </row>
    <row r="29" spans="1:64" ht="15.75" thickBot="1" x14ac:dyDescent="0.3">
      <c r="A29" s="18"/>
      <c r="B29" s="19">
        <v>42546</v>
      </c>
      <c r="C29" s="170"/>
      <c r="D29" s="219"/>
      <c r="E29" s="21">
        <v>42546</v>
      </c>
      <c r="F29" s="22"/>
      <c r="G29" s="23"/>
      <c r="H29" s="178">
        <v>42546</v>
      </c>
      <c r="I29" s="39"/>
      <c r="J29" s="33"/>
      <c r="K29" s="266"/>
      <c r="L29" s="35"/>
      <c r="M29" s="26"/>
      <c r="N29" s="27"/>
      <c r="O29" s="51"/>
      <c r="Q29" s="18"/>
      <c r="R29" s="19">
        <v>42546</v>
      </c>
      <c r="S29" s="170"/>
      <c r="T29" s="219"/>
      <c r="U29" s="21">
        <v>42546</v>
      </c>
      <c r="V29" s="22"/>
      <c r="W29" s="23"/>
      <c r="X29" s="178">
        <v>42546</v>
      </c>
      <c r="Y29" s="39"/>
      <c r="Z29" s="33"/>
      <c r="AA29" s="266"/>
      <c r="AB29" s="35"/>
      <c r="AC29" s="26"/>
      <c r="AD29" s="27"/>
      <c r="AE29" s="51"/>
      <c r="AG29" s="18"/>
      <c r="AH29" s="19">
        <v>42546</v>
      </c>
      <c r="AI29" s="170"/>
      <c r="AJ29" s="219"/>
      <c r="AK29" s="21">
        <v>42546</v>
      </c>
      <c r="AL29" s="22"/>
      <c r="AM29" s="23"/>
      <c r="AN29" s="178">
        <v>42546</v>
      </c>
      <c r="AO29" s="39"/>
      <c r="AP29" s="33"/>
      <c r="AQ29" s="266"/>
      <c r="AR29" s="35"/>
      <c r="AS29" s="26"/>
      <c r="AT29" s="27"/>
      <c r="AU29" s="51"/>
      <c r="AW29" s="18"/>
      <c r="AX29" s="19">
        <v>42546</v>
      </c>
      <c r="AY29" s="170"/>
      <c r="AZ29" s="219"/>
      <c r="BA29" s="21">
        <v>42546</v>
      </c>
      <c r="BB29" s="22"/>
      <c r="BC29" s="23"/>
      <c r="BD29" s="178">
        <v>42546</v>
      </c>
      <c r="BE29" s="39"/>
      <c r="BF29" s="33"/>
      <c r="BG29" s="266"/>
      <c r="BH29" s="35"/>
      <c r="BI29" s="26"/>
      <c r="BJ29" s="27"/>
      <c r="BK29" s="51"/>
      <c r="BL29" s="51"/>
    </row>
    <row r="30" spans="1:64" ht="15.75" thickBot="1" x14ac:dyDescent="0.3">
      <c r="A30" s="18"/>
      <c r="B30" s="19">
        <v>42547</v>
      </c>
      <c r="C30" s="170"/>
      <c r="D30" s="218"/>
      <c r="E30" s="21">
        <v>42547</v>
      </c>
      <c r="F30" s="22"/>
      <c r="G30" s="23"/>
      <c r="H30" s="178">
        <v>42547</v>
      </c>
      <c r="I30" s="39"/>
      <c r="J30" s="33"/>
      <c r="K30" s="54" t="s">
        <v>164</v>
      </c>
      <c r="L30" s="35">
        <v>0</v>
      </c>
      <c r="M30" s="37"/>
      <c r="N30" s="27"/>
      <c r="O30" s="51"/>
      <c r="Q30" s="18"/>
      <c r="R30" s="19">
        <v>42547</v>
      </c>
      <c r="S30" s="170"/>
      <c r="T30" s="218"/>
      <c r="U30" s="21">
        <v>42547</v>
      </c>
      <c r="V30" s="22"/>
      <c r="W30" s="23"/>
      <c r="X30" s="178">
        <v>42547</v>
      </c>
      <c r="Y30" s="39"/>
      <c r="Z30" s="33"/>
      <c r="AA30" s="54" t="s">
        <v>164</v>
      </c>
      <c r="AB30" s="35">
        <v>0</v>
      </c>
      <c r="AC30" s="37"/>
      <c r="AD30" s="27"/>
      <c r="AE30" s="51"/>
      <c r="AG30" s="18"/>
      <c r="AH30" s="19">
        <v>42547</v>
      </c>
      <c r="AI30" s="170"/>
      <c r="AJ30" s="218"/>
      <c r="AK30" s="21">
        <v>42547</v>
      </c>
      <c r="AL30" s="22"/>
      <c r="AM30" s="23"/>
      <c r="AN30" s="178">
        <v>42547</v>
      </c>
      <c r="AO30" s="39"/>
      <c r="AP30" s="33"/>
      <c r="AQ30" s="54" t="s">
        <v>164</v>
      </c>
      <c r="AR30" s="35">
        <v>0</v>
      </c>
      <c r="AS30" s="37"/>
      <c r="AT30" s="27"/>
      <c r="AU30" s="51"/>
      <c r="AW30" s="18"/>
      <c r="AX30" s="19">
        <v>42547</v>
      </c>
      <c r="AY30" s="170"/>
      <c r="AZ30" s="218"/>
      <c r="BA30" s="21">
        <v>42547</v>
      </c>
      <c r="BB30" s="22"/>
      <c r="BC30" s="23"/>
      <c r="BD30" s="178">
        <v>42547</v>
      </c>
      <c r="BE30" s="39"/>
      <c r="BF30" s="33"/>
      <c r="BG30" s="54" t="s">
        <v>164</v>
      </c>
      <c r="BH30" s="35">
        <v>0</v>
      </c>
      <c r="BI30" s="37"/>
      <c r="BJ30" s="27"/>
      <c r="BK30" s="51"/>
      <c r="BL30" s="51"/>
    </row>
    <row r="31" spans="1:64" ht="15.75" thickBot="1" x14ac:dyDescent="0.3">
      <c r="A31" s="18"/>
      <c r="B31" s="19">
        <v>42548</v>
      </c>
      <c r="C31" s="170"/>
      <c r="D31" s="218"/>
      <c r="E31" s="21">
        <v>42548</v>
      </c>
      <c r="F31" s="22"/>
      <c r="G31" s="23"/>
      <c r="H31" s="178">
        <v>42548</v>
      </c>
      <c r="I31" s="39"/>
      <c r="J31" s="33"/>
      <c r="K31" s="48"/>
      <c r="L31" s="35"/>
      <c r="M31" s="37"/>
      <c r="N31" s="27"/>
      <c r="O31" s="51"/>
      <c r="Q31" s="18"/>
      <c r="R31" s="19">
        <v>42548</v>
      </c>
      <c r="S31" s="170"/>
      <c r="T31" s="218"/>
      <c r="U31" s="21">
        <v>42548</v>
      </c>
      <c r="V31" s="22"/>
      <c r="W31" s="23"/>
      <c r="X31" s="178">
        <v>42548</v>
      </c>
      <c r="Y31" s="39"/>
      <c r="Z31" s="33"/>
      <c r="AA31" s="48"/>
      <c r="AB31" s="35"/>
      <c r="AC31" s="37"/>
      <c r="AD31" s="27"/>
      <c r="AE31" s="51"/>
      <c r="AG31" s="18"/>
      <c r="AH31" s="19">
        <v>42548</v>
      </c>
      <c r="AI31" s="170"/>
      <c r="AJ31" s="218"/>
      <c r="AK31" s="21">
        <v>42548</v>
      </c>
      <c r="AL31" s="22"/>
      <c r="AM31" s="23"/>
      <c r="AN31" s="178">
        <v>42548</v>
      </c>
      <c r="AO31" s="39"/>
      <c r="AP31" s="33"/>
      <c r="AQ31" s="48"/>
      <c r="AR31" s="35"/>
      <c r="AS31" s="37"/>
      <c r="AT31" s="27"/>
      <c r="AU31" s="51"/>
      <c r="AW31" s="18"/>
      <c r="AX31" s="19">
        <v>42548</v>
      </c>
      <c r="AY31" s="170"/>
      <c r="AZ31" s="218"/>
      <c r="BA31" s="21">
        <v>42548</v>
      </c>
      <c r="BB31" s="22"/>
      <c r="BC31" s="23"/>
      <c r="BD31" s="178">
        <v>42548</v>
      </c>
      <c r="BE31" s="39"/>
      <c r="BF31" s="33"/>
      <c r="BG31" s="48"/>
      <c r="BH31" s="35"/>
      <c r="BI31" s="37"/>
      <c r="BJ31" s="27"/>
      <c r="BK31" s="51"/>
      <c r="BL31" s="51"/>
    </row>
    <row r="32" spans="1:64" ht="15.75" thickBot="1" x14ac:dyDescent="0.3">
      <c r="A32" s="18"/>
      <c r="B32" s="19">
        <v>42549</v>
      </c>
      <c r="C32" s="170"/>
      <c r="D32" s="218"/>
      <c r="E32" s="21">
        <v>42549</v>
      </c>
      <c r="F32" s="22"/>
      <c r="G32" s="23"/>
      <c r="H32" s="178">
        <v>42549</v>
      </c>
      <c r="I32" s="39"/>
      <c r="J32" s="33"/>
      <c r="K32" s="54"/>
      <c r="L32" s="35"/>
      <c r="M32" s="26"/>
      <c r="N32" s="27"/>
      <c r="O32" s="51"/>
      <c r="Q32" s="18"/>
      <c r="R32" s="19">
        <v>42549</v>
      </c>
      <c r="S32" s="170"/>
      <c r="T32" s="218"/>
      <c r="U32" s="21">
        <v>42549</v>
      </c>
      <c r="V32" s="22"/>
      <c r="W32" s="23"/>
      <c r="X32" s="178">
        <v>42549</v>
      </c>
      <c r="Y32" s="39"/>
      <c r="Z32" s="33"/>
      <c r="AA32" s="54"/>
      <c r="AB32" s="35"/>
      <c r="AC32" s="26"/>
      <c r="AD32" s="27"/>
      <c r="AE32" s="51"/>
      <c r="AG32" s="18"/>
      <c r="AH32" s="19">
        <v>42549</v>
      </c>
      <c r="AI32" s="170"/>
      <c r="AJ32" s="218"/>
      <c r="AK32" s="21">
        <v>42549</v>
      </c>
      <c r="AL32" s="22"/>
      <c r="AM32" s="23"/>
      <c r="AN32" s="178">
        <v>42549</v>
      </c>
      <c r="AO32" s="39"/>
      <c r="AP32" s="33"/>
      <c r="AQ32" s="54"/>
      <c r="AR32" s="35"/>
      <c r="AS32" s="26"/>
      <c r="AT32" s="27"/>
      <c r="AU32" s="51"/>
      <c r="AW32" s="18"/>
      <c r="AX32" s="19">
        <v>42549</v>
      </c>
      <c r="AY32" s="170"/>
      <c r="AZ32" s="218"/>
      <c r="BA32" s="21">
        <v>42549</v>
      </c>
      <c r="BB32" s="22"/>
      <c r="BC32" s="23"/>
      <c r="BD32" s="178">
        <v>42549</v>
      </c>
      <c r="BE32" s="39"/>
      <c r="BF32" s="33"/>
      <c r="BG32" s="54"/>
      <c r="BH32" s="35"/>
      <c r="BI32" s="26"/>
      <c r="BJ32" s="27"/>
      <c r="BK32" s="51"/>
      <c r="BL32" s="51"/>
    </row>
    <row r="33" spans="1:64" ht="15.75" thickBot="1" x14ac:dyDescent="0.3">
      <c r="A33" s="18"/>
      <c r="B33" s="19">
        <v>42550</v>
      </c>
      <c r="C33" s="170"/>
      <c r="D33" s="220"/>
      <c r="E33" s="21">
        <v>42550</v>
      </c>
      <c r="F33" s="22"/>
      <c r="G33" s="23"/>
      <c r="H33" s="178">
        <v>42550</v>
      </c>
      <c r="I33" s="39"/>
      <c r="J33" s="33"/>
      <c r="K33" s="54"/>
      <c r="L33" s="35"/>
      <c r="M33" s="26"/>
      <c r="N33" s="27"/>
      <c r="O33" s="51"/>
      <c r="Q33" s="18"/>
      <c r="R33" s="19">
        <v>42550</v>
      </c>
      <c r="S33" s="170"/>
      <c r="T33" s="220"/>
      <c r="U33" s="21">
        <v>42550</v>
      </c>
      <c r="V33" s="22"/>
      <c r="W33" s="23"/>
      <c r="X33" s="178">
        <v>42550</v>
      </c>
      <c r="Y33" s="39"/>
      <c r="Z33" s="33"/>
      <c r="AA33" s="54"/>
      <c r="AB33" s="35"/>
      <c r="AC33" s="26"/>
      <c r="AD33" s="27"/>
      <c r="AE33" s="51"/>
      <c r="AG33" s="18"/>
      <c r="AH33" s="19">
        <v>42550</v>
      </c>
      <c r="AI33" s="170"/>
      <c r="AJ33" s="220"/>
      <c r="AK33" s="21">
        <v>42550</v>
      </c>
      <c r="AL33" s="22"/>
      <c r="AM33" s="23"/>
      <c r="AN33" s="178">
        <v>42550</v>
      </c>
      <c r="AO33" s="39"/>
      <c r="AP33" s="33"/>
      <c r="AQ33" s="54"/>
      <c r="AR33" s="35"/>
      <c r="AS33" s="26"/>
      <c r="AT33" s="27"/>
      <c r="AU33" s="51"/>
      <c r="AW33" s="18"/>
      <c r="AX33" s="19">
        <v>42550</v>
      </c>
      <c r="AY33" s="170"/>
      <c r="AZ33" s="220"/>
      <c r="BA33" s="21">
        <v>42550</v>
      </c>
      <c r="BB33" s="22"/>
      <c r="BC33" s="23"/>
      <c r="BD33" s="178">
        <v>42550</v>
      </c>
      <c r="BE33" s="39"/>
      <c r="BF33" s="33"/>
      <c r="BG33" s="54"/>
      <c r="BH33" s="35"/>
      <c r="BI33" s="26"/>
      <c r="BJ33" s="27"/>
      <c r="BK33" s="51"/>
      <c r="BL33" s="51"/>
    </row>
    <row r="34" spans="1:64" ht="15.75" thickBot="1" x14ac:dyDescent="0.3">
      <c r="A34" s="18"/>
      <c r="B34" s="19">
        <v>42551</v>
      </c>
      <c r="C34" s="170"/>
      <c r="D34" s="221"/>
      <c r="E34" s="21">
        <v>42551</v>
      </c>
      <c r="F34" s="22"/>
      <c r="G34" s="23"/>
      <c r="H34" s="178">
        <v>42551</v>
      </c>
      <c r="I34" s="39"/>
      <c r="J34" s="33"/>
      <c r="K34" s="54"/>
      <c r="L34" s="35"/>
      <c r="M34" s="56"/>
      <c r="N34" s="27">
        <v>0</v>
      </c>
      <c r="O34" s="51"/>
      <c r="Q34" s="18"/>
      <c r="R34" s="19">
        <v>42551</v>
      </c>
      <c r="S34" s="170"/>
      <c r="T34" s="221"/>
      <c r="U34" s="21">
        <v>42551</v>
      </c>
      <c r="V34" s="22"/>
      <c r="W34" s="23"/>
      <c r="X34" s="178">
        <v>42551</v>
      </c>
      <c r="Y34" s="39"/>
      <c r="Z34" s="33"/>
      <c r="AA34" s="54"/>
      <c r="AB34" s="35"/>
      <c r="AC34" s="56"/>
      <c r="AD34" s="27">
        <v>0</v>
      </c>
      <c r="AE34" s="51"/>
      <c r="AG34" s="18"/>
      <c r="AH34" s="19">
        <v>42551</v>
      </c>
      <c r="AI34" s="170"/>
      <c r="AJ34" s="221"/>
      <c r="AK34" s="21">
        <v>42551</v>
      </c>
      <c r="AL34" s="22"/>
      <c r="AM34" s="23"/>
      <c r="AN34" s="178">
        <v>42551</v>
      </c>
      <c r="AO34" s="39"/>
      <c r="AP34" s="33"/>
      <c r="AQ34" s="54"/>
      <c r="AR34" s="35"/>
      <c r="AS34" s="56"/>
      <c r="AT34" s="27">
        <v>0</v>
      </c>
      <c r="AU34" s="51"/>
      <c r="AW34" s="18"/>
      <c r="AX34" s="19">
        <v>42551</v>
      </c>
      <c r="AY34" s="170"/>
      <c r="AZ34" s="221"/>
      <c r="BA34" s="21">
        <v>42551</v>
      </c>
      <c r="BB34" s="22"/>
      <c r="BC34" s="23"/>
      <c r="BD34" s="178">
        <v>42551</v>
      </c>
      <c r="BE34" s="39"/>
      <c r="BF34" s="33"/>
      <c r="BG34" s="54"/>
      <c r="BH34" s="35"/>
      <c r="BI34" s="56"/>
      <c r="BJ34" s="27">
        <v>0</v>
      </c>
      <c r="BK34" s="51"/>
      <c r="BL34" s="51"/>
    </row>
    <row r="35" spans="1:64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O35" s="51"/>
      <c r="Q35" s="18"/>
      <c r="R35" s="19"/>
      <c r="S35" s="170"/>
      <c r="T35" s="218"/>
      <c r="U35" s="21"/>
      <c r="V35" s="22"/>
      <c r="W35" s="23"/>
      <c r="X35" s="178"/>
      <c r="Y35" s="39"/>
      <c r="Z35" s="33"/>
      <c r="AA35" s="54"/>
      <c r="AB35" s="35"/>
      <c r="AC35" s="57"/>
      <c r="AD35" s="27">
        <v>0</v>
      </c>
      <c r="AE35" s="51"/>
      <c r="AG35" s="18"/>
      <c r="AH35" s="19"/>
      <c r="AI35" s="170"/>
      <c r="AJ35" s="218"/>
      <c r="AK35" s="21"/>
      <c r="AL35" s="22"/>
      <c r="AM35" s="23"/>
      <c r="AN35" s="178"/>
      <c r="AO35" s="39"/>
      <c r="AP35" s="33"/>
      <c r="AQ35" s="54"/>
      <c r="AR35" s="35"/>
      <c r="AS35" s="57"/>
      <c r="AT35" s="27">
        <v>0</v>
      </c>
      <c r="AU35" s="51"/>
      <c r="AW35" s="18"/>
      <c r="AX35" s="19"/>
      <c r="AY35" s="170"/>
      <c r="AZ35" s="218"/>
      <c r="BA35" s="21"/>
      <c r="BB35" s="22"/>
      <c r="BC35" s="23"/>
      <c r="BD35" s="178"/>
      <c r="BE35" s="39"/>
      <c r="BF35" s="33"/>
      <c r="BG35" s="54"/>
      <c r="BH35" s="35"/>
      <c r="BI35" s="57"/>
      <c r="BJ35" s="27">
        <v>0</v>
      </c>
      <c r="BK35" s="51"/>
      <c r="BL35" s="51"/>
    </row>
    <row r="36" spans="1:64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Q36" s="58"/>
      <c r="R36" s="59"/>
      <c r="S36" s="60">
        <v>0</v>
      </c>
      <c r="T36" s="217"/>
      <c r="U36" s="61"/>
      <c r="V36" s="62">
        <v>0</v>
      </c>
      <c r="X36" s="63"/>
      <c r="Y36" s="64"/>
      <c r="Z36" s="47"/>
      <c r="AA36" s="54"/>
      <c r="AB36" s="65"/>
      <c r="AC36" s="8"/>
      <c r="AD36" s="27">
        <v>0</v>
      </c>
      <c r="AE36" s="51"/>
      <c r="AG36" s="58"/>
      <c r="AH36" s="59"/>
      <c r="AI36" s="60">
        <v>0</v>
      </c>
      <c r="AJ36" s="217"/>
      <c r="AK36" s="61"/>
      <c r="AL36" s="62">
        <v>0</v>
      </c>
      <c r="AN36" s="63"/>
      <c r="AO36" s="64"/>
      <c r="AP36" s="47"/>
      <c r="AQ36" s="54"/>
      <c r="AR36" s="65"/>
      <c r="AS36" s="8"/>
      <c r="AT36" s="27">
        <v>0</v>
      </c>
      <c r="AU36" s="51"/>
      <c r="AW36" s="58"/>
      <c r="AX36" s="59"/>
      <c r="AY36" s="60">
        <v>0</v>
      </c>
      <c r="AZ36" s="217"/>
      <c r="BA36" s="61"/>
      <c r="BB36" s="62">
        <v>0</v>
      </c>
      <c r="BD36" s="63"/>
      <c r="BE36" s="64"/>
      <c r="BF36" s="47"/>
      <c r="BG36" s="54"/>
      <c r="BH36" s="65"/>
      <c r="BI36" s="8"/>
      <c r="BJ36" s="27">
        <v>0</v>
      </c>
      <c r="BK36" s="51"/>
      <c r="BL36" s="51"/>
    </row>
    <row r="37" spans="1:64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20</v>
      </c>
      <c r="O37" s="51"/>
      <c r="Q37" s="66"/>
      <c r="R37" s="67"/>
      <c r="S37" s="68">
        <v>0</v>
      </c>
      <c r="T37" s="217"/>
      <c r="U37" s="69"/>
      <c r="V37" s="70">
        <v>0</v>
      </c>
      <c r="X37" s="71"/>
      <c r="Y37" s="72"/>
      <c r="Z37" s="47"/>
      <c r="AA37" s="73"/>
      <c r="AB37" s="74"/>
      <c r="AC37" s="8"/>
      <c r="AD37" s="293">
        <f>SUM(AD5:AD36)</f>
        <v>20</v>
      </c>
      <c r="AE37" s="51"/>
      <c r="AG37" s="66"/>
      <c r="AH37" s="67"/>
      <c r="AI37" s="68">
        <v>0</v>
      </c>
      <c r="AJ37" s="217"/>
      <c r="AK37" s="69"/>
      <c r="AL37" s="70">
        <v>0</v>
      </c>
      <c r="AN37" s="71"/>
      <c r="AO37" s="72"/>
      <c r="AP37" s="47"/>
      <c r="AQ37" s="73"/>
      <c r="AR37" s="74"/>
      <c r="AS37" s="8"/>
      <c r="AT37" s="293">
        <f>SUM(AT5:AT36)</f>
        <v>0</v>
      </c>
      <c r="AU37" s="51"/>
      <c r="AW37" s="66"/>
      <c r="AX37" s="67"/>
      <c r="AY37" s="68">
        <v>0</v>
      </c>
      <c r="AZ37" s="217"/>
      <c r="BA37" s="69"/>
      <c r="BB37" s="70">
        <v>0</v>
      </c>
      <c r="BD37" s="71"/>
      <c r="BE37" s="72"/>
      <c r="BF37" s="47"/>
      <c r="BG37" s="73"/>
      <c r="BH37" s="74"/>
      <c r="BI37" s="8"/>
      <c r="BJ37" s="293">
        <f>SUM(BJ5:BJ36)</f>
        <v>0</v>
      </c>
      <c r="BK37" s="51"/>
      <c r="BL37" s="51"/>
    </row>
    <row r="38" spans="1:64" x14ac:dyDescent="0.25">
      <c r="B38" s="76" t="s">
        <v>20</v>
      </c>
      <c r="C38" s="77">
        <f>SUM(C5:C37)</f>
        <v>1325199.5</v>
      </c>
      <c r="E38" s="78" t="s">
        <v>20</v>
      </c>
      <c r="F38" s="79">
        <f>SUM(F5:F37)</f>
        <v>1331298.5</v>
      </c>
      <c r="H38" s="335" t="s">
        <v>20</v>
      </c>
      <c r="I38" s="4">
        <f>SUM(I5:I37)</f>
        <v>4298</v>
      </c>
      <c r="J38" s="4"/>
      <c r="K38" s="80" t="s">
        <v>20</v>
      </c>
      <c r="L38" s="81">
        <f t="shared" ref="L38" si="0">SUM(L5:L37)</f>
        <v>41723.619999999995</v>
      </c>
      <c r="M38" s="8"/>
      <c r="N38" s="3"/>
      <c r="O38" s="51"/>
      <c r="R38" s="76" t="s">
        <v>20</v>
      </c>
      <c r="S38" s="77">
        <f>SUM(S5:S37)</f>
        <v>1325199.5</v>
      </c>
      <c r="U38" s="78" t="s">
        <v>20</v>
      </c>
      <c r="V38" s="79">
        <f>SUM(V5:V37)</f>
        <v>1331298.5</v>
      </c>
      <c r="X38" s="322" t="s">
        <v>20</v>
      </c>
      <c r="Y38" s="4">
        <f>SUM(Y5:Y37)</f>
        <v>4298</v>
      </c>
      <c r="Z38" s="4"/>
      <c r="AA38" s="80" t="s">
        <v>20</v>
      </c>
      <c r="AB38" s="81">
        <f t="shared" ref="AB38" si="1">SUM(AB5:AB37)</f>
        <v>41723.619999999995</v>
      </c>
      <c r="AC38" s="8"/>
      <c r="AD38" s="3"/>
      <c r="AE38" s="51"/>
      <c r="AH38" s="76" t="s">
        <v>20</v>
      </c>
      <c r="AI38" s="77">
        <f>SUM(AI5:AI37)</f>
        <v>870096.5</v>
      </c>
      <c r="AK38" s="78" t="s">
        <v>20</v>
      </c>
      <c r="AL38" s="79">
        <f>SUM(AL5:AL37)</f>
        <v>904553.5</v>
      </c>
      <c r="AN38" s="308" t="s">
        <v>20</v>
      </c>
      <c r="AO38" s="4">
        <f>SUM(AO5:AO37)</f>
        <v>2864</v>
      </c>
      <c r="AP38" s="4"/>
      <c r="AQ38" s="80" t="s">
        <v>20</v>
      </c>
      <c r="AR38" s="81">
        <f t="shared" ref="AR38" si="2">SUM(AR5:AR37)</f>
        <v>34536.119999999995</v>
      </c>
      <c r="AS38" s="8"/>
      <c r="AT38" s="3"/>
      <c r="AU38" s="51"/>
      <c r="AX38" s="76" t="s">
        <v>20</v>
      </c>
      <c r="AY38" s="77">
        <f>SUM(AY5:AY37)</f>
        <v>394784</v>
      </c>
      <c r="BA38" s="78" t="s">
        <v>20</v>
      </c>
      <c r="BB38" s="79">
        <f>SUM(BB5:BB37)</f>
        <v>395667</v>
      </c>
      <c r="BD38" s="303" t="s">
        <v>20</v>
      </c>
      <c r="BE38" s="4">
        <f>SUM(BE5:BE37)</f>
        <v>1432</v>
      </c>
      <c r="BF38" s="4"/>
      <c r="BG38" s="80" t="s">
        <v>20</v>
      </c>
      <c r="BH38" s="81">
        <f t="shared" ref="BH38" si="3">SUM(BH5:BH37)</f>
        <v>8887.5</v>
      </c>
      <c r="BI38" s="8"/>
      <c r="BJ38" s="3"/>
      <c r="BK38" s="51"/>
      <c r="BL38" s="51"/>
    </row>
    <row r="39" spans="1:64" x14ac:dyDescent="0.25">
      <c r="B39" s="1"/>
      <c r="C39" s="5"/>
      <c r="F39" s="5"/>
      <c r="I39" s="5"/>
      <c r="J39" s="5"/>
      <c r="M39" s="8"/>
      <c r="N39" s="3"/>
      <c r="O39" s="51"/>
      <c r="R39" s="1"/>
      <c r="S39" s="5"/>
      <c r="V39" s="5"/>
      <c r="Y39" s="5"/>
      <c r="Z39" s="5"/>
      <c r="AC39" s="8"/>
      <c r="AD39" s="3"/>
      <c r="AE39" s="51"/>
      <c r="AH39" s="1"/>
      <c r="AI39" s="5"/>
      <c r="AL39" s="5"/>
      <c r="AO39" s="5"/>
      <c r="AP39" s="5"/>
      <c r="AS39" s="8"/>
      <c r="AT39" s="3"/>
      <c r="AU39" s="51"/>
      <c r="AX39" s="1"/>
      <c r="AY39" s="5"/>
      <c r="BB39" s="5"/>
      <c r="BE39" s="5"/>
      <c r="BF39" s="5"/>
      <c r="BI39" s="8"/>
      <c r="BJ39" s="3"/>
      <c r="BK39" s="51"/>
      <c r="BL39" s="51"/>
    </row>
    <row r="40" spans="1:64" ht="15.75" customHeight="1" x14ac:dyDescent="0.25">
      <c r="A40" s="83"/>
      <c r="B40" s="1"/>
      <c r="C40" s="84">
        <v>0</v>
      </c>
      <c r="D40" s="222"/>
      <c r="E40" s="34"/>
      <c r="F40" s="47"/>
      <c r="H40" s="360" t="s">
        <v>21</v>
      </c>
      <c r="I40" s="361"/>
      <c r="J40" s="336"/>
      <c r="K40" s="362">
        <f>I38+L38</f>
        <v>46021.619999999995</v>
      </c>
      <c r="L40" s="363"/>
      <c r="M40" s="8"/>
      <c r="N40" s="51"/>
      <c r="O40" s="51"/>
      <c r="Q40" s="83"/>
      <c r="R40" s="1"/>
      <c r="S40" s="84">
        <v>0</v>
      </c>
      <c r="T40" s="222"/>
      <c r="U40" s="34"/>
      <c r="V40" s="47"/>
      <c r="X40" s="360" t="s">
        <v>21</v>
      </c>
      <c r="Y40" s="361"/>
      <c r="Z40" s="323"/>
      <c r="AA40" s="362">
        <f>Y38+AB38</f>
        <v>46021.619999999995</v>
      </c>
      <c r="AB40" s="363"/>
      <c r="AC40" s="8"/>
      <c r="AD40" s="51"/>
      <c r="AE40" s="51"/>
      <c r="AG40" s="83"/>
      <c r="AH40" s="1"/>
      <c r="AI40" s="84">
        <v>0</v>
      </c>
      <c r="AJ40" s="222"/>
      <c r="AK40" s="34"/>
      <c r="AL40" s="47"/>
      <c r="AN40" s="360" t="s">
        <v>21</v>
      </c>
      <c r="AO40" s="361"/>
      <c r="AP40" s="309"/>
      <c r="AQ40" s="362">
        <f>AO38+AR38</f>
        <v>37400.119999999995</v>
      </c>
      <c r="AR40" s="363"/>
      <c r="AS40" s="8"/>
      <c r="AT40" s="51"/>
      <c r="AU40" s="51"/>
      <c r="AW40" s="83"/>
      <c r="AX40" s="1"/>
      <c r="AY40" s="84">
        <v>0</v>
      </c>
      <c r="AZ40" s="222"/>
      <c r="BA40" s="34"/>
      <c r="BB40" s="47"/>
      <c r="BD40" s="360" t="s">
        <v>21</v>
      </c>
      <c r="BE40" s="361"/>
      <c r="BF40" s="304"/>
      <c r="BG40" s="362">
        <f>BE38+BH38</f>
        <v>10319.5</v>
      </c>
      <c r="BH40" s="363"/>
      <c r="BI40" s="8"/>
      <c r="BJ40" s="51"/>
      <c r="BK40" s="51"/>
      <c r="BL40" s="51"/>
    </row>
    <row r="41" spans="1:64" ht="15.75" customHeight="1" x14ac:dyDescent="0.25">
      <c r="B41" s="1"/>
      <c r="C41" s="5"/>
      <c r="D41" s="364" t="s">
        <v>22</v>
      </c>
      <c r="E41" s="364"/>
      <c r="F41" s="86">
        <f>F38-K40</f>
        <v>1285276.8799999999</v>
      </c>
      <c r="I41" s="87"/>
      <c r="J41" s="87"/>
      <c r="M41" s="8"/>
      <c r="N41" s="51"/>
      <c r="O41" s="51"/>
      <c r="R41" s="1"/>
      <c r="S41" s="5"/>
      <c r="T41" s="364" t="s">
        <v>22</v>
      </c>
      <c r="U41" s="364"/>
      <c r="V41" s="86">
        <f>V38-AA40</f>
        <v>1285276.8799999999</v>
      </c>
      <c r="Y41" s="87"/>
      <c r="Z41" s="87"/>
      <c r="AC41" s="8"/>
      <c r="AD41" s="51"/>
      <c r="AE41" s="51"/>
      <c r="AH41" s="1"/>
      <c r="AI41" s="5"/>
      <c r="AJ41" s="364" t="s">
        <v>22</v>
      </c>
      <c r="AK41" s="364"/>
      <c r="AL41" s="86">
        <f>AL38-AQ40</f>
        <v>867153.38</v>
      </c>
      <c r="AO41" s="87"/>
      <c r="AP41" s="87"/>
      <c r="AS41" s="8"/>
      <c r="AT41" s="51"/>
      <c r="AU41" s="51"/>
      <c r="AX41" s="1"/>
      <c r="AY41" s="5"/>
      <c r="AZ41" s="364" t="s">
        <v>22</v>
      </c>
      <c r="BA41" s="364"/>
      <c r="BB41" s="86">
        <f>BB38-BG40</f>
        <v>385347.5</v>
      </c>
      <c r="BE41" s="87"/>
      <c r="BF41" s="87"/>
      <c r="BI41" s="8"/>
      <c r="BJ41" s="51"/>
      <c r="BK41" s="51"/>
      <c r="BL41" s="51"/>
    </row>
    <row r="42" spans="1:64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R42" s="1"/>
      <c r="S42" s="5"/>
      <c r="T42" s="222"/>
      <c r="U42" s="34"/>
      <c r="V42" s="86"/>
      <c r="Y42" s="5"/>
      <c r="Z42" s="5"/>
      <c r="AC42" s="8"/>
      <c r="AD42" s="51"/>
      <c r="AE42" s="51"/>
      <c r="AH42" s="1"/>
      <c r="AI42" s="5"/>
      <c r="AJ42" s="222"/>
      <c r="AK42" s="34"/>
      <c r="AL42" s="86"/>
      <c r="AO42" s="5"/>
      <c r="AP42" s="5"/>
      <c r="AS42" s="8"/>
      <c r="AT42" s="51"/>
      <c r="AU42" s="51"/>
      <c r="AX42" s="1"/>
      <c r="AY42" s="5"/>
      <c r="AZ42" s="222"/>
      <c r="BA42" s="34"/>
      <c r="BB42" s="86"/>
      <c r="BE42" s="5"/>
      <c r="BF42" s="5"/>
      <c r="BI42" s="8"/>
      <c r="BJ42" s="51"/>
      <c r="BK42" s="51"/>
      <c r="BL42" s="51"/>
    </row>
    <row r="43" spans="1:64" ht="15.75" thickBot="1" x14ac:dyDescent="0.3">
      <c r="B43" s="1"/>
      <c r="C43" s="5" t="s">
        <v>23</v>
      </c>
      <c r="D43" s="91" t="s">
        <v>24</v>
      </c>
      <c r="F43" s="89"/>
      <c r="I43" s="349"/>
      <c r="J43" s="349"/>
      <c r="K43" s="349"/>
      <c r="L43" s="14"/>
      <c r="M43" s="8"/>
      <c r="N43" s="51"/>
      <c r="O43" s="51"/>
      <c r="R43" s="1"/>
      <c r="S43" s="5" t="s">
        <v>23</v>
      </c>
      <c r="T43" s="91" t="s">
        <v>24</v>
      </c>
      <c r="V43" s="89"/>
      <c r="Y43" s="349"/>
      <c r="Z43" s="349"/>
      <c r="AA43" s="349"/>
      <c r="AB43" s="14"/>
      <c r="AC43" s="8"/>
      <c r="AD43" s="51"/>
      <c r="AE43" s="51"/>
      <c r="AH43" s="1"/>
      <c r="AI43" s="5" t="s">
        <v>23</v>
      </c>
      <c r="AJ43" s="91" t="s">
        <v>24</v>
      </c>
      <c r="AL43" s="89">
        <v>-825417.62</v>
      </c>
      <c r="AO43" s="349"/>
      <c r="AP43" s="349"/>
      <c r="AQ43" s="349"/>
      <c r="AR43" s="14"/>
      <c r="AS43" s="8"/>
      <c r="AT43" s="51"/>
      <c r="AU43" s="51"/>
      <c r="AX43" s="1"/>
      <c r="AY43" s="5" t="s">
        <v>23</v>
      </c>
      <c r="AZ43" s="91" t="s">
        <v>24</v>
      </c>
      <c r="BB43" s="89">
        <v>-339067.85</v>
      </c>
      <c r="BE43" s="349"/>
      <c r="BF43" s="349"/>
      <c r="BG43" s="349"/>
      <c r="BH43" s="14"/>
      <c r="BI43" s="8"/>
      <c r="BJ43" s="51"/>
      <c r="BK43" s="51"/>
      <c r="BL43" s="51"/>
    </row>
    <row r="44" spans="1:64" ht="16.5" thickTop="1" x14ac:dyDescent="0.25">
      <c r="B44" s="1"/>
      <c r="C44" s="5"/>
      <c r="E44" s="83" t="s">
        <v>25</v>
      </c>
      <c r="F44" s="4">
        <f>SUM(F41:F43)</f>
        <v>1285276.8799999999</v>
      </c>
      <c r="I44" s="365" t="s">
        <v>26</v>
      </c>
      <c r="J44" s="365"/>
      <c r="K44" s="366">
        <f>F46</f>
        <v>1484119.9</v>
      </c>
      <c r="L44" s="367"/>
      <c r="M44" s="8"/>
      <c r="N44" s="51"/>
      <c r="O44" s="51"/>
      <c r="R44" s="1"/>
      <c r="S44" s="5"/>
      <c r="U44" s="83" t="s">
        <v>25</v>
      </c>
      <c r="V44" s="4">
        <f>SUM(V41:V43)</f>
        <v>1285276.8799999999</v>
      </c>
      <c r="Y44" s="365" t="s">
        <v>26</v>
      </c>
      <c r="Z44" s="365"/>
      <c r="AA44" s="366">
        <f>V46</f>
        <v>1484119.9</v>
      </c>
      <c r="AB44" s="367"/>
      <c r="AC44" s="8"/>
      <c r="AD44" s="51"/>
      <c r="AE44" s="51"/>
      <c r="AH44" s="1"/>
      <c r="AI44" s="5"/>
      <c r="AK44" s="83" t="s">
        <v>25</v>
      </c>
      <c r="AL44" s="4">
        <f>SUM(AL41:AL43)</f>
        <v>41735.760000000009</v>
      </c>
      <c r="AO44" s="365" t="s">
        <v>26</v>
      </c>
      <c r="AP44" s="365"/>
      <c r="AQ44" s="366">
        <f>AL46</f>
        <v>188139.81</v>
      </c>
      <c r="AR44" s="367"/>
      <c r="AS44" s="8"/>
      <c r="AT44" s="51"/>
      <c r="AU44" s="51"/>
      <c r="AX44" s="1"/>
      <c r="AY44" s="5"/>
      <c r="BA44" s="83" t="s">
        <v>25</v>
      </c>
      <c r="BB44" s="4">
        <f>SUM(BB41:BB43)</f>
        <v>46279.650000000023</v>
      </c>
      <c r="BE44" s="365" t="s">
        <v>26</v>
      </c>
      <c r="BF44" s="365"/>
      <c r="BG44" s="366">
        <f>BB46</f>
        <v>216420.76</v>
      </c>
      <c r="BH44" s="367"/>
      <c r="BI44" s="8"/>
      <c r="BJ44" s="51"/>
      <c r="BK44" s="51"/>
      <c r="BL44" s="51"/>
    </row>
    <row r="45" spans="1:64" ht="16.5" thickBot="1" x14ac:dyDescent="0.3">
      <c r="B45" s="1"/>
      <c r="C45" s="5"/>
      <c r="D45" s="216" t="s">
        <v>27</v>
      </c>
      <c r="E45" s="78"/>
      <c r="F45" s="90">
        <v>198843.02</v>
      </c>
      <c r="I45" s="368" t="s">
        <v>2</v>
      </c>
      <c r="J45" s="368"/>
      <c r="K45" s="369">
        <f>-C4</f>
        <v>-210023.6</v>
      </c>
      <c r="L45" s="369"/>
      <c r="M45" s="8"/>
      <c r="N45" s="51"/>
      <c r="O45" s="51"/>
      <c r="R45" s="1"/>
      <c r="S45" s="5"/>
      <c r="T45" s="216" t="s">
        <v>27</v>
      </c>
      <c r="U45" s="78"/>
      <c r="V45" s="90">
        <v>198843.02</v>
      </c>
      <c r="Y45" s="368" t="s">
        <v>2</v>
      </c>
      <c r="Z45" s="368"/>
      <c r="AA45" s="369">
        <f>-S4</f>
        <v>-210023.6</v>
      </c>
      <c r="AB45" s="369"/>
      <c r="AC45" s="8"/>
      <c r="AD45" s="51"/>
      <c r="AE45" s="51"/>
      <c r="AH45" s="1"/>
      <c r="AI45" s="5"/>
      <c r="AJ45" s="216" t="s">
        <v>27</v>
      </c>
      <c r="AK45" s="78"/>
      <c r="AL45" s="90">
        <v>146404.04999999999</v>
      </c>
      <c r="AO45" s="368" t="s">
        <v>2</v>
      </c>
      <c r="AP45" s="368"/>
      <c r="AQ45" s="369">
        <f>-AI4</f>
        <v>-210023.6</v>
      </c>
      <c r="AR45" s="369"/>
      <c r="AS45" s="8"/>
      <c r="AT45" s="51"/>
      <c r="AU45" s="51"/>
      <c r="AX45" s="1"/>
      <c r="AY45" s="5"/>
      <c r="AZ45" s="216" t="s">
        <v>27</v>
      </c>
      <c r="BA45" s="78"/>
      <c r="BB45" s="90">
        <v>170141.11</v>
      </c>
      <c r="BE45" s="368" t="s">
        <v>2</v>
      </c>
      <c r="BF45" s="368"/>
      <c r="BG45" s="369">
        <f>-AY4</f>
        <v>-210023.6</v>
      </c>
      <c r="BH45" s="369"/>
      <c r="BI45" s="8"/>
      <c r="BJ45" s="51"/>
      <c r="BK45" s="51"/>
      <c r="BL45" s="86"/>
    </row>
    <row r="46" spans="1:64" ht="19.5" thickBot="1" x14ac:dyDescent="0.3">
      <c r="B46" s="1"/>
      <c r="C46" s="5"/>
      <c r="E46" s="91" t="s">
        <v>28</v>
      </c>
      <c r="F46" s="77">
        <f>F45+F44</f>
        <v>1484119.9</v>
      </c>
      <c r="J46" s="92"/>
      <c r="K46" s="350">
        <v>0</v>
      </c>
      <c r="L46" s="350"/>
      <c r="M46" s="8"/>
      <c r="N46" s="51"/>
      <c r="O46" s="51"/>
      <c r="R46" s="1"/>
      <c r="S46" s="5"/>
      <c r="U46" s="91" t="s">
        <v>28</v>
      </c>
      <c r="V46" s="77">
        <f>V45+V44</f>
        <v>1484119.9</v>
      </c>
      <c r="Z46" s="92"/>
      <c r="AA46" s="350">
        <v>0</v>
      </c>
      <c r="AB46" s="350"/>
      <c r="AC46" s="8"/>
      <c r="AD46" s="51"/>
      <c r="AE46" s="51"/>
      <c r="AH46" s="1"/>
      <c r="AI46" s="5"/>
      <c r="AK46" s="91" t="s">
        <v>28</v>
      </c>
      <c r="AL46" s="77">
        <f>AL45+AL44</f>
        <v>188139.81</v>
      </c>
      <c r="AP46" s="92"/>
      <c r="AQ46" s="350">
        <v>0</v>
      </c>
      <c r="AR46" s="350"/>
      <c r="AS46" s="8"/>
      <c r="AT46" s="51"/>
      <c r="AU46" s="51"/>
      <c r="AX46" s="1"/>
      <c r="AY46" s="5"/>
      <c r="BA46" s="91" t="s">
        <v>28</v>
      </c>
      <c r="BB46" s="77">
        <f>BB45+BB44</f>
        <v>216420.76</v>
      </c>
      <c r="BF46" s="92"/>
      <c r="BG46" s="350">
        <v>0</v>
      </c>
      <c r="BH46" s="350"/>
      <c r="BI46" s="8"/>
      <c r="BJ46" s="51"/>
      <c r="BK46" s="51"/>
      <c r="BL46" s="4"/>
    </row>
    <row r="47" spans="1:64" ht="19.5" thickBot="1" x14ac:dyDescent="0.3">
      <c r="B47" s="1"/>
      <c r="C47" s="5"/>
      <c r="E47" s="83"/>
      <c r="F47" s="86"/>
      <c r="I47" s="345" t="s">
        <v>29</v>
      </c>
      <c r="J47" s="346"/>
      <c r="K47" s="347">
        <f>SUM(K44:L46)</f>
        <v>1274096.2999999998</v>
      </c>
      <c r="L47" s="348"/>
      <c r="M47" s="8"/>
      <c r="N47" s="51"/>
      <c r="O47" s="51"/>
      <c r="R47" s="1"/>
      <c r="S47" s="5"/>
      <c r="U47" s="83"/>
      <c r="V47" s="86"/>
      <c r="Y47" s="345" t="s">
        <v>29</v>
      </c>
      <c r="Z47" s="346"/>
      <c r="AA47" s="347">
        <f>SUM(AA44:AB46)</f>
        <v>1274096.2999999998</v>
      </c>
      <c r="AB47" s="348"/>
      <c r="AC47" s="8"/>
      <c r="AD47" s="51"/>
      <c r="AE47" s="51"/>
      <c r="AH47" s="1"/>
      <c r="AI47" s="5"/>
      <c r="AK47" s="83"/>
      <c r="AL47" s="86"/>
      <c r="AO47" s="345" t="s">
        <v>29</v>
      </c>
      <c r="AP47" s="346"/>
      <c r="AQ47" s="347">
        <f>SUM(AQ44:AR46)</f>
        <v>-21883.790000000008</v>
      </c>
      <c r="AR47" s="348"/>
      <c r="AS47" s="8"/>
      <c r="AT47" s="51"/>
      <c r="AU47" s="51"/>
      <c r="AX47" s="1"/>
      <c r="AY47" s="5"/>
      <c r="BA47" s="83"/>
      <c r="BB47" s="86"/>
      <c r="BE47" s="345" t="s">
        <v>29</v>
      </c>
      <c r="BF47" s="346"/>
      <c r="BG47" s="347">
        <f>SUM(BG44:BH46)</f>
        <v>6397.1600000000035</v>
      </c>
      <c r="BH47" s="348"/>
      <c r="BI47" s="8"/>
      <c r="BJ47" s="51"/>
      <c r="BK47" s="51"/>
      <c r="BL47" s="4"/>
    </row>
    <row r="48" spans="1:64" x14ac:dyDescent="0.25">
      <c r="B48" s="1"/>
      <c r="C48" s="5"/>
      <c r="D48" s="349"/>
      <c r="E48" s="349"/>
      <c r="F48" s="4"/>
      <c r="I48" s="5"/>
      <c r="J48" s="5"/>
      <c r="M48" s="8"/>
      <c r="N48" s="51"/>
      <c r="O48" s="86"/>
      <c r="R48" s="1"/>
      <c r="S48" s="5"/>
      <c r="T48" s="349"/>
      <c r="U48" s="349"/>
      <c r="V48" s="4"/>
      <c r="Y48" s="5"/>
      <c r="Z48" s="5"/>
      <c r="AC48" s="8"/>
      <c r="AD48" s="51"/>
      <c r="AE48" s="86"/>
      <c r="AH48" s="1"/>
      <c r="AI48" s="5"/>
      <c r="AJ48" s="349"/>
      <c r="AK48" s="349"/>
      <c r="AL48" s="4"/>
      <c r="AO48" s="5"/>
      <c r="AP48" s="5"/>
      <c r="AS48" s="8"/>
      <c r="AT48" s="51"/>
      <c r="AU48" s="86"/>
      <c r="AX48" s="1"/>
      <c r="AY48" s="5"/>
      <c r="AZ48" s="349"/>
      <c r="BA48" s="349"/>
      <c r="BB48" s="4"/>
      <c r="BE48" s="5"/>
      <c r="BF48" s="5"/>
      <c r="BI48" s="8"/>
      <c r="BJ48" s="51"/>
      <c r="BK48" s="86"/>
      <c r="BL48" s="4"/>
    </row>
    <row r="49" spans="4:64" x14ac:dyDescent="0.25">
      <c r="D49"/>
      <c r="O49" s="4"/>
      <c r="T49"/>
      <c r="AE49" s="4"/>
      <c r="AJ49"/>
      <c r="AU49" s="4"/>
      <c r="AZ49"/>
      <c r="BK49" s="4"/>
      <c r="BL49" s="4"/>
    </row>
  </sheetData>
  <mergeCells count="60">
    <mergeCell ref="AA46:AB46"/>
    <mergeCell ref="Y47:Z47"/>
    <mergeCell ref="AA47:AB47"/>
    <mergeCell ref="T48:U48"/>
    <mergeCell ref="T41:U41"/>
    <mergeCell ref="Y43:AA43"/>
    <mergeCell ref="Y44:Z44"/>
    <mergeCell ref="AA44:AB44"/>
    <mergeCell ref="Y45:Z45"/>
    <mergeCell ref="AA45:AB45"/>
    <mergeCell ref="S1:AA1"/>
    <mergeCell ref="U4:V4"/>
    <mergeCell ref="Y4:AB4"/>
    <mergeCell ref="X40:Y40"/>
    <mergeCell ref="AA40:AB40"/>
    <mergeCell ref="AY1:BG1"/>
    <mergeCell ref="BA4:BB4"/>
    <mergeCell ref="BE4:BH4"/>
    <mergeCell ref="BE44:BF44"/>
    <mergeCell ref="BG44:BH44"/>
    <mergeCell ref="AZ41:BA41"/>
    <mergeCell ref="BE43:BG43"/>
    <mergeCell ref="BD40:BE40"/>
    <mergeCell ref="BG40:BH40"/>
    <mergeCell ref="AZ48:BA48"/>
    <mergeCell ref="BE47:BF47"/>
    <mergeCell ref="BG47:BH47"/>
    <mergeCell ref="BG46:BH46"/>
    <mergeCell ref="BE45:BF45"/>
    <mergeCell ref="BG45:BH45"/>
    <mergeCell ref="AI1:AQ1"/>
    <mergeCell ref="AK4:AL4"/>
    <mergeCell ref="AO4:AR4"/>
    <mergeCell ref="AN40:AO40"/>
    <mergeCell ref="AQ40:AR40"/>
    <mergeCell ref="AQ46:AR46"/>
    <mergeCell ref="AO47:AP47"/>
    <mergeCell ref="AQ47:AR47"/>
    <mergeCell ref="AJ48:AK48"/>
    <mergeCell ref="AJ41:AK41"/>
    <mergeCell ref="AO43:AQ43"/>
    <mergeCell ref="AO44:AP44"/>
    <mergeCell ref="AQ44:AR44"/>
    <mergeCell ref="AO45:AP45"/>
    <mergeCell ref="AQ45:AR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115"/>
  <sheetViews>
    <sheetView topLeftCell="A34" workbookViewId="0">
      <selection activeCell="A34" sqref="A1:XFD104857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  <col min="20" max="20" width="12.5703125" bestFit="1" customWidth="1"/>
    <col min="22" max="22" width="12.5703125" bestFit="1" customWidth="1"/>
    <col min="25" max="25" width="13.85546875" bestFit="1" customWidth="1"/>
  </cols>
  <sheetData>
    <row r="1" spans="1:28" ht="18.75" x14ac:dyDescent="0.3">
      <c r="L1" s="104"/>
      <c r="M1" s="123">
        <v>42534</v>
      </c>
      <c r="N1" s="124"/>
      <c r="O1" s="316" t="s">
        <v>56</v>
      </c>
      <c r="P1" s="33"/>
      <c r="T1" s="5"/>
      <c r="U1" s="104"/>
      <c r="V1" s="340">
        <v>42551</v>
      </c>
      <c r="W1" s="124"/>
      <c r="X1" s="125" t="s">
        <v>56</v>
      </c>
      <c r="Y1" s="33"/>
    </row>
    <row r="2" spans="1:28" ht="15.75" thickBot="1" x14ac:dyDescent="0.3">
      <c r="L2" s="126"/>
      <c r="M2" s="127"/>
      <c r="N2" s="127"/>
      <c r="O2" s="127"/>
      <c r="P2" s="128"/>
      <c r="Q2" s="129"/>
      <c r="T2" s="96"/>
      <c r="U2" s="339"/>
      <c r="V2" s="127"/>
      <c r="W2" s="127"/>
      <c r="X2" s="127"/>
      <c r="Y2" s="128"/>
      <c r="Z2" s="129"/>
    </row>
    <row r="3" spans="1:28" ht="17.25" thickTop="1" thickBot="1" x14ac:dyDescent="0.3">
      <c r="C3" s="370" t="s">
        <v>30</v>
      </c>
      <c r="D3" s="371"/>
      <c r="E3" s="372"/>
      <c r="K3" s="307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  <c r="T3" s="96">
        <v>1167</v>
      </c>
      <c r="U3" s="107" t="s">
        <v>648</v>
      </c>
      <c r="V3" s="108">
        <v>1166.8</v>
      </c>
      <c r="W3" s="259"/>
      <c r="X3" s="131" t="s">
        <v>57</v>
      </c>
      <c r="Y3" s="132">
        <v>14757.5</v>
      </c>
      <c r="Z3" s="133">
        <v>42542</v>
      </c>
      <c r="AB3" s="34"/>
    </row>
    <row r="4" spans="1:2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  <c r="T4" s="28">
        <f>7584+7993</f>
        <v>15577</v>
      </c>
      <c r="U4" s="107" t="s">
        <v>649</v>
      </c>
      <c r="V4" s="108">
        <v>15540.9</v>
      </c>
      <c r="W4" s="259"/>
      <c r="X4" s="131" t="s">
        <v>57</v>
      </c>
      <c r="Y4" s="132">
        <v>7584</v>
      </c>
      <c r="Z4" s="133">
        <v>42543</v>
      </c>
      <c r="AB4" s="34"/>
    </row>
    <row r="5" spans="1:28" ht="15.75" x14ac:dyDescent="0.25">
      <c r="A5" s="101">
        <v>42523</v>
      </c>
      <c r="B5" s="102" t="s">
        <v>584</v>
      </c>
      <c r="C5" s="103">
        <v>104524.7</v>
      </c>
      <c r="D5" s="104">
        <v>42534</v>
      </c>
      <c r="E5" s="103">
        <v>104524.7</v>
      </c>
      <c r="F5" s="105">
        <f t="shared" ref="F5:F70" si="0">C5-E5</f>
        <v>0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  <c r="T5" s="96">
        <f>8180+13820.5+7110+6993.5</f>
        <v>36104</v>
      </c>
      <c r="U5" s="107" t="s">
        <v>650</v>
      </c>
      <c r="V5" s="108">
        <v>36104.18</v>
      </c>
      <c r="W5" s="130"/>
      <c r="X5" s="278" t="s">
        <v>57</v>
      </c>
      <c r="Y5" s="132">
        <v>32516</v>
      </c>
      <c r="Z5" s="133">
        <v>42543</v>
      </c>
      <c r="AB5" s="33"/>
    </row>
    <row r="6" spans="1:28" ht="15.75" x14ac:dyDescent="0.25">
      <c r="A6" s="106">
        <v>42524</v>
      </c>
      <c r="B6" s="107" t="s">
        <v>585</v>
      </c>
      <c r="C6" s="108">
        <v>102377.45</v>
      </c>
      <c r="D6" s="104">
        <v>42534</v>
      </c>
      <c r="E6" s="108">
        <v>102377.45</v>
      </c>
      <c r="F6" s="109">
        <f t="shared" si="0"/>
        <v>0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  <c r="T6" s="96">
        <f>25976.5+10618</f>
        <v>36594.5</v>
      </c>
      <c r="U6" s="107" t="s">
        <v>651</v>
      </c>
      <c r="V6" s="108">
        <v>36594.480000000003</v>
      </c>
      <c r="W6" s="130"/>
      <c r="X6" s="131" t="s">
        <v>57</v>
      </c>
      <c r="Y6" s="132">
        <v>7110</v>
      </c>
      <c r="Z6" s="133">
        <v>42544</v>
      </c>
      <c r="AB6" s="33"/>
    </row>
    <row r="7" spans="1:28" ht="15.75" x14ac:dyDescent="0.25">
      <c r="A7" s="106">
        <v>42526</v>
      </c>
      <c r="B7" s="107" t="s">
        <v>586</v>
      </c>
      <c r="C7" s="108">
        <v>119860.7</v>
      </c>
      <c r="D7" s="104" t="s">
        <v>674</v>
      </c>
      <c r="E7" s="108">
        <f>55382.34+64478.36</f>
        <v>119860.7</v>
      </c>
      <c r="F7" s="109">
        <f t="shared" si="0"/>
        <v>0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  <c r="T7" s="96">
        <f>14757.5+1355.5</f>
        <v>16113</v>
      </c>
      <c r="U7" s="107" t="s">
        <v>652</v>
      </c>
      <c r="V7" s="108">
        <v>16112.56</v>
      </c>
      <c r="W7" s="194" t="s">
        <v>63</v>
      </c>
      <c r="X7" s="131" t="s">
        <v>57</v>
      </c>
      <c r="Y7" s="132">
        <v>61240</v>
      </c>
      <c r="Z7" s="133">
        <v>42544</v>
      </c>
      <c r="AB7" s="33"/>
    </row>
    <row r="8" spans="1:28" ht="15.75" x14ac:dyDescent="0.25">
      <c r="A8" s="106">
        <v>42526</v>
      </c>
      <c r="B8" s="107" t="s">
        <v>613</v>
      </c>
      <c r="C8" s="108">
        <v>9144.7999999999993</v>
      </c>
      <c r="D8" s="104">
        <v>42545</v>
      </c>
      <c r="E8" s="108">
        <v>9144.7999999999993</v>
      </c>
      <c r="F8" s="110">
        <f t="shared" si="0"/>
        <v>0</v>
      </c>
      <c r="G8" s="111"/>
      <c r="K8" s="307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  <c r="T8" s="96">
        <f>17652+6912+4579.5</f>
        <v>29143.5</v>
      </c>
      <c r="U8" s="107" t="s">
        <v>653</v>
      </c>
      <c r="V8" s="108">
        <v>29143.78</v>
      </c>
      <c r="W8" s="194" t="s">
        <v>63</v>
      </c>
      <c r="X8" s="131" t="s">
        <v>57</v>
      </c>
      <c r="Y8" s="132">
        <v>6912</v>
      </c>
      <c r="Z8" s="133">
        <v>42545</v>
      </c>
      <c r="AB8" s="33"/>
    </row>
    <row r="9" spans="1:28" ht="15.75" x14ac:dyDescent="0.25">
      <c r="A9" s="106">
        <v>42527</v>
      </c>
      <c r="B9" s="107" t="s">
        <v>607</v>
      </c>
      <c r="C9" s="108">
        <v>12305</v>
      </c>
      <c r="D9" s="104">
        <v>42545</v>
      </c>
      <c r="E9" s="108">
        <v>12305</v>
      </c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  <c r="T9" s="96">
        <v>46903</v>
      </c>
      <c r="U9" s="107" t="s">
        <v>655</v>
      </c>
      <c r="V9" s="108">
        <v>46903.1</v>
      </c>
      <c r="W9" s="299"/>
      <c r="X9" s="131" t="s">
        <v>57</v>
      </c>
      <c r="Y9" s="132">
        <v>51988</v>
      </c>
      <c r="Z9" s="133">
        <v>42545</v>
      </c>
      <c r="AB9" s="33"/>
    </row>
    <row r="10" spans="1:28" ht="15.75" x14ac:dyDescent="0.25">
      <c r="A10" s="106">
        <v>42528</v>
      </c>
      <c r="B10" s="107" t="s">
        <v>608</v>
      </c>
      <c r="C10" s="108">
        <v>3055</v>
      </c>
      <c r="D10" s="104">
        <v>42545</v>
      </c>
      <c r="E10" s="108">
        <v>3055</v>
      </c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  <c r="T10" s="96">
        <f>505.5+3402</f>
        <v>3907.5</v>
      </c>
      <c r="U10" s="107" t="s">
        <v>656</v>
      </c>
      <c r="V10" s="108">
        <v>3907.32</v>
      </c>
      <c r="W10" s="134"/>
      <c r="X10" s="131" t="s">
        <v>57</v>
      </c>
      <c r="Y10" s="135">
        <v>7703</v>
      </c>
      <c r="Z10" s="136">
        <v>42546</v>
      </c>
      <c r="AB10" s="324"/>
    </row>
    <row r="11" spans="1:28" ht="15.75" x14ac:dyDescent="0.25">
      <c r="A11" s="106">
        <v>42528</v>
      </c>
      <c r="B11" s="107" t="s">
        <v>609</v>
      </c>
      <c r="C11" s="108">
        <v>19349.900000000001</v>
      </c>
      <c r="D11" s="104">
        <v>42545</v>
      </c>
      <c r="E11" s="108">
        <v>19349.900000000001</v>
      </c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  <c r="T11" s="28">
        <f>7703+21769+16052</f>
        <v>45524</v>
      </c>
      <c r="U11" s="107" t="s">
        <v>675</v>
      </c>
      <c r="V11" s="108">
        <v>45524.08</v>
      </c>
      <c r="W11" s="194"/>
      <c r="X11" s="131" t="s">
        <v>57</v>
      </c>
      <c r="Y11" s="114">
        <v>82647</v>
      </c>
      <c r="Z11" s="136">
        <v>42546</v>
      </c>
      <c r="AB11" s="33"/>
    </row>
    <row r="12" spans="1:28" ht="15.75" x14ac:dyDescent="0.25">
      <c r="A12" s="106">
        <v>42528</v>
      </c>
      <c r="B12" s="107" t="s">
        <v>610</v>
      </c>
      <c r="C12" s="108">
        <v>97855.8</v>
      </c>
      <c r="D12" s="104">
        <v>42545</v>
      </c>
      <c r="E12" s="108">
        <v>97855.8</v>
      </c>
      <c r="F12" s="110">
        <f t="shared" si="0"/>
        <v>0</v>
      </c>
      <c r="K12" s="307">
        <f>6312+48017+11000+8305.5+14217+3127.5+11453+4843</f>
        <v>107275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  <c r="T12" s="28">
        <v>39345</v>
      </c>
      <c r="U12" s="107" t="s">
        <v>676</v>
      </c>
      <c r="V12" s="108">
        <v>39345.24</v>
      </c>
      <c r="W12" s="319"/>
      <c r="X12" s="131" t="s">
        <v>57</v>
      </c>
      <c r="Y12" s="320">
        <v>11129.5</v>
      </c>
      <c r="Z12" s="321">
        <v>42548</v>
      </c>
      <c r="AB12" s="33"/>
    </row>
    <row r="13" spans="1:28" ht="15.75" x14ac:dyDescent="0.25">
      <c r="A13" s="106">
        <v>42530</v>
      </c>
      <c r="B13" s="107" t="s">
        <v>611</v>
      </c>
      <c r="C13" s="108">
        <v>15583.14</v>
      </c>
      <c r="D13" s="104">
        <v>42545</v>
      </c>
      <c r="E13" s="108">
        <v>15583.14</v>
      </c>
      <c r="F13" s="110">
        <f t="shared" si="0"/>
        <v>0</v>
      </c>
      <c r="K13" s="5">
        <v>5058.5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  <c r="T13" s="28">
        <f>2079+11129.5+32255.5+3409</f>
        <v>48873</v>
      </c>
      <c r="U13" s="107" t="s">
        <v>685</v>
      </c>
      <c r="V13" s="108">
        <v>48873.2</v>
      </c>
      <c r="W13" s="319"/>
      <c r="X13" s="131" t="s">
        <v>57</v>
      </c>
      <c r="Y13" s="320">
        <v>91670.5</v>
      </c>
      <c r="Z13" s="321">
        <v>42548</v>
      </c>
      <c r="AB13" s="33"/>
    </row>
    <row r="14" spans="1:28" ht="15.75" x14ac:dyDescent="0.25">
      <c r="A14" s="106">
        <v>42530</v>
      </c>
      <c r="B14" s="107" t="s">
        <v>614</v>
      </c>
      <c r="C14" s="108">
        <v>6365</v>
      </c>
      <c r="D14" s="104">
        <v>42545</v>
      </c>
      <c r="E14" s="108">
        <v>6365</v>
      </c>
      <c r="F14" s="110">
        <f t="shared" si="0"/>
        <v>0</v>
      </c>
      <c r="K14" s="5">
        <v>2241</v>
      </c>
      <c r="L14" s="197" t="s">
        <v>575</v>
      </c>
      <c r="M14" s="115">
        <v>2241</v>
      </c>
      <c r="N14" s="134"/>
      <c r="O14" s="131" t="s">
        <v>57</v>
      </c>
      <c r="P14" s="132">
        <v>11000</v>
      </c>
      <c r="Q14" s="133">
        <v>42522</v>
      </c>
      <c r="T14" s="28">
        <f>56006+10689+44550+767</f>
        <v>112012</v>
      </c>
      <c r="U14" s="107" t="s">
        <v>679</v>
      </c>
      <c r="V14" s="108">
        <v>112012</v>
      </c>
      <c r="W14" s="319" t="s">
        <v>172</v>
      </c>
      <c r="X14" s="131" t="s">
        <v>65</v>
      </c>
      <c r="Y14" s="320">
        <v>10689</v>
      </c>
      <c r="Z14" s="321">
        <v>42549</v>
      </c>
      <c r="AB14" s="33"/>
    </row>
    <row r="15" spans="1:28" ht="15.75" x14ac:dyDescent="0.25">
      <c r="A15" s="106">
        <v>42530</v>
      </c>
      <c r="B15" s="107" t="s">
        <v>615</v>
      </c>
      <c r="C15" s="108">
        <v>33011.449999999997</v>
      </c>
      <c r="D15" s="104">
        <v>42545</v>
      </c>
      <c r="E15" s="108">
        <v>33011.449999999997</v>
      </c>
      <c r="F15" s="110">
        <f t="shared" si="0"/>
        <v>0</v>
      </c>
      <c r="K15" s="5">
        <f>14614+6600.5+9736+29828+16666+2497.5</f>
        <v>79942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  <c r="T15" s="28">
        <v>1483</v>
      </c>
      <c r="U15" s="107" t="s">
        <v>678</v>
      </c>
      <c r="V15" s="108">
        <v>1483.2</v>
      </c>
      <c r="W15" s="319"/>
      <c r="X15" s="131" t="s">
        <v>57</v>
      </c>
      <c r="Y15" s="320">
        <v>44550</v>
      </c>
      <c r="Z15" s="321">
        <v>42549</v>
      </c>
      <c r="AB15" s="33"/>
    </row>
    <row r="16" spans="1:28" ht="15.75" x14ac:dyDescent="0.25">
      <c r="A16" s="106">
        <v>42530</v>
      </c>
      <c r="B16" s="107" t="s">
        <v>612</v>
      </c>
      <c r="C16" s="108">
        <v>33043.4</v>
      </c>
      <c r="D16" s="104">
        <v>42545</v>
      </c>
      <c r="E16" s="108">
        <v>33043.4</v>
      </c>
      <c r="F16" s="110">
        <f t="shared" si="0"/>
        <v>0</v>
      </c>
      <c r="K16" s="5">
        <f>10687.5+19728.5</f>
        <v>30416</v>
      </c>
      <c r="L16" s="251" t="s">
        <v>577</v>
      </c>
      <c r="M16" s="114">
        <v>30416.1</v>
      </c>
      <c r="N16" s="194"/>
      <c r="O16" s="131" t="s">
        <v>57</v>
      </c>
      <c r="P16" s="132">
        <v>17344.5</v>
      </c>
      <c r="Q16" s="133">
        <v>42522</v>
      </c>
      <c r="T16" s="28">
        <f>7476+6513</f>
        <v>13989</v>
      </c>
      <c r="U16" s="107" t="s">
        <v>680</v>
      </c>
      <c r="V16" s="108">
        <v>13989</v>
      </c>
      <c r="W16" s="319"/>
      <c r="X16" s="131" t="s">
        <v>57</v>
      </c>
      <c r="Y16" s="320">
        <v>7476</v>
      </c>
      <c r="Z16" s="321">
        <v>42549</v>
      </c>
      <c r="AB16" s="33"/>
    </row>
    <row r="17" spans="1:28" ht="15.75" x14ac:dyDescent="0.25">
      <c r="A17" s="106">
        <v>42531</v>
      </c>
      <c r="B17" s="107" t="s">
        <v>616</v>
      </c>
      <c r="C17" s="108">
        <v>32274</v>
      </c>
      <c r="D17" s="104">
        <v>42545</v>
      </c>
      <c r="E17" s="108">
        <v>32274</v>
      </c>
      <c r="F17" s="110">
        <f t="shared" si="0"/>
        <v>0</v>
      </c>
      <c r="K17" s="5">
        <v>12957</v>
      </c>
      <c r="L17" s="251" t="s">
        <v>582</v>
      </c>
      <c r="M17" s="114">
        <v>12957</v>
      </c>
      <c r="N17" s="134"/>
      <c r="O17" s="131" t="s">
        <v>57</v>
      </c>
      <c r="P17" s="135">
        <v>11453</v>
      </c>
      <c r="Q17" s="136">
        <v>42523</v>
      </c>
      <c r="T17" s="28">
        <f>9397.5+26463.5+9331</f>
        <v>45192</v>
      </c>
      <c r="U17" s="107" t="s">
        <v>681</v>
      </c>
      <c r="V17" s="108">
        <v>45227.66</v>
      </c>
      <c r="W17" s="319" t="s">
        <v>172</v>
      </c>
      <c r="X17" s="131" t="s">
        <v>65</v>
      </c>
      <c r="Y17" s="320">
        <v>44624</v>
      </c>
      <c r="Z17" s="321">
        <v>42549</v>
      </c>
      <c r="AB17" s="33"/>
    </row>
    <row r="18" spans="1:28" ht="15.75" x14ac:dyDescent="0.25">
      <c r="A18" s="106">
        <v>42531</v>
      </c>
      <c r="B18" s="107" t="s">
        <v>632</v>
      </c>
      <c r="C18" s="108">
        <v>33670.800000000003</v>
      </c>
      <c r="D18" s="104">
        <v>42545</v>
      </c>
      <c r="E18" s="108">
        <v>33670.800000000003</v>
      </c>
      <c r="F18" s="110">
        <f t="shared" si="0"/>
        <v>0</v>
      </c>
      <c r="K18" s="5">
        <v>2050</v>
      </c>
      <c r="L18" s="251" t="s">
        <v>580</v>
      </c>
      <c r="M18" s="114">
        <v>2050</v>
      </c>
      <c r="N18" s="194"/>
      <c r="O18" s="131" t="s">
        <v>57</v>
      </c>
      <c r="P18" s="114">
        <v>33357</v>
      </c>
      <c r="Q18" s="136">
        <v>42523</v>
      </c>
      <c r="T18" s="28">
        <v>0</v>
      </c>
      <c r="U18" s="107"/>
      <c r="V18" s="108">
        <v>0</v>
      </c>
      <c r="W18" s="319"/>
      <c r="X18" s="131" t="s">
        <v>57</v>
      </c>
      <c r="Y18" s="320">
        <v>9331</v>
      </c>
      <c r="Z18" s="321">
        <v>42550</v>
      </c>
      <c r="AB18" s="33"/>
    </row>
    <row r="19" spans="1:28" ht="16.5" thickBot="1" x14ac:dyDescent="0.3">
      <c r="A19" s="106">
        <v>42531</v>
      </c>
      <c r="B19" s="107" t="s">
        <v>661</v>
      </c>
      <c r="C19" s="108">
        <v>67020.36</v>
      </c>
      <c r="D19" s="104">
        <v>42545</v>
      </c>
      <c r="E19" s="108">
        <v>67020.36</v>
      </c>
      <c r="F19" s="110">
        <f t="shared" si="0"/>
        <v>0</v>
      </c>
      <c r="K19" s="5">
        <f>25109+12950.5+8411.5+6831+48554</f>
        <v>101856</v>
      </c>
      <c r="L19" s="251" t="s">
        <v>581</v>
      </c>
      <c r="M19" s="114">
        <v>101855.8</v>
      </c>
      <c r="N19" s="114"/>
      <c r="O19" s="131" t="s">
        <v>57</v>
      </c>
      <c r="P19" s="114">
        <v>9736</v>
      </c>
      <c r="Q19" s="136">
        <v>42524</v>
      </c>
      <c r="T19" s="28">
        <f>SUM(T3:T18)</f>
        <v>491927.5</v>
      </c>
      <c r="U19" s="189"/>
      <c r="V19" s="207">
        <v>0</v>
      </c>
      <c r="W19" s="343"/>
      <c r="X19" s="344"/>
      <c r="Y19" s="191">
        <v>0</v>
      </c>
      <c r="Z19" s="209"/>
      <c r="AB19" s="34"/>
    </row>
    <row r="20" spans="1:28" ht="16.5" thickTop="1" x14ac:dyDescent="0.25">
      <c r="A20" s="106">
        <v>42532</v>
      </c>
      <c r="B20" s="107" t="s">
        <v>631</v>
      </c>
      <c r="C20" s="108">
        <v>42321.74</v>
      </c>
      <c r="D20" s="104">
        <v>42545</v>
      </c>
      <c r="E20" s="108">
        <v>42321.74</v>
      </c>
      <c r="F20" s="110">
        <f t="shared" si="0"/>
        <v>0</v>
      </c>
      <c r="K20" s="5">
        <f>22653.5+7585+62150</f>
        <v>92388.5</v>
      </c>
      <c r="L20" s="102" t="s">
        <v>584</v>
      </c>
      <c r="M20" s="103">
        <v>104524.7</v>
      </c>
      <c r="N20" s="114"/>
      <c r="O20" s="131" t="s">
        <v>57</v>
      </c>
      <c r="P20" s="135">
        <v>46494</v>
      </c>
      <c r="Q20" s="136">
        <v>42524</v>
      </c>
      <c r="T20" s="33"/>
      <c r="U20" s="88"/>
      <c r="V20" s="51">
        <f>SUM(V3:V19)</f>
        <v>491927.5</v>
      </c>
      <c r="W20" s="327"/>
      <c r="X20" s="148"/>
      <c r="Y20" s="33">
        <f>SUM(Y3:Y19)</f>
        <v>491927.5</v>
      </c>
      <c r="Z20" s="104"/>
      <c r="AA20" s="34"/>
      <c r="AB20" s="34"/>
    </row>
    <row r="21" spans="1:28" ht="15.75" x14ac:dyDescent="0.25">
      <c r="A21" s="106">
        <v>42534</v>
      </c>
      <c r="B21" s="107" t="s">
        <v>633</v>
      </c>
      <c r="C21" s="108">
        <v>21107.7</v>
      </c>
      <c r="D21" s="104">
        <v>42545</v>
      </c>
      <c r="E21" s="108">
        <v>21107.7</v>
      </c>
      <c r="F21" s="110">
        <f t="shared" si="0"/>
        <v>0</v>
      </c>
      <c r="K21" s="307">
        <f>2798.5+23712.5+7723.5+30661.5+8365+11797.5+20722.5+2350</f>
        <v>108131</v>
      </c>
      <c r="L21" s="107" t="s">
        <v>585</v>
      </c>
      <c r="M21" s="108">
        <v>102377.45</v>
      </c>
      <c r="N21" s="115"/>
      <c r="O21" s="131" t="s">
        <v>57</v>
      </c>
      <c r="P21" s="114">
        <v>10687.5</v>
      </c>
      <c r="Q21" s="136">
        <v>42525</v>
      </c>
      <c r="T21" s="33"/>
      <c r="U21" s="88"/>
      <c r="V21" s="51"/>
      <c r="W21" s="327"/>
      <c r="X21" s="148"/>
      <c r="Y21" s="33"/>
      <c r="Z21" s="104"/>
      <c r="AA21" s="34"/>
      <c r="AB21" s="34"/>
    </row>
    <row r="22" spans="1:28" ht="15.75" x14ac:dyDescent="0.25">
      <c r="A22" s="106">
        <v>42534</v>
      </c>
      <c r="B22" s="107" t="s">
        <v>634</v>
      </c>
      <c r="C22" s="108">
        <v>70616.179999999993</v>
      </c>
      <c r="D22" s="104">
        <v>42545</v>
      </c>
      <c r="E22" s="108">
        <v>70616.179999999993</v>
      </c>
      <c r="F22" s="110">
        <f t="shared" si="0"/>
        <v>0</v>
      </c>
      <c r="G22" s="23" t="s">
        <v>23</v>
      </c>
      <c r="K22" s="5">
        <f>7090</f>
        <v>7090</v>
      </c>
      <c r="L22" s="107" t="s">
        <v>586</v>
      </c>
      <c r="M22" s="108">
        <v>55382.34</v>
      </c>
      <c r="N22" s="115" t="s">
        <v>110</v>
      </c>
      <c r="O22" s="131" t="s">
        <v>57</v>
      </c>
      <c r="P22" s="114">
        <v>75292.5</v>
      </c>
      <c r="Q22" s="136">
        <v>42525</v>
      </c>
      <c r="T22" s="33"/>
      <c r="U22" s="88"/>
      <c r="V22" s="51"/>
      <c r="W22" s="327"/>
      <c r="X22" s="148"/>
      <c r="Y22" s="33"/>
      <c r="Z22" s="104"/>
      <c r="AA22" s="34"/>
    </row>
    <row r="23" spans="1:28" ht="15.75" x14ac:dyDescent="0.25">
      <c r="A23" s="106">
        <v>42535</v>
      </c>
      <c r="B23" s="107" t="s">
        <v>635</v>
      </c>
      <c r="C23" s="108">
        <v>33222.300000000003</v>
      </c>
      <c r="D23" s="104">
        <v>42545</v>
      </c>
      <c r="E23" s="108">
        <v>33222.300000000003</v>
      </c>
      <c r="F23" s="110">
        <f t="shared" si="0"/>
        <v>0</v>
      </c>
      <c r="L23" s="107"/>
      <c r="M23" s="108"/>
      <c r="N23" s="115"/>
      <c r="O23" s="131" t="s">
        <v>57</v>
      </c>
      <c r="P23" s="114">
        <v>8411.5</v>
      </c>
      <c r="Q23" s="136">
        <v>42527</v>
      </c>
      <c r="T23" s="33"/>
      <c r="U23" s="88"/>
      <c r="V23" s="51"/>
      <c r="W23" s="327"/>
      <c r="X23" s="148"/>
      <c r="Y23" s="33"/>
      <c r="Z23" s="104"/>
      <c r="AA23" s="34"/>
    </row>
    <row r="24" spans="1:28" ht="15.75" x14ac:dyDescent="0.25">
      <c r="A24" s="106">
        <v>42535</v>
      </c>
      <c r="B24" s="107" t="s">
        <v>636</v>
      </c>
      <c r="C24" s="108">
        <v>32576.98</v>
      </c>
      <c r="D24" s="104">
        <v>42545</v>
      </c>
      <c r="E24" s="108">
        <v>32576.98</v>
      </c>
      <c r="F24" s="110">
        <f t="shared" si="0"/>
        <v>0</v>
      </c>
      <c r="L24" s="107"/>
      <c r="M24" s="108"/>
      <c r="N24" s="115"/>
      <c r="O24" s="131" t="s">
        <v>57</v>
      </c>
      <c r="P24" s="114">
        <v>78038.5</v>
      </c>
      <c r="Q24" s="136">
        <v>42527</v>
      </c>
      <c r="T24" s="33"/>
      <c r="U24" s="88"/>
      <c r="V24" s="51"/>
      <c r="W24" s="327"/>
      <c r="X24" s="148"/>
      <c r="Y24" s="33"/>
      <c r="Z24" s="104"/>
      <c r="AA24" s="34"/>
    </row>
    <row r="25" spans="1:28" ht="15.75" x14ac:dyDescent="0.25">
      <c r="A25" s="106">
        <v>1606</v>
      </c>
      <c r="B25" s="107" t="s">
        <v>647</v>
      </c>
      <c r="C25" s="108">
        <v>43973.2</v>
      </c>
      <c r="D25" s="104">
        <v>42545</v>
      </c>
      <c r="E25" s="108">
        <v>43973.2</v>
      </c>
      <c r="F25" s="110">
        <f t="shared" si="0"/>
        <v>0</v>
      </c>
      <c r="L25" s="107"/>
      <c r="M25" s="108"/>
      <c r="N25" s="115"/>
      <c r="O25" s="131" t="s">
        <v>57</v>
      </c>
      <c r="P25" s="114">
        <v>7585</v>
      </c>
      <c r="Q25" s="136">
        <v>42527</v>
      </c>
      <c r="T25" s="33"/>
      <c r="U25" s="88"/>
      <c r="V25" s="51"/>
      <c r="W25" s="327"/>
      <c r="X25" s="148"/>
      <c r="Y25" s="33"/>
      <c r="Z25" s="104"/>
      <c r="AA25" s="34"/>
    </row>
    <row r="26" spans="1:28" ht="15.75" x14ac:dyDescent="0.25">
      <c r="A26" s="106">
        <v>42537</v>
      </c>
      <c r="B26" s="107" t="s">
        <v>646</v>
      </c>
      <c r="C26" s="108">
        <v>33666.300000000003</v>
      </c>
      <c r="D26" s="104">
        <v>42545</v>
      </c>
      <c r="E26" s="108">
        <v>33666.300000000003</v>
      </c>
      <c r="F26" s="110">
        <f t="shared" si="0"/>
        <v>0</v>
      </c>
      <c r="L26" s="107"/>
      <c r="M26" s="108"/>
      <c r="N26" s="115"/>
      <c r="O26" s="131" t="s">
        <v>57</v>
      </c>
      <c r="P26" s="114">
        <v>7723.5</v>
      </c>
      <c r="Q26" s="136">
        <v>42528</v>
      </c>
      <c r="T26" s="33"/>
      <c r="U26" s="88"/>
      <c r="V26" s="51"/>
      <c r="W26" s="327"/>
      <c r="X26" s="148"/>
      <c r="Y26" s="33"/>
      <c r="Z26" s="104"/>
      <c r="AA26" s="34"/>
    </row>
    <row r="27" spans="1:28" ht="15.75" x14ac:dyDescent="0.25">
      <c r="A27" s="106">
        <v>42537</v>
      </c>
      <c r="B27" s="107" t="s">
        <v>645</v>
      </c>
      <c r="C27" s="108">
        <v>33566.400000000001</v>
      </c>
      <c r="D27" s="104">
        <v>42545</v>
      </c>
      <c r="E27" s="108">
        <v>33566.400000000001</v>
      </c>
      <c r="F27" s="110">
        <f t="shared" si="0"/>
        <v>0</v>
      </c>
      <c r="L27" s="107"/>
      <c r="M27" s="108"/>
      <c r="N27" s="115"/>
      <c r="O27" s="131" t="s">
        <v>57</v>
      </c>
      <c r="P27" s="114">
        <v>77085</v>
      </c>
      <c r="Q27" s="136">
        <v>42527</v>
      </c>
      <c r="T27" s="33"/>
      <c r="U27" s="88"/>
      <c r="V27" s="51"/>
      <c r="W27" s="327"/>
      <c r="X27" s="148"/>
      <c r="Y27" s="33"/>
      <c r="Z27" s="104"/>
      <c r="AA27" s="34"/>
    </row>
    <row r="28" spans="1:28" ht="15.75" x14ac:dyDescent="0.25">
      <c r="A28" s="106">
        <v>42538</v>
      </c>
      <c r="B28" s="107" t="s">
        <v>648</v>
      </c>
      <c r="C28" s="108">
        <v>1166.8</v>
      </c>
      <c r="D28" s="104">
        <v>42551</v>
      </c>
      <c r="E28" s="108">
        <v>1166.8</v>
      </c>
      <c r="F28" s="110">
        <f t="shared" si="0"/>
        <v>0</v>
      </c>
      <c r="L28" s="107"/>
      <c r="M28" s="108"/>
      <c r="N28" s="115"/>
      <c r="O28" s="131" t="s">
        <v>65</v>
      </c>
      <c r="P28" s="114">
        <v>1261</v>
      </c>
      <c r="Q28" s="136">
        <v>42524</v>
      </c>
      <c r="T28" s="47"/>
      <c r="U28" s="34"/>
      <c r="V28" s="47"/>
      <c r="W28" s="34"/>
      <c r="X28" s="148"/>
      <c r="Y28" s="86"/>
      <c r="Z28" s="205"/>
      <c r="AA28" s="34"/>
    </row>
    <row r="29" spans="1:28" ht="15.75" x14ac:dyDescent="0.25">
      <c r="A29" s="106">
        <v>42538</v>
      </c>
      <c r="B29" s="107" t="s">
        <v>649</v>
      </c>
      <c r="C29" s="108">
        <v>15540.9</v>
      </c>
      <c r="D29" s="104">
        <v>42551</v>
      </c>
      <c r="E29" s="108">
        <v>15540.9</v>
      </c>
      <c r="F29" s="110">
        <f t="shared" si="0"/>
        <v>0</v>
      </c>
      <c r="L29" s="107"/>
      <c r="M29" s="108"/>
      <c r="N29" s="115"/>
      <c r="O29" s="131" t="s">
        <v>65</v>
      </c>
      <c r="P29" s="114">
        <v>1176.5</v>
      </c>
      <c r="Q29" s="136">
        <v>42510</v>
      </c>
      <c r="T29" s="47"/>
      <c r="U29" s="34"/>
      <c r="V29" s="341"/>
      <c r="W29" s="341"/>
      <c r="X29" s="341"/>
      <c r="Y29" s="342"/>
      <c r="Z29" s="34"/>
      <c r="AA29" s="34"/>
    </row>
    <row r="30" spans="1:28" ht="15.75" x14ac:dyDescent="0.25">
      <c r="A30" s="106">
        <v>42538</v>
      </c>
      <c r="B30" s="107" t="s">
        <v>650</v>
      </c>
      <c r="C30" s="108">
        <v>36104.18</v>
      </c>
      <c r="D30" s="104">
        <v>42551</v>
      </c>
      <c r="E30" s="108">
        <v>36104.18</v>
      </c>
      <c r="F30" s="110">
        <f t="shared" si="0"/>
        <v>0</v>
      </c>
      <c r="L30" s="107"/>
      <c r="M30" s="108"/>
      <c r="N30" s="115"/>
      <c r="O30" s="131" t="s">
        <v>65</v>
      </c>
      <c r="P30" s="114">
        <v>1948</v>
      </c>
      <c r="Q30" s="136">
        <v>42511</v>
      </c>
      <c r="T30" s="34"/>
      <c r="U30" s="34"/>
      <c r="V30" s="34"/>
      <c r="W30" s="34"/>
      <c r="X30" s="34"/>
      <c r="Y30" s="34"/>
      <c r="Z30" s="34"/>
      <c r="AA30" s="34"/>
    </row>
    <row r="31" spans="1:28" ht="15.75" x14ac:dyDescent="0.25">
      <c r="A31" s="106">
        <v>42538</v>
      </c>
      <c r="B31" s="107" t="s">
        <v>651</v>
      </c>
      <c r="C31" s="108">
        <v>36594.480000000003</v>
      </c>
      <c r="D31" s="104">
        <v>42551</v>
      </c>
      <c r="E31" s="108">
        <v>36594.480000000003</v>
      </c>
      <c r="F31" s="110">
        <f t="shared" si="0"/>
        <v>0</v>
      </c>
      <c r="L31" s="107"/>
      <c r="M31" s="108"/>
      <c r="N31" s="115"/>
      <c r="O31" s="131" t="s">
        <v>65</v>
      </c>
      <c r="P31" s="114">
        <v>4102.5</v>
      </c>
      <c r="Q31" s="136">
        <v>42516</v>
      </c>
      <c r="T31" s="34"/>
      <c r="U31" s="34"/>
      <c r="V31" s="34"/>
      <c r="W31" s="34"/>
      <c r="X31" s="34"/>
      <c r="Y31" s="34"/>
      <c r="Z31" s="34"/>
      <c r="AA31" s="34"/>
    </row>
    <row r="32" spans="1:28" ht="15.75" x14ac:dyDescent="0.25">
      <c r="A32" s="106">
        <v>42538</v>
      </c>
      <c r="B32" s="107" t="s">
        <v>652</v>
      </c>
      <c r="C32" s="108">
        <v>72658.559999999998</v>
      </c>
      <c r="D32" s="104" t="s">
        <v>690</v>
      </c>
      <c r="E32" s="108">
        <f>7372.5+49173.5+16112.56</f>
        <v>72658.559999999998</v>
      </c>
      <c r="F32" s="110">
        <f t="shared" si="0"/>
        <v>0</v>
      </c>
      <c r="L32" s="107"/>
      <c r="M32" s="108"/>
      <c r="N32" s="115"/>
      <c r="O32" s="131" t="s">
        <v>65</v>
      </c>
      <c r="P32" s="114">
        <v>3088</v>
      </c>
      <c r="Q32" s="136">
        <v>42520</v>
      </c>
    </row>
    <row r="33" spans="1:17" ht="15.75" x14ac:dyDescent="0.25">
      <c r="A33" s="106">
        <v>42539</v>
      </c>
      <c r="B33" s="107" t="s">
        <v>653</v>
      </c>
      <c r="C33" s="108">
        <v>45896.71</v>
      </c>
      <c r="D33" s="104" t="s">
        <v>690</v>
      </c>
      <c r="E33" s="108">
        <f>16752.93+29143.78</f>
        <v>45896.71</v>
      </c>
      <c r="F33" s="110">
        <f t="shared" si="0"/>
        <v>0</v>
      </c>
      <c r="L33" s="107"/>
      <c r="M33" s="108"/>
      <c r="N33" s="115"/>
      <c r="O33" s="131" t="s">
        <v>57</v>
      </c>
      <c r="P33" s="114">
        <v>11797.5</v>
      </c>
      <c r="Q33" s="136">
        <v>42529</v>
      </c>
    </row>
    <row r="34" spans="1:17" ht="15.75" x14ac:dyDescent="0.25">
      <c r="A34" s="106">
        <v>42539</v>
      </c>
      <c r="B34" s="107" t="s">
        <v>654</v>
      </c>
      <c r="C34" s="108">
        <v>37921.26</v>
      </c>
      <c r="D34" s="104">
        <v>42545</v>
      </c>
      <c r="E34" s="108">
        <v>37921.26</v>
      </c>
      <c r="F34" s="110">
        <f t="shared" si="0"/>
        <v>0</v>
      </c>
      <c r="L34" s="107"/>
      <c r="M34" s="108"/>
      <c r="N34" s="115"/>
      <c r="O34" s="131" t="s">
        <v>57</v>
      </c>
      <c r="P34" s="114">
        <v>39026.5</v>
      </c>
      <c r="Q34" s="136">
        <v>42528</v>
      </c>
    </row>
    <row r="35" spans="1:17" ht="15.75" x14ac:dyDescent="0.25">
      <c r="A35" s="106">
        <v>42540</v>
      </c>
      <c r="B35" s="107" t="s">
        <v>655</v>
      </c>
      <c r="C35" s="108">
        <v>46903.1</v>
      </c>
      <c r="D35" s="104">
        <v>42551</v>
      </c>
      <c r="E35" s="108">
        <v>46903.1</v>
      </c>
      <c r="F35" s="110">
        <f t="shared" si="0"/>
        <v>0</v>
      </c>
      <c r="L35" s="107"/>
      <c r="M35" s="108"/>
      <c r="N35" s="115"/>
      <c r="O35" s="137" t="s">
        <v>57</v>
      </c>
      <c r="P35" s="114">
        <v>23072.5</v>
      </c>
      <c r="Q35" s="136">
        <v>42529</v>
      </c>
    </row>
    <row r="36" spans="1:17" ht="15.75" thickBot="1" x14ac:dyDescent="0.3">
      <c r="A36" s="106">
        <v>42541</v>
      </c>
      <c r="B36" s="107" t="s">
        <v>656</v>
      </c>
      <c r="C36" s="108">
        <v>3907.32</v>
      </c>
      <c r="D36" s="104">
        <v>42551</v>
      </c>
      <c r="E36" s="108">
        <v>3907.32</v>
      </c>
      <c r="F36" s="110">
        <f t="shared" si="0"/>
        <v>0</v>
      </c>
      <c r="L36" s="153"/>
      <c r="M36" s="154"/>
      <c r="N36" s="315"/>
      <c r="O36" s="311" t="s">
        <v>57</v>
      </c>
      <c r="P36" s="312">
        <v>7090</v>
      </c>
      <c r="Q36" s="313">
        <v>42530</v>
      </c>
    </row>
    <row r="37" spans="1:17" ht="16.5" thickBot="1" x14ac:dyDescent="0.3">
      <c r="A37" s="106">
        <v>42543</v>
      </c>
      <c r="B37" s="107" t="s">
        <v>675</v>
      </c>
      <c r="C37" s="108">
        <v>45524.08</v>
      </c>
      <c r="D37" s="104">
        <v>42551</v>
      </c>
      <c r="E37" s="108">
        <v>45524.08</v>
      </c>
      <c r="F37" s="110">
        <f t="shared" si="0"/>
        <v>0</v>
      </c>
      <c r="L37" s="189"/>
      <c r="M37" s="207"/>
      <c r="N37" s="119"/>
      <c r="O37" s="190" t="s">
        <v>57</v>
      </c>
      <c r="P37" s="191">
        <v>0</v>
      </c>
      <c r="Q37" s="209"/>
    </row>
    <row r="38" spans="1:17" ht="16.5" thickTop="1" x14ac:dyDescent="0.25">
      <c r="A38" s="106">
        <v>42543</v>
      </c>
      <c r="B38" s="107" t="s">
        <v>676</v>
      </c>
      <c r="C38" s="108">
        <v>39345.24</v>
      </c>
      <c r="D38" s="104">
        <v>42551</v>
      </c>
      <c r="E38" s="108">
        <v>39345.24</v>
      </c>
      <c r="F38" s="110">
        <f t="shared" si="0"/>
        <v>0</v>
      </c>
      <c r="H38" s="23"/>
      <c r="K38" s="146">
        <f>SUM(K3:K37)</f>
        <v>875805.5</v>
      </c>
      <c r="L38" s="146"/>
      <c r="M38" s="146">
        <f>SUM(M3:M37)</f>
        <v>875805.49999999988</v>
      </c>
      <c r="N38" s="146"/>
      <c r="O38" s="146"/>
      <c r="P38" s="147">
        <f>SUM(P3:P37)</f>
        <v>875805.5</v>
      </c>
    </row>
    <row r="39" spans="1:17" x14ac:dyDescent="0.25">
      <c r="A39" s="106">
        <v>42544</v>
      </c>
      <c r="B39" s="107" t="s">
        <v>685</v>
      </c>
      <c r="C39" s="108">
        <v>48873.2</v>
      </c>
      <c r="D39" s="104">
        <v>42551</v>
      </c>
      <c r="E39" s="108">
        <v>48873.2</v>
      </c>
      <c r="F39" s="110">
        <f t="shared" si="0"/>
        <v>0</v>
      </c>
      <c r="H39" s="23"/>
    </row>
    <row r="40" spans="1:17" x14ac:dyDescent="0.25">
      <c r="A40" s="106">
        <v>42544</v>
      </c>
      <c r="B40" s="107" t="s">
        <v>679</v>
      </c>
      <c r="C40" s="108">
        <v>112922.2</v>
      </c>
      <c r="D40" s="104">
        <v>42551</v>
      </c>
      <c r="E40" s="296">
        <v>112012</v>
      </c>
      <c r="F40" s="334">
        <f t="shared" si="0"/>
        <v>910.19999999999709</v>
      </c>
      <c r="H40" s="23"/>
    </row>
    <row r="41" spans="1:17" x14ac:dyDescent="0.25">
      <c r="A41" s="106">
        <v>42545</v>
      </c>
      <c r="B41" s="107" t="s">
        <v>678</v>
      </c>
      <c r="C41" s="108">
        <v>1483.2</v>
      </c>
      <c r="D41" s="104">
        <v>42551</v>
      </c>
      <c r="E41" s="108">
        <v>1483.2</v>
      </c>
      <c r="F41" s="110">
        <f t="shared" si="0"/>
        <v>0</v>
      </c>
      <c r="H41" s="23"/>
    </row>
    <row r="42" spans="1:17" ht="15.75" x14ac:dyDescent="0.25">
      <c r="A42" s="106">
        <v>42545</v>
      </c>
      <c r="B42" s="107" t="s">
        <v>680</v>
      </c>
      <c r="C42" s="108">
        <v>13989</v>
      </c>
      <c r="D42" s="104">
        <v>42551</v>
      </c>
      <c r="E42" s="108">
        <v>13989</v>
      </c>
      <c r="F42" s="110">
        <f t="shared" si="0"/>
        <v>0</v>
      </c>
      <c r="H42" s="23"/>
      <c r="L42" s="104"/>
      <c r="M42" s="331">
        <v>42545</v>
      </c>
      <c r="N42" s="124"/>
      <c r="O42" s="125" t="s">
        <v>56</v>
      </c>
      <c r="P42" s="33"/>
    </row>
    <row r="43" spans="1:17" ht="15.75" thickBot="1" x14ac:dyDescent="0.3">
      <c r="A43" s="106">
        <v>42546</v>
      </c>
      <c r="B43" s="107" t="s">
        <v>681</v>
      </c>
      <c r="C43" s="108">
        <v>53697.8</v>
      </c>
      <c r="D43" s="104">
        <v>42551</v>
      </c>
      <c r="E43" s="296">
        <v>45227.66</v>
      </c>
      <c r="F43" s="334">
        <f t="shared" si="0"/>
        <v>8470.14</v>
      </c>
      <c r="H43" s="23"/>
      <c r="K43" s="5">
        <v>6382.5</v>
      </c>
      <c r="L43" s="318">
        <v>19107</v>
      </c>
      <c r="M43" s="127"/>
      <c r="N43" s="127"/>
      <c r="O43" s="127"/>
      <c r="P43" s="128"/>
      <c r="Q43" s="129"/>
    </row>
    <row r="44" spans="1:17" ht="16.5" thickTop="1" x14ac:dyDescent="0.25">
      <c r="A44" s="106">
        <v>42546</v>
      </c>
      <c r="B44" s="107" t="s">
        <v>682</v>
      </c>
      <c r="C44" s="108">
        <v>42189</v>
      </c>
      <c r="D44" s="104"/>
      <c r="E44" s="108"/>
      <c r="F44" s="110">
        <f t="shared" si="0"/>
        <v>42189</v>
      </c>
      <c r="H44" s="23"/>
      <c r="K44" s="96">
        <f>36107+12630.5+10734.5+53298.5</f>
        <v>112770.5</v>
      </c>
      <c r="L44" s="107" t="s">
        <v>586</v>
      </c>
      <c r="M44" s="108">
        <v>64478.36</v>
      </c>
      <c r="N44" s="259" t="s">
        <v>63</v>
      </c>
      <c r="O44" s="131" t="s">
        <v>57</v>
      </c>
      <c r="P44" s="132">
        <v>55120</v>
      </c>
      <c r="Q44" s="133">
        <v>42530</v>
      </c>
    </row>
    <row r="45" spans="1:17" ht="15.75" x14ac:dyDescent="0.25">
      <c r="A45" s="106">
        <v>42546</v>
      </c>
      <c r="B45" s="107" t="s">
        <v>683</v>
      </c>
      <c r="C45" s="108">
        <v>73558.509999999995</v>
      </c>
      <c r="D45" s="104"/>
      <c r="E45" s="108"/>
      <c r="F45" s="110">
        <f t="shared" si="0"/>
        <v>73558.509999999995</v>
      </c>
      <c r="H45" s="23"/>
      <c r="K45" s="28">
        <v>9145</v>
      </c>
      <c r="L45" s="107" t="s">
        <v>613</v>
      </c>
      <c r="M45" s="108">
        <v>9144.7999999999993</v>
      </c>
      <c r="N45" s="259"/>
      <c r="O45" s="131" t="s">
        <v>57</v>
      </c>
      <c r="P45" s="132">
        <v>10734.5</v>
      </c>
      <c r="Q45" s="133">
        <v>42531</v>
      </c>
    </row>
    <row r="46" spans="1:17" ht="15.75" x14ac:dyDescent="0.25">
      <c r="A46" s="106">
        <v>42547</v>
      </c>
      <c r="B46" s="107" t="s">
        <v>684</v>
      </c>
      <c r="C46" s="108">
        <v>1200</v>
      </c>
      <c r="D46" s="104"/>
      <c r="E46" s="108"/>
      <c r="F46" s="110">
        <f t="shared" si="0"/>
        <v>1200</v>
      </c>
      <c r="H46" s="23"/>
      <c r="K46" s="96">
        <f>922+6518.5+4864.5</f>
        <v>12305</v>
      </c>
      <c r="L46" s="107" t="s">
        <v>607</v>
      </c>
      <c r="M46" s="108">
        <v>12305</v>
      </c>
      <c r="N46" s="130"/>
      <c r="O46" s="278" t="s">
        <v>57</v>
      </c>
      <c r="P46" s="132">
        <v>63365.5</v>
      </c>
      <c r="Q46" s="133">
        <v>42531</v>
      </c>
    </row>
    <row r="47" spans="1:17" ht="15.75" x14ac:dyDescent="0.25">
      <c r="A47" s="106">
        <v>42548</v>
      </c>
      <c r="B47" s="107" t="s">
        <v>686</v>
      </c>
      <c r="C47" s="108">
        <v>41852.79</v>
      </c>
      <c r="D47" s="104"/>
      <c r="E47" s="108"/>
      <c r="F47" s="110">
        <f t="shared" si="0"/>
        <v>41852.79</v>
      </c>
      <c r="H47" s="23"/>
      <c r="K47" s="96">
        <v>3055</v>
      </c>
      <c r="L47" s="107" t="s">
        <v>608</v>
      </c>
      <c r="M47" s="108">
        <v>3055</v>
      </c>
      <c r="N47" s="130"/>
      <c r="O47" s="131" t="s">
        <v>57</v>
      </c>
      <c r="P47" s="132">
        <v>6518.5</v>
      </c>
      <c r="Q47" s="133">
        <v>42532</v>
      </c>
    </row>
    <row r="48" spans="1:17" ht="15.75" x14ac:dyDescent="0.25">
      <c r="A48" s="106">
        <v>42549</v>
      </c>
      <c r="B48" s="107" t="s">
        <v>687</v>
      </c>
      <c r="C48" s="108">
        <v>39515.67</v>
      </c>
      <c r="D48" s="104"/>
      <c r="E48" s="108"/>
      <c r="F48" s="110">
        <f t="shared" si="0"/>
        <v>39515.67</v>
      </c>
      <c r="H48" s="23"/>
      <c r="K48" s="96">
        <v>19350</v>
      </c>
      <c r="L48" s="107" t="s">
        <v>609</v>
      </c>
      <c r="M48" s="108">
        <v>19349.900000000001</v>
      </c>
      <c r="N48" s="134"/>
      <c r="O48" s="131" t="s">
        <v>57</v>
      </c>
      <c r="P48" s="132">
        <v>74531.5</v>
      </c>
      <c r="Q48" s="133">
        <v>42532</v>
      </c>
    </row>
    <row r="49" spans="1:17" ht="15.75" x14ac:dyDescent="0.25">
      <c r="A49" s="106">
        <v>42550</v>
      </c>
      <c r="B49" s="107" t="s">
        <v>691</v>
      </c>
      <c r="C49" s="108">
        <v>44228.3</v>
      </c>
      <c r="D49" s="104"/>
      <c r="E49" s="108"/>
      <c r="F49" s="110">
        <f t="shared" si="0"/>
        <v>44228.3</v>
      </c>
      <c r="H49" s="23"/>
      <c r="K49" s="96">
        <f>33261+14001+7041.5+38278+5274.5</f>
        <v>97856</v>
      </c>
      <c r="L49" s="107" t="s">
        <v>610</v>
      </c>
      <c r="M49" s="108">
        <v>97855.8</v>
      </c>
      <c r="N49" s="134"/>
      <c r="O49" s="131" t="s">
        <v>57</v>
      </c>
      <c r="P49" s="132">
        <v>7041.5</v>
      </c>
      <c r="Q49" s="133">
        <v>42534</v>
      </c>
    </row>
    <row r="50" spans="1:17" ht="15.75" x14ac:dyDescent="0.25">
      <c r="A50" s="106">
        <v>42550</v>
      </c>
      <c r="B50" s="107" t="s">
        <v>688</v>
      </c>
      <c r="C50" s="108">
        <v>37006.6</v>
      </c>
      <c r="D50" s="104"/>
      <c r="E50" s="108"/>
      <c r="F50" s="110">
        <f t="shared" si="0"/>
        <v>37006.6</v>
      </c>
      <c r="K50" s="96">
        <v>15583</v>
      </c>
      <c r="L50" s="107" t="s">
        <v>611</v>
      </c>
      <c r="M50" s="108">
        <v>15583.14</v>
      </c>
      <c r="N50" s="299"/>
      <c r="O50" s="131" t="s">
        <v>65</v>
      </c>
      <c r="P50" s="132">
        <v>2256</v>
      </c>
      <c r="Q50" s="133">
        <v>42527</v>
      </c>
    </row>
    <row r="51" spans="1:17" ht="15.75" x14ac:dyDescent="0.25">
      <c r="A51" s="106">
        <v>42551</v>
      </c>
      <c r="B51" s="107" t="s">
        <v>689</v>
      </c>
      <c r="C51" s="108">
        <v>48135.74</v>
      </c>
      <c r="D51" s="104"/>
      <c r="E51" s="108"/>
      <c r="F51" s="110">
        <f t="shared" si="0"/>
        <v>48135.74</v>
      </c>
      <c r="K51" s="96">
        <v>6365</v>
      </c>
      <c r="L51" s="107" t="s">
        <v>614</v>
      </c>
      <c r="M51" s="108">
        <v>6365</v>
      </c>
      <c r="N51" s="134"/>
      <c r="O51" s="131" t="s">
        <v>57</v>
      </c>
      <c r="P51" s="135">
        <v>88708</v>
      </c>
      <c r="Q51" s="136">
        <v>42534</v>
      </c>
    </row>
    <row r="52" spans="1:17" ht="15.75" x14ac:dyDescent="0.25">
      <c r="A52" s="106"/>
      <c r="B52" s="112"/>
      <c r="C52" s="113"/>
      <c r="D52" s="104"/>
      <c r="E52" s="108"/>
      <c r="F52" s="110">
        <f t="shared" si="0"/>
        <v>0</v>
      </c>
      <c r="K52" s="28">
        <f>25464+4865.5+2682</f>
        <v>33011.5</v>
      </c>
      <c r="L52" s="107" t="s">
        <v>615</v>
      </c>
      <c r="M52" s="108">
        <v>33011.449999999997</v>
      </c>
      <c r="N52" s="194"/>
      <c r="O52" s="131" t="s">
        <v>57</v>
      </c>
      <c r="P52" s="114">
        <v>4865</v>
      </c>
      <c r="Q52" s="136">
        <v>42534</v>
      </c>
    </row>
    <row r="53" spans="1:17" ht="15.75" x14ac:dyDescent="0.25">
      <c r="A53" s="106"/>
      <c r="B53" s="112"/>
      <c r="C53" s="113"/>
      <c r="D53" s="104"/>
      <c r="E53" s="108"/>
      <c r="F53" s="110">
        <f t="shared" si="0"/>
        <v>0</v>
      </c>
      <c r="K53" s="28">
        <f>12004.5+21039</f>
        <v>33043.5</v>
      </c>
      <c r="L53" s="107" t="s">
        <v>612</v>
      </c>
      <c r="M53" s="108">
        <v>33043.4</v>
      </c>
      <c r="N53" s="319"/>
      <c r="O53" s="131" t="s">
        <v>57</v>
      </c>
      <c r="P53" s="320">
        <v>74135</v>
      </c>
      <c r="Q53" s="321">
        <v>42534</v>
      </c>
    </row>
    <row r="54" spans="1:17" ht="15.75" x14ac:dyDescent="0.25">
      <c r="A54" s="106"/>
      <c r="B54" s="112"/>
      <c r="C54" s="113"/>
      <c r="D54" s="104"/>
      <c r="E54" s="108"/>
      <c r="F54" s="110">
        <f t="shared" si="0"/>
        <v>0</v>
      </c>
      <c r="K54" s="28">
        <v>32274</v>
      </c>
      <c r="L54" s="107" t="s">
        <v>616</v>
      </c>
      <c r="M54" s="108">
        <v>32274</v>
      </c>
      <c r="N54" s="319"/>
      <c r="O54" s="131" t="s">
        <v>57</v>
      </c>
      <c r="P54" s="320">
        <v>7049.5</v>
      </c>
      <c r="Q54" s="321">
        <v>42535</v>
      </c>
    </row>
    <row r="55" spans="1:17" ht="15.75" x14ac:dyDescent="0.25">
      <c r="A55" s="106"/>
      <c r="B55" s="112"/>
      <c r="C55" s="113"/>
      <c r="D55" s="104"/>
      <c r="E55" s="108"/>
      <c r="F55" s="110">
        <f t="shared" si="0"/>
        <v>0</v>
      </c>
      <c r="K55" s="28">
        <f>6135.5+7049.5+7375+13111</f>
        <v>33671</v>
      </c>
      <c r="L55" s="107" t="s">
        <v>632</v>
      </c>
      <c r="M55" s="108">
        <v>33670.800000000003</v>
      </c>
      <c r="N55" s="319"/>
      <c r="O55" s="131" t="s">
        <v>57</v>
      </c>
      <c r="P55" s="320">
        <v>43850.5</v>
      </c>
      <c r="Q55" s="321">
        <v>42535</v>
      </c>
    </row>
    <row r="56" spans="1:17" ht="15.75" x14ac:dyDescent="0.25">
      <c r="A56" s="106"/>
      <c r="B56" s="112"/>
      <c r="C56" s="113"/>
      <c r="D56" s="104"/>
      <c r="E56" s="108"/>
      <c r="F56" s="110">
        <f t="shared" si="0"/>
        <v>0</v>
      </c>
      <c r="K56" s="28">
        <f>36475.5+739+6701.5+23104.5</f>
        <v>67020.5</v>
      </c>
      <c r="L56" s="107" t="s">
        <v>661</v>
      </c>
      <c r="M56" s="108">
        <v>67020.36</v>
      </c>
      <c r="N56" s="319"/>
      <c r="O56" s="131" t="s">
        <v>57</v>
      </c>
      <c r="P56" s="320">
        <v>13850</v>
      </c>
      <c r="Q56" s="321">
        <v>42536</v>
      </c>
    </row>
    <row r="57" spans="1:17" ht="15.75" x14ac:dyDescent="0.25">
      <c r="A57" s="106"/>
      <c r="B57" s="112"/>
      <c r="C57" s="113"/>
      <c r="D57" s="104"/>
      <c r="E57" s="108"/>
      <c r="F57" s="110">
        <f t="shared" si="0"/>
        <v>0</v>
      </c>
      <c r="K57" s="28">
        <f>294+10160+31403.5+464.5</f>
        <v>42322</v>
      </c>
      <c r="L57" s="107" t="s">
        <v>631</v>
      </c>
      <c r="M57" s="108">
        <v>42321.74</v>
      </c>
      <c r="N57" s="319"/>
      <c r="O57" s="131" t="s">
        <v>57</v>
      </c>
      <c r="P57" s="320">
        <v>6701.5</v>
      </c>
      <c r="Q57" s="321">
        <v>42536</v>
      </c>
    </row>
    <row r="58" spans="1:17" ht="15.75" x14ac:dyDescent="0.25">
      <c r="A58" s="106"/>
      <c r="B58" s="112"/>
      <c r="C58" s="113"/>
      <c r="D58" s="104"/>
      <c r="E58" s="108"/>
      <c r="F58" s="110">
        <f t="shared" si="0"/>
        <v>0</v>
      </c>
      <c r="K58" s="28">
        <f>8436.5+9723.5+2947.5</f>
        <v>21107.5</v>
      </c>
      <c r="L58" s="107" t="s">
        <v>633</v>
      </c>
      <c r="M58" s="108">
        <v>21107.7</v>
      </c>
      <c r="N58" s="319"/>
      <c r="O58" s="131" t="s">
        <v>57</v>
      </c>
      <c r="P58" s="320">
        <v>23398.5</v>
      </c>
      <c r="Q58" s="321">
        <v>42536</v>
      </c>
    </row>
    <row r="59" spans="1:17" ht="15.75" x14ac:dyDescent="0.25">
      <c r="A59" s="106"/>
      <c r="B59" s="112"/>
      <c r="C59" s="113"/>
      <c r="D59" s="104"/>
      <c r="E59" s="108"/>
      <c r="F59" s="110">
        <f t="shared" si="0"/>
        <v>0</v>
      </c>
      <c r="K59" s="28">
        <f>27981.5+7683+6853.5+13051+15047</f>
        <v>70616</v>
      </c>
      <c r="L59" s="107" t="s">
        <v>634</v>
      </c>
      <c r="M59" s="108">
        <v>70616.179999999993</v>
      </c>
      <c r="N59" s="319"/>
      <c r="O59" s="131" t="s">
        <v>57</v>
      </c>
      <c r="P59" s="320">
        <v>10160</v>
      </c>
      <c r="Q59" s="321">
        <v>42537</v>
      </c>
    </row>
    <row r="60" spans="1:17" ht="15.75" x14ac:dyDescent="0.25">
      <c r="A60" s="106"/>
      <c r="B60" s="112"/>
      <c r="C60" s="113"/>
      <c r="D60" s="104"/>
      <c r="E60" s="108"/>
      <c r="F60" s="110">
        <f t="shared" si="0"/>
        <v>0</v>
      </c>
      <c r="K60" s="28">
        <v>33222.5</v>
      </c>
      <c r="L60" s="107" t="s">
        <v>635</v>
      </c>
      <c r="M60" s="108">
        <v>33222.300000000003</v>
      </c>
      <c r="N60" s="319"/>
      <c r="O60" s="131" t="s">
        <v>57</v>
      </c>
      <c r="P60" s="320">
        <v>39840</v>
      </c>
      <c r="Q60" s="321">
        <v>42537</v>
      </c>
    </row>
    <row r="61" spans="1:17" ht="15.75" x14ac:dyDescent="0.25">
      <c r="A61" s="106"/>
      <c r="B61" s="112"/>
      <c r="C61" s="113"/>
      <c r="D61" s="104"/>
      <c r="E61" s="108"/>
      <c r="F61" s="110">
        <f t="shared" si="0"/>
        <v>0</v>
      </c>
      <c r="K61" s="28">
        <f>15826+6762.5+9988.5</f>
        <v>32577</v>
      </c>
      <c r="L61" s="107" t="s">
        <v>636</v>
      </c>
      <c r="M61" s="108">
        <v>32576.98</v>
      </c>
      <c r="N61" s="319"/>
      <c r="O61" s="131" t="s">
        <v>57</v>
      </c>
      <c r="P61" s="320">
        <v>9723.5</v>
      </c>
      <c r="Q61" s="321">
        <v>42538</v>
      </c>
    </row>
    <row r="62" spans="1:17" ht="15.75" x14ac:dyDescent="0.25">
      <c r="A62" s="106"/>
      <c r="B62" s="112"/>
      <c r="C62" s="113"/>
      <c r="D62" s="104"/>
      <c r="E62" s="108"/>
      <c r="F62" s="110">
        <f t="shared" si="0"/>
        <v>0</v>
      </c>
      <c r="K62" s="28">
        <f>21013.5+22959.5</f>
        <v>43973</v>
      </c>
      <c r="L62" s="107" t="s">
        <v>647</v>
      </c>
      <c r="M62" s="108">
        <v>43973.2</v>
      </c>
      <c r="N62" s="319"/>
      <c r="O62" s="131" t="s">
        <v>57</v>
      </c>
      <c r="P62" s="320">
        <v>39076.5</v>
      </c>
      <c r="Q62" s="321">
        <v>42538</v>
      </c>
    </row>
    <row r="63" spans="1:17" ht="15.75" x14ac:dyDescent="0.25">
      <c r="A63" s="106"/>
      <c r="B63" s="112"/>
      <c r="C63" s="113"/>
      <c r="D63" s="104"/>
      <c r="E63" s="108"/>
      <c r="F63" s="110">
        <f t="shared" si="0"/>
        <v>0</v>
      </c>
      <c r="K63" s="28">
        <v>33666.5</v>
      </c>
      <c r="L63" s="107" t="s">
        <v>646</v>
      </c>
      <c r="M63" s="108">
        <v>33666.300000000003</v>
      </c>
      <c r="N63" s="319"/>
      <c r="O63" s="131" t="s">
        <v>57</v>
      </c>
      <c r="P63" s="320">
        <v>6853.5</v>
      </c>
      <c r="Q63" s="321">
        <v>42539</v>
      </c>
    </row>
    <row r="64" spans="1:17" ht="15.75" x14ac:dyDescent="0.25">
      <c r="A64" s="106"/>
      <c r="B64" s="112"/>
      <c r="C64" s="113"/>
      <c r="D64" s="104"/>
      <c r="E64" s="108"/>
      <c r="F64" s="110">
        <f t="shared" si="0"/>
        <v>0</v>
      </c>
      <c r="K64" s="28">
        <f>6689.5+7287.5+7755+11834</f>
        <v>33566</v>
      </c>
      <c r="L64" s="107" t="s">
        <v>645</v>
      </c>
      <c r="M64" s="108">
        <v>33566.400000000001</v>
      </c>
      <c r="N64" s="319"/>
      <c r="O64" s="131" t="s">
        <v>57</v>
      </c>
      <c r="P64" s="320">
        <v>77146.5</v>
      </c>
      <c r="Q64" s="321">
        <v>42539</v>
      </c>
    </row>
    <row r="65" spans="1:17" ht="15.75" x14ac:dyDescent="0.25">
      <c r="A65" s="106"/>
      <c r="B65" s="112"/>
      <c r="C65" s="113"/>
      <c r="D65" s="104"/>
      <c r="E65" s="108"/>
      <c r="F65" s="110">
        <f t="shared" si="0"/>
        <v>0</v>
      </c>
      <c r="K65" s="28">
        <f>49173.5+7372.5</f>
        <v>56546</v>
      </c>
      <c r="L65" s="107" t="s">
        <v>652</v>
      </c>
      <c r="M65" s="108">
        <v>56546</v>
      </c>
      <c r="N65" s="319" t="s">
        <v>110</v>
      </c>
      <c r="O65" s="131" t="s">
        <v>57</v>
      </c>
      <c r="P65" s="320">
        <v>6762.5</v>
      </c>
      <c r="Q65" s="321">
        <v>42541</v>
      </c>
    </row>
    <row r="66" spans="1:17" ht="15.75" x14ac:dyDescent="0.25">
      <c r="A66" s="106"/>
      <c r="B66" s="112"/>
      <c r="C66" s="113"/>
      <c r="D66" s="104"/>
      <c r="E66" s="108"/>
      <c r="F66" s="110">
        <f t="shared" si="0"/>
        <v>0</v>
      </c>
      <c r="K66" s="333"/>
      <c r="L66" s="107" t="s">
        <v>654</v>
      </c>
      <c r="M66" s="108">
        <v>37921.26</v>
      </c>
      <c r="N66" s="319"/>
      <c r="O66" s="131" t="s">
        <v>57</v>
      </c>
      <c r="P66" s="320">
        <v>94317.5</v>
      </c>
      <c r="Q66" s="321">
        <v>42541</v>
      </c>
    </row>
    <row r="67" spans="1:17" ht="15.75" x14ac:dyDescent="0.25">
      <c r="A67" s="106"/>
      <c r="B67" s="112"/>
      <c r="C67" s="113"/>
      <c r="D67" s="104"/>
      <c r="E67" s="108"/>
      <c r="F67" s="110">
        <f t="shared" si="0"/>
        <v>0</v>
      </c>
      <c r="K67" s="333"/>
      <c r="L67" s="107" t="s">
        <v>653</v>
      </c>
      <c r="M67" s="108">
        <v>16752.93</v>
      </c>
      <c r="N67" s="319" t="s">
        <v>172</v>
      </c>
      <c r="O67" s="131" t="s">
        <v>57</v>
      </c>
      <c r="P67" s="320">
        <v>7287.5</v>
      </c>
      <c r="Q67" s="321">
        <v>42541</v>
      </c>
    </row>
    <row r="68" spans="1:17" ht="15.75" x14ac:dyDescent="0.25">
      <c r="A68" s="106"/>
      <c r="B68" s="112"/>
      <c r="C68" s="113"/>
      <c r="D68" s="104"/>
      <c r="E68" s="108"/>
      <c r="F68" s="110">
        <f t="shared" si="0"/>
        <v>0</v>
      </c>
      <c r="K68" s="28"/>
      <c r="L68" s="107"/>
      <c r="M68" s="108"/>
      <c r="N68" s="319"/>
      <c r="O68" s="131" t="s">
        <v>57</v>
      </c>
      <c r="P68" s="320">
        <v>68762.5</v>
      </c>
      <c r="Q68" s="321">
        <v>42541</v>
      </c>
    </row>
    <row r="69" spans="1:17" ht="16.5" thickBot="1" x14ac:dyDescent="0.3">
      <c r="A69" s="106"/>
      <c r="B69" s="197"/>
      <c r="C69" s="115"/>
      <c r="D69" s="104"/>
      <c r="E69" s="173"/>
      <c r="F69" s="110">
        <f t="shared" si="0"/>
        <v>0</v>
      </c>
      <c r="G69"/>
      <c r="K69" s="5">
        <f>SUM(K43:K68)</f>
        <v>849429</v>
      </c>
      <c r="L69" s="144"/>
      <c r="M69" s="145">
        <v>0</v>
      </c>
      <c r="N69" s="144"/>
      <c r="O69" s="131" t="s">
        <v>57</v>
      </c>
      <c r="P69" s="312">
        <v>7372.5</v>
      </c>
      <c r="Q69" s="313">
        <v>42542</v>
      </c>
    </row>
    <row r="70" spans="1:17" ht="15.75" x14ac:dyDescent="0.25">
      <c r="A70" s="106"/>
      <c r="B70" s="197"/>
      <c r="C70" s="115"/>
      <c r="D70" s="104"/>
      <c r="E70" s="114"/>
      <c r="F70" s="110">
        <f t="shared" si="0"/>
        <v>0</v>
      </c>
      <c r="G70"/>
      <c r="M70" s="146">
        <f>SUM(M44:M69)</f>
        <v>849428.00000000012</v>
      </c>
      <c r="N70" s="146"/>
      <c r="O70" s="146"/>
      <c r="P70" s="147">
        <f>SUM(P44:P69)</f>
        <v>849428</v>
      </c>
    </row>
    <row r="71" spans="1:17" ht="15.75" x14ac:dyDescent="0.25">
      <c r="A71" s="121"/>
      <c r="B71" s="88"/>
      <c r="C71" s="51">
        <f>SUM(C5:C70)</f>
        <v>1940706.9400000002</v>
      </c>
      <c r="D71" s="51"/>
      <c r="E71" s="51">
        <f>SUM(E5:E70)</f>
        <v>1603639.99</v>
      </c>
      <c r="F71" s="51">
        <f>SUM(F5:F70)</f>
        <v>337066.94999999995</v>
      </c>
      <c r="G71"/>
      <c r="K71" s="84"/>
      <c r="L71" s="88"/>
      <c r="M71" s="51"/>
      <c r="N71" s="325"/>
      <c r="O71" s="148"/>
      <c r="P71" s="33"/>
      <c r="Q71" s="104"/>
    </row>
    <row r="72" spans="1:17" ht="15.75" x14ac:dyDescent="0.25">
      <c r="A72" s="34"/>
      <c r="B72" s="34"/>
      <c r="C72" s="82"/>
      <c r="D72"/>
      <c r="E72" s="23"/>
      <c r="F72" s="23"/>
      <c r="G72"/>
      <c r="K72" s="84"/>
      <c r="L72" s="88"/>
      <c r="M72" s="51"/>
      <c r="N72" s="325"/>
      <c r="O72" s="148"/>
      <c r="P72" s="33"/>
      <c r="Q72" s="104"/>
    </row>
    <row r="73" spans="1:17" ht="15.75" x14ac:dyDescent="0.25">
      <c r="A73" s="34"/>
      <c r="B73" s="34"/>
      <c r="C73" s="82"/>
      <c r="D73"/>
      <c r="E73" s="23"/>
      <c r="F73" s="23"/>
      <c r="G73"/>
      <c r="K73" s="84"/>
      <c r="L73" s="88"/>
      <c r="M73" s="51"/>
      <c r="N73" s="326"/>
      <c r="O73" s="148"/>
      <c r="P73" s="33"/>
      <c r="Q73" s="104"/>
    </row>
    <row r="74" spans="1:17" ht="15.75" x14ac:dyDescent="0.25">
      <c r="A74" s="34"/>
      <c r="B74" s="314">
        <v>42529</v>
      </c>
      <c r="C74" s="82" t="s">
        <v>627</v>
      </c>
      <c r="D74" s="5">
        <v>1930.5</v>
      </c>
      <c r="E74" s="23"/>
      <c r="F74" s="23"/>
      <c r="G74"/>
      <c r="K74" s="84"/>
      <c r="L74" s="88"/>
      <c r="M74" s="51"/>
      <c r="N74" s="325"/>
      <c r="O74" s="148"/>
      <c r="P74" s="324"/>
      <c r="Q74" s="104"/>
    </row>
    <row r="75" spans="1:17" ht="15.75" x14ac:dyDescent="0.25">
      <c r="A75" s="34"/>
      <c r="B75" s="34"/>
      <c r="C75" s="82"/>
      <c r="E75" s="23"/>
      <c r="F75" s="23"/>
      <c r="G75"/>
      <c r="K75" s="33"/>
      <c r="L75" s="88"/>
      <c r="M75" s="51"/>
      <c r="N75" s="327"/>
      <c r="O75" s="148"/>
      <c r="P75" s="33"/>
      <c r="Q75" s="104"/>
    </row>
    <row r="76" spans="1:17" ht="15.75" x14ac:dyDescent="0.25">
      <c r="A76" s="34"/>
      <c r="B76" s="34"/>
      <c r="C76" s="82"/>
      <c r="E76" s="23"/>
      <c r="F76" s="23"/>
      <c r="G76"/>
      <c r="K76" s="33"/>
      <c r="L76" s="88"/>
      <c r="M76" s="51"/>
      <c r="N76" s="327"/>
      <c r="O76" s="148"/>
      <c r="P76" s="33"/>
      <c r="Q76" s="104"/>
    </row>
    <row r="77" spans="1:17" ht="15.75" x14ac:dyDescent="0.25">
      <c r="A77"/>
      <c r="B77"/>
      <c r="C77"/>
      <c r="E77" s="23"/>
      <c r="F77" s="23"/>
      <c r="G77"/>
      <c r="K77" s="33"/>
      <c r="L77" s="88"/>
      <c r="M77" s="51"/>
      <c r="N77" s="327"/>
      <c r="O77" s="148"/>
      <c r="P77" s="33"/>
      <c r="Q77" s="104"/>
    </row>
    <row r="78" spans="1:17" ht="15.75" x14ac:dyDescent="0.25">
      <c r="A78"/>
      <c r="B78"/>
      <c r="C78"/>
      <c r="E78" s="23"/>
      <c r="F78" s="23"/>
      <c r="G78"/>
      <c r="K78" s="33"/>
      <c r="L78" s="88"/>
      <c r="M78" s="51"/>
      <c r="N78" s="327"/>
      <c r="O78" s="148"/>
      <c r="P78" s="33"/>
      <c r="Q78" s="104"/>
    </row>
    <row r="79" spans="1:17" ht="15.75" x14ac:dyDescent="0.25">
      <c r="A79"/>
      <c r="B79"/>
      <c r="C79"/>
      <c r="E79" s="23"/>
      <c r="F79" s="23"/>
      <c r="G79"/>
      <c r="K79" s="33"/>
      <c r="L79" s="88"/>
      <c r="M79" s="51"/>
      <c r="N79" s="327"/>
      <c r="O79" s="148"/>
      <c r="P79" s="33"/>
      <c r="Q79" s="104"/>
    </row>
    <row r="80" spans="1:17" x14ac:dyDescent="0.25">
      <c r="K80" s="84"/>
      <c r="L80" s="40"/>
      <c r="M80" s="84"/>
      <c r="N80" s="40"/>
      <c r="O80" s="40"/>
      <c r="P80" s="84"/>
      <c r="Q80" s="328"/>
    </row>
    <row r="81" spans="1:17" ht="15.75" x14ac:dyDescent="0.25">
      <c r="K81" s="84"/>
      <c r="L81" s="40"/>
      <c r="M81" s="329"/>
      <c r="N81" s="329"/>
      <c r="O81" s="329"/>
      <c r="P81" s="330"/>
      <c r="Q81" s="40"/>
    </row>
    <row r="82" spans="1:17" x14ac:dyDescent="0.25">
      <c r="A82"/>
      <c r="B82"/>
      <c r="C82"/>
      <c r="D82"/>
      <c r="E82"/>
      <c r="F82"/>
      <c r="K82" s="84"/>
      <c r="L82" s="40"/>
      <c r="M82" s="40"/>
      <c r="N82" s="40"/>
      <c r="O82" s="40"/>
      <c r="P82" s="40"/>
      <c r="Q82" s="40"/>
    </row>
    <row r="83" spans="1:17" x14ac:dyDescent="0.25">
      <c r="A83"/>
      <c r="B83"/>
      <c r="C83"/>
      <c r="D83"/>
      <c r="E83"/>
      <c r="F83"/>
      <c r="K83" s="84"/>
      <c r="L83" s="40"/>
      <c r="M83" s="40"/>
      <c r="N83" s="40"/>
      <c r="O83" s="40"/>
      <c r="P83" s="40"/>
      <c r="Q83" s="40"/>
    </row>
    <row r="85" spans="1:17" x14ac:dyDescent="0.25">
      <c r="A85"/>
      <c r="B85"/>
      <c r="C85"/>
      <c r="D85"/>
      <c r="E85"/>
      <c r="F85"/>
      <c r="G85" s="23" t="s">
        <v>450</v>
      </c>
    </row>
    <row r="88" spans="1:17" x14ac:dyDescent="0.25">
      <c r="A88"/>
      <c r="B88"/>
      <c r="C88"/>
      <c r="D88"/>
      <c r="E88"/>
      <c r="F88"/>
    </row>
    <row r="89" spans="1:17" x14ac:dyDescent="0.25">
      <c r="A89"/>
      <c r="B89"/>
      <c r="C89"/>
      <c r="D89"/>
      <c r="E89"/>
      <c r="F89"/>
    </row>
    <row r="90" spans="1:17" x14ac:dyDescent="0.25">
      <c r="A90"/>
      <c r="B90"/>
      <c r="C90"/>
      <c r="D90"/>
      <c r="E90"/>
      <c r="F90"/>
    </row>
    <row r="91" spans="1:17" x14ac:dyDescent="0.25">
      <c r="A91"/>
      <c r="B91"/>
      <c r="C91"/>
      <c r="D91"/>
      <c r="E91"/>
      <c r="F91"/>
    </row>
    <row r="92" spans="1:17" x14ac:dyDescent="0.25">
      <c r="A92"/>
      <c r="B92"/>
      <c r="C92"/>
      <c r="D92"/>
      <c r="E92"/>
      <c r="F92"/>
    </row>
    <row r="93" spans="1:17" x14ac:dyDescent="0.25">
      <c r="A93"/>
      <c r="B93"/>
      <c r="C93"/>
      <c r="D93"/>
      <c r="E93"/>
      <c r="F93"/>
    </row>
    <row r="94" spans="1:17" x14ac:dyDescent="0.25">
      <c r="A94"/>
      <c r="B94"/>
      <c r="C94"/>
      <c r="D94"/>
      <c r="E94"/>
      <c r="F94"/>
    </row>
    <row r="95" spans="1:17" x14ac:dyDescent="0.25">
      <c r="A95"/>
      <c r="B95"/>
      <c r="C95"/>
      <c r="D95"/>
      <c r="E95"/>
      <c r="F95"/>
    </row>
    <row r="96" spans="1:17" x14ac:dyDescent="0.25">
      <c r="A96"/>
      <c r="B96"/>
      <c r="C96"/>
      <c r="D96"/>
      <c r="E96"/>
      <c r="F96"/>
    </row>
    <row r="97" spans="7:7" customFormat="1" x14ac:dyDescent="0.25">
      <c r="G97" s="23"/>
    </row>
    <row r="98" spans="7:7" customFormat="1" x14ac:dyDescent="0.25"/>
    <row r="99" spans="7:7" customFormat="1" x14ac:dyDescent="0.25"/>
    <row r="100" spans="7:7" customFormat="1" x14ac:dyDescent="0.25"/>
    <row r="101" spans="7:7" customFormat="1" x14ac:dyDescent="0.25"/>
    <row r="102" spans="7:7" customFormat="1" x14ac:dyDescent="0.25"/>
    <row r="103" spans="7:7" customFormat="1" x14ac:dyDescent="0.25"/>
    <row r="104" spans="7:7" customFormat="1" x14ac:dyDescent="0.25"/>
    <row r="105" spans="7:7" customFormat="1" x14ac:dyDescent="0.25"/>
    <row r="106" spans="7:7" customFormat="1" x14ac:dyDescent="0.25"/>
    <row r="107" spans="7:7" customFormat="1" x14ac:dyDescent="0.25"/>
    <row r="108" spans="7:7" customFormat="1" x14ac:dyDescent="0.25"/>
    <row r="109" spans="7:7" customFormat="1" x14ac:dyDescent="0.25"/>
    <row r="110" spans="7:7" customFormat="1" x14ac:dyDescent="0.25"/>
    <row r="111" spans="7:7" customFormat="1" x14ac:dyDescent="0.25"/>
    <row r="112" spans="7:7" customFormat="1" x14ac:dyDescent="0.25"/>
    <row r="113" customFormat="1" x14ac:dyDescent="0.25"/>
    <row r="114" customFormat="1" x14ac:dyDescent="0.25"/>
    <row r="115" customFormat="1" x14ac:dyDescent="0.25"/>
  </sheetData>
  <sortState ref="A46:C51">
    <sortCondition ref="B46:B51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9"/>
  <sheetViews>
    <sheetView topLeftCell="H1" workbookViewId="0">
      <selection activeCell="P22" sqref="P22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</cols>
  <sheetData>
    <row r="1" spans="1:15" ht="23.25" x14ac:dyDescent="0.35">
      <c r="B1" s="1"/>
      <c r="C1" s="355" t="s">
        <v>583</v>
      </c>
      <c r="D1" s="355"/>
      <c r="E1" s="355"/>
      <c r="F1" s="355"/>
      <c r="G1" s="355"/>
      <c r="H1" s="355"/>
      <c r="I1" s="355"/>
      <c r="J1" s="355"/>
      <c r="K1" s="355"/>
      <c r="M1" s="2" t="s">
        <v>0</v>
      </c>
      <c r="N1" s="3"/>
      <c r="O1" s="4"/>
    </row>
    <row r="2" spans="1:15" ht="15.75" thickBot="1" x14ac:dyDescent="0.3">
      <c r="B2" s="1"/>
      <c r="C2" s="5"/>
      <c r="E2" s="337"/>
      <c r="F2" s="7"/>
      <c r="I2" s="5"/>
      <c r="J2" s="5"/>
      <c r="M2" s="8"/>
      <c r="N2" s="3"/>
      <c r="O2" s="4"/>
    </row>
    <row r="3" spans="1:15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</row>
    <row r="4" spans="1:15" ht="20.25" thickTop="1" thickBot="1" x14ac:dyDescent="0.35">
      <c r="A4" s="11" t="s">
        <v>2</v>
      </c>
      <c r="B4" s="12"/>
      <c r="C4" s="13">
        <v>0</v>
      </c>
      <c r="D4" s="217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</row>
    <row r="5" spans="1:15" ht="16.5" thickTop="1" thickBot="1" x14ac:dyDescent="0.3">
      <c r="A5" s="18"/>
      <c r="B5" s="19"/>
      <c r="C5" s="170"/>
      <c r="D5" s="236"/>
      <c r="E5" s="21"/>
      <c r="F5" s="22"/>
      <c r="G5" s="23"/>
      <c r="H5" s="178"/>
      <c r="I5" s="179"/>
      <c r="J5" s="24"/>
      <c r="K5" s="25"/>
      <c r="L5" s="25"/>
      <c r="M5" s="26"/>
      <c r="N5" s="27"/>
      <c r="O5" s="28"/>
    </row>
    <row r="6" spans="1:15" ht="15.75" thickBot="1" x14ac:dyDescent="0.3">
      <c r="A6" s="18"/>
      <c r="B6" s="19"/>
      <c r="C6" s="170"/>
      <c r="D6" s="219"/>
      <c r="E6" s="21"/>
      <c r="F6" s="22"/>
      <c r="G6" s="30"/>
      <c r="H6" s="178"/>
      <c r="I6" s="32"/>
      <c r="J6" s="33"/>
      <c r="K6" s="34" t="s">
        <v>8</v>
      </c>
      <c r="L6" s="35">
        <v>0</v>
      </c>
      <c r="M6" s="26"/>
      <c r="N6" s="27"/>
      <c r="O6" s="28"/>
    </row>
    <row r="7" spans="1:15" ht="15.75" thickBot="1" x14ac:dyDescent="0.3">
      <c r="A7" s="18"/>
      <c r="B7" s="19"/>
      <c r="C7" s="170"/>
      <c r="D7" s="220"/>
      <c r="E7" s="21"/>
      <c r="F7" s="22"/>
      <c r="G7" s="23"/>
      <c r="H7" s="178"/>
      <c r="I7" s="32"/>
      <c r="J7" s="33"/>
      <c r="K7" s="306" t="s">
        <v>9</v>
      </c>
      <c r="L7" s="35">
        <v>0</v>
      </c>
      <c r="M7" s="291"/>
      <c r="N7" s="27"/>
      <c r="O7" s="28"/>
    </row>
    <row r="8" spans="1:15" ht="15.75" thickBot="1" x14ac:dyDescent="0.3">
      <c r="A8" s="18"/>
      <c r="B8" s="19"/>
      <c r="C8" s="170"/>
      <c r="D8" s="221"/>
      <c r="E8" s="21"/>
      <c r="F8" s="22"/>
      <c r="G8" s="23"/>
      <c r="H8" s="178"/>
      <c r="I8" s="32"/>
      <c r="J8" s="33"/>
      <c r="K8" s="34" t="s">
        <v>10</v>
      </c>
      <c r="L8" s="35">
        <f>7187.5</f>
        <v>7187.5</v>
      </c>
      <c r="M8" s="292"/>
      <c r="N8" s="38"/>
      <c r="O8" s="28"/>
    </row>
    <row r="9" spans="1:15" ht="15.75" thickBot="1" x14ac:dyDescent="0.3">
      <c r="A9" s="18"/>
      <c r="B9" s="19"/>
      <c r="C9" s="170"/>
      <c r="D9" s="219"/>
      <c r="E9" s="21"/>
      <c r="F9" s="22"/>
      <c r="G9" s="23"/>
      <c r="H9" s="178"/>
      <c r="I9" s="32"/>
      <c r="J9" s="33"/>
      <c r="K9" s="34" t="s">
        <v>620</v>
      </c>
      <c r="L9" s="35">
        <v>0</v>
      </c>
      <c r="M9" s="26"/>
      <c r="N9" s="27"/>
      <c r="O9" s="28"/>
    </row>
    <row r="10" spans="1:15" ht="15.75" thickBot="1" x14ac:dyDescent="0.3">
      <c r="A10" s="18"/>
      <c r="B10" s="19"/>
      <c r="C10" s="170"/>
      <c r="D10" s="220"/>
      <c r="E10" s="21"/>
      <c r="F10" s="22"/>
      <c r="G10" s="23"/>
      <c r="H10" s="178"/>
      <c r="I10" s="32"/>
      <c r="J10" s="33"/>
      <c r="K10" s="34" t="s">
        <v>621</v>
      </c>
      <c r="L10" s="30">
        <v>0</v>
      </c>
      <c r="M10" s="26"/>
      <c r="N10" s="27"/>
      <c r="O10" s="28"/>
    </row>
    <row r="11" spans="1:15" ht="15.75" thickBot="1" x14ac:dyDescent="0.3">
      <c r="A11" s="18"/>
      <c r="B11" s="19"/>
      <c r="C11" s="170"/>
      <c r="D11" s="220"/>
      <c r="E11" s="21"/>
      <c r="F11" s="22"/>
      <c r="G11" s="23"/>
      <c r="H11" s="178"/>
      <c r="I11" s="39"/>
      <c r="J11" s="33"/>
      <c r="K11" s="34" t="s">
        <v>622</v>
      </c>
      <c r="L11" s="30">
        <v>0</v>
      </c>
      <c r="M11" s="26"/>
      <c r="N11" s="27"/>
      <c r="O11" s="28"/>
    </row>
    <row r="12" spans="1:15" ht="15.75" thickBot="1" x14ac:dyDescent="0.3">
      <c r="A12" s="18"/>
      <c r="B12" s="19"/>
      <c r="C12" s="170"/>
      <c r="D12" s="220"/>
      <c r="E12" s="21"/>
      <c r="F12" s="22"/>
      <c r="G12" s="23"/>
      <c r="H12" s="178"/>
      <c r="I12" s="39"/>
      <c r="J12" s="33"/>
      <c r="K12" s="34" t="s">
        <v>623</v>
      </c>
      <c r="L12" s="30">
        <v>0</v>
      </c>
      <c r="M12" s="26"/>
      <c r="N12" s="27"/>
      <c r="O12" s="28"/>
    </row>
    <row r="13" spans="1:15" ht="15.75" thickBot="1" x14ac:dyDescent="0.3">
      <c r="A13" s="18"/>
      <c r="B13" s="19"/>
      <c r="C13" s="170"/>
      <c r="D13" s="220"/>
      <c r="E13" s="21"/>
      <c r="F13" s="22"/>
      <c r="G13" s="23"/>
      <c r="H13" s="178"/>
      <c r="I13" s="39"/>
      <c r="J13" s="33"/>
      <c r="K13" s="40"/>
      <c r="L13" s="35">
        <v>0</v>
      </c>
      <c r="M13" s="26"/>
      <c r="N13" s="27"/>
      <c r="O13" s="28"/>
    </row>
    <row r="14" spans="1:15" ht="15.75" thickBot="1" x14ac:dyDescent="0.3">
      <c r="A14" s="18"/>
      <c r="B14" s="19"/>
      <c r="C14" s="170"/>
      <c r="D14" s="219"/>
      <c r="E14" s="21"/>
      <c r="F14" s="22"/>
      <c r="G14" s="23"/>
      <c r="H14" s="178"/>
      <c r="I14" s="39"/>
      <c r="J14" s="33"/>
      <c r="K14" s="41"/>
      <c r="L14" s="35">
        <v>0</v>
      </c>
      <c r="M14" s="26"/>
      <c r="N14" s="27"/>
      <c r="O14" s="28"/>
    </row>
    <row r="15" spans="1:15" ht="15.75" thickBot="1" x14ac:dyDescent="0.3">
      <c r="A15" s="18"/>
      <c r="B15" s="19"/>
      <c r="C15" s="170"/>
      <c r="D15" s="219"/>
      <c r="E15" s="21"/>
      <c r="F15" s="22"/>
      <c r="G15" s="23"/>
      <c r="H15" s="178"/>
      <c r="I15" s="39"/>
      <c r="J15" s="33"/>
      <c r="K15" s="40" t="s">
        <v>12</v>
      </c>
      <c r="L15" s="35">
        <v>0</v>
      </c>
      <c r="M15" s="26"/>
      <c r="N15" s="27"/>
      <c r="O15" s="28"/>
    </row>
    <row r="16" spans="1:15" ht="15.75" thickBot="1" x14ac:dyDescent="0.3">
      <c r="A16" s="18"/>
      <c r="B16" s="19"/>
      <c r="C16" s="170"/>
      <c r="D16" s="219"/>
      <c r="E16" s="21"/>
      <c r="F16" s="22"/>
      <c r="G16" s="23"/>
      <c r="H16" s="178"/>
      <c r="I16" s="39"/>
      <c r="J16" s="33"/>
      <c r="K16" s="42" t="s">
        <v>13</v>
      </c>
      <c r="L16" s="43">
        <v>0</v>
      </c>
      <c r="M16" s="26"/>
      <c r="N16" s="27"/>
      <c r="O16" s="28"/>
    </row>
    <row r="17" spans="1:15" ht="15.75" thickBot="1" x14ac:dyDescent="0.3">
      <c r="A17" s="18"/>
      <c r="B17" s="19"/>
      <c r="C17" s="170"/>
      <c r="D17" s="219"/>
      <c r="E17" s="21"/>
      <c r="F17" s="22"/>
      <c r="G17" s="23"/>
      <c r="H17" s="178"/>
      <c r="I17" s="39"/>
      <c r="J17" s="33"/>
      <c r="K17" s="40" t="s">
        <v>14</v>
      </c>
      <c r="L17" s="43">
        <v>0</v>
      </c>
      <c r="M17" s="26"/>
      <c r="N17" s="27"/>
      <c r="O17" s="28"/>
    </row>
    <row r="18" spans="1:15" ht="15.75" thickBot="1" x14ac:dyDescent="0.3">
      <c r="A18" s="18"/>
      <c r="B18" s="19"/>
      <c r="C18" s="170"/>
      <c r="D18" s="220"/>
      <c r="E18" s="21"/>
      <c r="F18" s="22"/>
      <c r="G18" s="23"/>
      <c r="H18" s="178"/>
      <c r="I18" s="39"/>
      <c r="J18" s="44"/>
      <c r="K18" s="40" t="s">
        <v>15</v>
      </c>
      <c r="L18" s="27">
        <v>0</v>
      </c>
      <c r="M18" s="26"/>
      <c r="N18" s="27"/>
      <c r="O18" s="28"/>
    </row>
    <row r="19" spans="1:15" ht="15.75" thickBot="1" x14ac:dyDescent="0.3">
      <c r="A19" s="18"/>
      <c r="B19" s="19"/>
      <c r="C19" s="170"/>
      <c r="D19" s="219"/>
      <c r="E19" s="21"/>
      <c r="F19" s="22"/>
      <c r="G19" s="23"/>
      <c r="H19" s="178"/>
      <c r="I19" s="39"/>
      <c r="J19" s="33"/>
      <c r="K19" s="40" t="s">
        <v>16</v>
      </c>
      <c r="L19" s="27">
        <v>0</v>
      </c>
      <c r="M19" s="26"/>
      <c r="N19" s="27"/>
      <c r="O19" s="51"/>
    </row>
    <row r="20" spans="1:15" ht="15.75" thickBot="1" x14ac:dyDescent="0.3">
      <c r="A20" s="18"/>
      <c r="B20" s="19"/>
      <c r="C20" s="170"/>
      <c r="D20" s="221"/>
      <c r="E20" s="21"/>
      <c r="F20" s="22"/>
      <c r="G20" s="23"/>
      <c r="H20" s="178"/>
      <c r="I20" s="39"/>
      <c r="J20" s="45"/>
      <c r="K20" s="46" t="s">
        <v>17</v>
      </c>
      <c r="L20" s="47">
        <v>0</v>
      </c>
      <c r="M20" s="26"/>
      <c r="N20" s="27"/>
      <c r="O20" s="51"/>
    </row>
    <row r="21" spans="1:15" ht="15.75" thickBot="1" x14ac:dyDescent="0.3">
      <c r="A21" s="18"/>
      <c r="B21" s="19"/>
      <c r="C21" s="170"/>
      <c r="D21" s="221"/>
      <c r="E21" s="21"/>
      <c r="F21" s="22"/>
      <c r="G21" s="23"/>
      <c r="H21" s="178"/>
      <c r="I21" s="39"/>
      <c r="J21" s="33"/>
      <c r="K21" s="237"/>
      <c r="L21" s="47">
        <v>0</v>
      </c>
      <c r="M21" s="26"/>
      <c r="N21" s="27"/>
      <c r="O21" s="51"/>
    </row>
    <row r="22" spans="1:15" ht="15.75" thickBot="1" x14ac:dyDescent="0.3">
      <c r="A22" s="18"/>
      <c r="B22" s="19"/>
      <c r="C22" s="170"/>
      <c r="D22" s="219"/>
      <c r="E22" s="21"/>
      <c r="F22" s="22"/>
      <c r="G22" s="23"/>
      <c r="H22" s="178"/>
      <c r="I22" s="39"/>
      <c r="J22" s="45"/>
      <c r="K22" s="49"/>
      <c r="L22" s="47">
        <v>0</v>
      </c>
      <c r="M22" s="26"/>
      <c r="N22" s="27"/>
      <c r="O22" s="51"/>
    </row>
    <row r="23" spans="1:15" ht="15.75" thickBot="1" x14ac:dyDescent="0.3">
      <c r="A23" s="18"/>
      <c r="B23" s="19"/>
      <c r="C23" s="170"/>
      <c r="D23" s="219"/>
      <c r="E23" s="21"/>
      <c r="F23" s="22"/>
      <c r="G23" s="23"/>
      <c r="H23" s="178"/>
      <c r="I23" s="39"/>
      <c r="J23" s="33"/>
      <c r="K23" s="50"/>
      <c r="L23" s="47" t="s">
        <v>23</v>
      </c>
      <c r="M23" s="26"/>
      <c r="N23" s="27"/>
      <c r="O23" s="51"/>
    </row>
    <row r="24" spans="1:15" ht="15.75" thickBot="1" x14ac:dyDescent="0.3">
      <c r="A24" s="18"/>
      <c r="B24" s="19"/>
      <c r="C24" s="170"/>
      <c r="D24" s="236"/>
      <c r="E24" s="21"/>
      <c r="F24" s="22"/>
      <c r="G24" s="23"/>
      <c r="H24" s="178"/>
      <c r="I24" s="39"/>
      <c r="J24" s="33"/>
      <c r="K24" s="52" t="s">
        <v>19</v>
      </c>
      <c r="L24" s="47">
        <v>0</v>
      </c>
      <c r="M24" s="26"/>
      <c r="N24" s="27"/>
      <c r="O24" s="51"/>
    </row>
    <row r="25" spans="1:15" ht="15.75" thickBot="1" x14ac:dyDescent="0.3">
      <c r="A25" s="18"/>
      <c r="B25" s="19"/>
      <c r="C25" s="170"/>
      <c r="D25" s="235"/>
      <c r="E25" s="21"/>
      <c r="F25" s="22"/>
      <c r="G25" s="23"/>
      <c r="H25" s="178"/>
      <c r="I25" s="39"/>
      <c r="J25" s="33"/>
      <c r="K25" s="266">
        <v>42525</v>
      </c>
      <c r="L25" s="47"/>
      <c r="M25" s="26"/>
      <c r="N25" s="27"/>
      <c r="O25" s="51"/>
    </row>
    <row r="26" spans="1:15" ht="15.75" thickBot="1" x14ac:dyDescent="0.3">
      <c r="A26" s="18"/>
      <c r="B26" s="19"/>
      <c r="C26" s="170"/>
      <c r="D26" s="219"/>
      <c r="E26" s="21"/>
      <c r="F26" s="22"/>
      <c r="G26" s="23"/>
      <c r="H26" s="178"/>
      <c r="I26" s="39"/>
      <c r="J26" s="33"/>
      <c r="K26" s="53" t="s">
        <v>18</v>
      </c>
      <c r="L26" s="47">
        <v>0</v>
      </c>
      <c r="M26" s="26"/>
      <c r="N26" s="27"/>
      <c r="O26" s="51"/>
    </row>
    <row r="27" spans="1:15" ht="15.75" thickBot="1" x14ac:dyDescent="0.3">
      <c r="A27" s="18"/>
      <c r="B27" s="19"/>
      <c r="C27" s="170"/>
      <c r="D27" s="219"/>
      <c r="E27" s="21"/>
      <c r="F27" s="22"/>
      <c r="G27" s="23"/>
      <c r="H27" s="178"/>
      <c r="I27" s="39"/>
      <c r="J27" s="33"/>
      <c r="K27" s="175">
        <v>42524</v>
      </c>
      <c r="L27" s="47"/>
      <c r="M27" s="26"/>
      <c r="N27" s="27"/>
      <c r="O27" s="51"/>
    </row>
    <row r="28" spans="1:15" ht="15.75" thickBot="1" x14ac:dyDescent="0.3">
      <c r="A28" s="18"/>
      <c r="B28" s="19"/>
      <c r="C28" s="170"/>
      <c r="D28" s="219"/>
      <c r="E28" s="21"/>
      <c r="F28" s="22"/>
      <c r="G28" s="23"/>
      <c r="H28" s="178"/>
      <c r="I28" s="39"/>
      <c r="J28" s="33"/>
      <c r="K28" s="53" t="s">
        <v>411</v>
      </c>
      <c r="L28" s="47">
        <v>0</v>
      </c>
      <c r="M28" s="37"/>
      <c r="N28" s="27"/>
      <c r="O28" s="51"/>
    </row>
    <row r="29" spans="1:15" ht="15.75" thickBot="1" x14ac:dyDescent="0.3">
      <c r="A29" s="18"/>
      <c r="B29" s="19"/>
      <c r="C29" s="170"/>
      <c r="D29" s="219"/>
      <c r="E29" s="21"/>
      <c r="F29" s="22"/>
      <c r="G29" s="23"/>
      <c r="H29" s="178"/>
      <c r="I29" s="39"/>
      <c r="J29" s="33"/>
      <c r="K29" s="266"/>
      <c r="L29" s="35"/>
      <c r="M29" s="26"/>
      <c r="N29" s="27"/>
      <c r="O29" s="51"/>
    </row>
    <row r="30" spans="1:15" ht="15.75" thickBot="1" x14ac:dyDescent="0.3">
      <c r="A30" s="18"/>
      <c r="B30" s="19"/>
      <c r="C30" s="170"/>
      <c r="D30" s="218"/>
      <c r="E30" s="21"/>
      <c r="F30" s="22"/>
      <c r="G30" s="23"/>
      <c r="H30" s="178"/>
      <c r="I30" s="39"/>
      <c r="J30" s="33"/>
      <c r="K30" s="54" t="s">
        <v>164</v>
      </c>
      <c r="L30" s="35">
        <v>0</v>
      </c>
      <c r="M30" s="37"/>
      <c r="N30" s="27"/>
      <c r="O30" s="51"/>
    </row>
    <row r="31" spans="1:15" ht="15.75" thickBot="1" x14ac:dyDescent="0.3">
      <c r="A31" s="18"/>
      <c r="B31" s="19"/>
      <c r="C31" s="170"/>
      <c r="D31" s="218"/>
      <c r="E31" s="21"/>
      <c r="F31" s="22"/>
      <c r="G31" s="23"/>
      <c r="H31" s="178"/>
      <c r="I31" s="39"/>
      <c r="J31" s="33"/>
      <c r="K31" s="48"/>
      <c r="L31" s="35"/>
      <c r="M31" s="37"/>
      <c r="N31" s="27"/>
      <c r="O31" s="51"/>
    </row>
    <row r="32" spans="1:15" ht="15.75" thickBot="1" x14ac:dyDescent="0.3">
      <c r="A32" s="18"/>
      <c r="B32" s="19"/>
      <c r="C32" s="170"/>
      <c r="D32" s="218"/>
      <c r="E32" s="21"/>
      <c r="F32" s="22"/>
      <c r="G32" s="23"/>
      <c r="H32" s="178"/>
      <c r="I32" s="39"/>
      <c r="J32" s="33"/>
      <c r="K32" s="54"/>
      <c r="L32" s="35"/>
      <c r="M32" s="26"/>
      <c r="N32" s="27"/>
      <c r="O32" s="51"/>
    </row>
    <row r="33" spans="1:15" ht="15.75" thickBot="1" x14ac:dyDescent="0.3">
      <c r="A33" s="18"/>
      <c r="B33" s="19"/>
      <c r="C33" s="170"/>
      <c r="D33" s="220"/>
      <c r="E33" s="21"/>
      <c r="F33" s="22"/>
      <c r="G33" s="23"/>
      <c r="H33" s="178"/>
      <c r="I33" s="39"/>
      <c r="J33" s="33"/>
      <c r="K33" s="54"/>
      <c r="L33" s="35"/>
      <c r="M33" s="26"/>
      <c r="N33" s="27"/>
      <c r="O33" s="51"/>
    </row>
    <row r="34" spans="1:15" ht="15.75" thickBot="1" x14ac:dyDescent="0.3">
      <c r="A34" s="18"/>
      <c r="B34" s="19"/>
      <c r="C34" s="170"/>
      <c r="D34" s="221"/>
      <c r="E34" s="21"/>
      <c r="F34" s="22"/>
      <c r="G34" s="23"/>
      <c r="H34" s="178"/>
      <c r="I34" s="39"/>
      <c r="J34" s="33"/>
      <c r="K34" s="54"/>
      <c r="L34" s="35"/>
      <c r="M34" s="56"/>
      <c r="N34" s="27">
        <v>0</v>
      </c>
      <c r="O34" s="51"/>
    </row>
    <row r="35" spans="1:15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O35" s="51"/>
    </row>
    <row r="36" spans="1:15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</row>
    <row r="37" spans="1:15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</row>
    <row r="38" spans="1:15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0</v>
      </c>
      <c r="H38" s="337" t="s">
        <v>20</v>
      </c>
      <c r="I38" s="4">
        <f>SUM(I5:I37)</f>
        <v>0</v>
      </c>
      <c r="J38" s="4"/>
      <c r="K38" s="80" t="s">
        <v>20</v>
      </c>
      <c r="L38" s="81">
        <f t="shared" ref="L38" si="0">SUM(L5:L37)</f>
        <v>7187.5</v>
      </c>
      <c r="M38" s="8"/>
      <c r="N38" s="3"/>
      <c r="O38" s="51"/>
    </row>
    <row r="39" spans="1:15" x14ac:dyDescent="0.25">
      <c r="B39" s="1"/>
      <c r="C39" s="5"/>
      <c r="F39" s="5"/>
      <c r="I39" s="5"/>
      <c r="J39" s="5"/>
      <c r="M39" s="8"/>
      <c r="N39" s="3"/>
      <c r="O39" s="51"/>
    </row>
    <row r="40" spans="1:15" ht="15.75" customHeight="1" x14ac:dyDescent="0.25">
      <c r="A40" s="83"/>
      <c r="B40" s="1"/>
      <c r="C40" s="84">
        <v>0</v>
      </c>
      <c r="D40" s="222"/>
      <c r="E40" s="34"/>
      <c r="F40" s="47"/>
      <c r="H40" s="360" t="s">
        <v>21</v>
      </c>
      <c r="I40" s="361"/>
      <c r="J40" s="338"/>
      <c r="K40" s="362">
        <f>I38+L38</f>
        <v>7187.5</v>
      </c>
      <c r="L40" s="363"/>
      <c r="M40" s="8"/>
      <c r="N40" s="51"/>
      <c r="O40" s="51"/>
    </row>
    <row r="41" spans="1:15" ht="15.75" customHeight="1" x14ac:dyDescent="0.25">
      <c r="B41" s="1"/>
      <c r="C41" s="5"/>
      <c r="D41" s="364" t="s">
        <v>22</v>
      </c>
      <c r="E41" s="364"/>
      <c r="F41" s="86">
        <f>F38-K40</f>
        <v>-7187.5</v>
      </c>
      <c r="I41" s="87"/>
      <c r="J41" s="87"/>
      <c r="M41" s="8"/>
      <c r="N41" s="51"/>
      <c r="O41" s="51"/>
    </row>
    <row r="42" spans="1:15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</row>
    <row r="43" spans="1:15" ht="15.75" thickBot="1" x14ac:dyDescent="0.3">
      <c r="B43" s="1"/>
      <c r="C43" s="5" t="s">
        <v>23</v>
      </c>
      <c r="D43" s="91" t="s">
        <v>24</v>
      </c>
      <c r="F43" s="89"/>
      <c r="I43" s="349"/>
      <c r="J43" s="349"/>
      <c r="K43" s="349"/>
      <c r="L43" s="14"/>
      <c r="M43" s="8"/>
      <c r="N43" s="51"/>
      <c r="O43" s="51"/>
    </row>
    <row r="44" spans="1:15" ht="16.5" thickTop="1" x14ac:dyDescent="0.25">
      <c r="B44" s="1"/>
      <c r="C44" s="5"/>
      <c r="E44" s="83" t="s">
        <v>25</v>
      </c>
      <c r="F44" s="4">
        <f>SUM(F41:F43)</f>
        <v>-7187.5</v>
      </c>
      <c r="I44" s="365" t="s">
        <v>26</v>
      </c>
      <c r="J44" s="365"/>
      <c r="K44" s="366">
        <f>F46</f>
        <v>-7187.5</v>
      </c>
      <c r="L44" s="367"/>
      <c r="M44" s="8"/>
      <c r="N44" s="51"/>
      <c r="O44" s="51"/>
    </row>
    <row r="45" spans="1:15" ht="16.5" thickBot="1" x14ac:dyDescent="0.3">
      <c r="B45" s="1"/>
      <c r="C45" s="5"/>
      <c r="D45" s="216" t="s">
        <v>27</v>
      </c>
      <c r="E45" s="78"/>
      <c r="F45" s="90">
        <v>0</v>
      </c>
      <c r="I45" s="368" t="s">
        <v>2</v>
      </c>
      <c r="J45" s="368"/>
      <c r="K45" s="369">
        <f>-C4</f>
        <v>0</v>
      </c>
      <c r="L45" s="369"/>
      <c r="M45" s="8"/>
      <c r="N45" s="51"/>
      <c r="O45" s="51"/>
    </row>
    <row r="46" spans="1:15" ht="19.5" thickBot="1" x14ac:dyDescent="0.3">
      <c r="B46" s="1"/>
      <c r="C46" s="5"/>
      <c r="E46" s="91" t="s">
        <v>28</v>
      </c>
      <c r="F46" s="77">
        <f>F45+F44</f>
        <v>-7187.5</v>
      </c>
      <c r="J46" s="92"/>
      <c r="K46" s="350">
        <v>0</v>
      </c>
      <c r="L46" s="350"/>
      <c r="M46" s="8"/>
      <c r="N46" s="51"/>
      <c r="O46" s="51"/>
    </row>
    <row r="47" spans="1:15" ht="19.5" thickBot="1" x14ac:dyDescent="0.3">
      <c r="B47" s="1"/>
      <c r="C47" s="5"/>
      <c r="E47" s="83"/>
      <c r="F47" s="86"/>
      <c r="I47" s="345" t="s">
        <v>29</v>
      </c>
      <c r="J47" s="346"/>
      <c r="K47" s="347">
        <f>SUM(K44:L46)</f>
        <v>-7187.5</v>
      </c>
      <c r="L47" s="348"/>
      <c r="M47" s="8"/>
      <c r="N47" s="51"/>
      <c r="O47" s="51"/>
    </row>
    <row r="48" spans="1:15" x14ac:dyDescent="0.25">
      <c r="B48" s="1"/>
      <c r="C48" s="5"/>
      <c r="D48" s="349"/>
      <c r="E48" s="349"/>
      <c r="F48" s="4"/>
      <c r="I48" s="5"/>
      <c r="J48" s="5"/>
      <c r="M48" s="8"/>
      <c r="N48" s="51"/>
      <c r="O48" s="86"/>
    </row>
    <row r="49" spans="4:15" x14ac:dyDescent="0.25">
      <c r="D49"/>
      <c r="O49" s="4"/>
    </row>
  </sheetData>
  <mergeCells count="15">
    <mergeCell ref="D48:E48"/>
    <mergeCell ref="I47:J47"/>
    <mergeCell ref="K47:L47"/>
    <mergeCell ref="K46:L46"/>
    <mergeCell ref="I45:J45"/>
    <mergeCell ref="K45:L45"/>
    <mergeCell ref="I44:J44"/>
    <mergeCell ref="K44:L44"/>
    <mergeCell ref="D41:E41"/>
    <mergeCell ref="I43:K43"/>
    <mergeCell ref="H40:I40"/>
    <mergeCell ref="K40:L40"/>
    <mergeCell ref="C1:K1"/>
    <mergeCell ref="E4:F4"/>
    <mergeCell ref="I4:L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H115"/>
  <sheetViews>
    <sheetView tabSelected="1" workbookViewId="0">
      <selection activeCell="C7" sqref="C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</cols>
  <sheetData>
    <row r="2" spans="1:7" ht="15.75" thickBot="1" x14ac:dyDescent="0.3"/>
    <row r="3" spans="1:7" ht="16.5" thickBot="1" x14ac:dyDescent="0.3">
      <c r="C3" s="370" t="s">
        <v>30</v>
      </c>
      <c r="D3" s="371"/>
      <c r="E3" s="372"/>
    </row>
    <row r="4" spans="1: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</row>
    <row r="5" spans="1:7" x14ac:dyDescent="0.25">
      <c r="A5" s="101">
        <v>42552</v>
      </c>
      <c r="B5" s="102" t="s">
        <v>692</v>
      </c>
      <c r="C5" s="103">
        <v>6956.4</v>
      </c>
      <c r="D5" s="104"/>
      <c r="E5" s="103"/>
      <c r="F5" s="105">
        <f t="shared" ref="F5:F70" si="0">C5-E5</f>
        <v>6956.4</v>
      </c>
      <c r="G5" s="88"/>
    </row>
    <row r="6" spans="1:7" x14ac:dyDescent="0.25">
      <c r="A6" s="106">
        <v>42552</v>
      </c>
      <c r="B6" s="107" t="s">
        <v>693</v>
      </c>
      <c r="C6" s="108">
        <v>38178</v>
      </c>
      <c r="D6" s="104"/>
      <c r="E6" s="108"/>
      <c r="F6" s="109">
        <f t="shared" si="0"/>
        <v>38178</v>
      </c>
      <c r="G6" s="88"/>
    </row>
    <row r="7" spans="1:7" x14ac:dyDescent="0.25">
      <c r="A7" s="106"/>
      <c r="B7" s="107"/>
      <c r="C7" s="108"/>
      <c r="D7" s="104"/>
      <c r="E7" s="108"/>
      <c r="F7" s="109">
        <f t="shared" si="0"/>
        <v>0</v>
      </c>
      <c r="G7" s="88"/>
    </row>
    <row r="8" spans="1:7" x14ac:dyDescent="0.25">
      <c r="A8" s="106"/>
      <c r="B8" s="107"/>
      <c r="C8" s="108"/>
      <c r="D8" s="104"/>
      <c r="E8" s="108"/>
      <c r="F8" s="110">
        <f t="shared" si="0"/>
        <v>0</v>
      </c>
      <c r="G8" s="111"/>
    </row>
    <row r="9" spans="1:7" x14ac:dyDescent="0.25">
      <c r="A9" s="106"/>
      <c r="B9" s="107"/>
      <c r="C9" s="108"/>
      <c r="D9" s="104"/>
      <c r="E9" s="108"/>
      <c r="F9" s="110">
        <f t="shared" si="0"/>
        <v>0</v>
      </c>
    </row>
    <row r="10" spans="1:7" x14ac:dyDescent="0.25">
      <c r="A10" s="106"/>
      <c r="B10" s="107"/>
      <c r="C10" s="108"/>
      <c r="D10" s="104"/>
      <c r="E10" s="108"/>
      <c r="F10" s="110">
        <f t="shared" si="0"/>
        <v>0</v>
      </c>
      <c r="G10" s="111"/>
    </row>
    <row r="11" spans="1:7" x14ac:dyDescent="0.25">
      <c r="A11" s="106"/>
      <c r="B11" s="107"/>
      <c r="C11" s="108"/>
      <c r="D11" s="104"/>
      <c r="E11" s="108"/>
      <c r="F11" s="110">
        <f t="shared" si="0"/>
        <v>0</v>
      </c>
      <c r="G11" s="111"/>
    </row>
    <row r="12" spans="1:7" x14ac:dyDescent="0.25">
      <c r="A12" s="106"/>
      <c r="B12" s="107"/>
      <c r="C12" s="108"/>
      <c r="D12" s="104"/>
      <c r="E12" s="108"/>
      <c r="F12" s="110">
        <f t="shared" si="0"/>
        <v>0</v>
      </c>
    </row>
    <row r="13" spans="1:7" x14ac:dyDescent="0.25">
      <c r="A13" s="106"/>
      <c r="B13" s="107"/>
      <c r="C13" s="108"/>
      <c r="D13" s="104"/>
      <c r="E13" s="108"/>
      <c r="F13" s="110">
        <f t="shared" si="0"/>
        <v>0</v>
      </c>
    </row>
    <row r="14" spans="1:7" x14ac:dyDescent="0.25">
      <c r="A14" s="106"/>
      <c r="B14" s="107"/>
      <c r="C14" s="108"/>
      <c r="D14" s="104"/>
      <c r="E14" s="108"/>
      <c r="F14" s="110">
        <f t="shared" si="0"/>
        <v>0</v>
      </c>
    </row>
    <row r="15" spans="1:7" x14ac:dyDescent="0.25">
      <c r="A15" s="106"/>
      <c r="B15" s="107"/>
      <c r="C15" s="108"/>
      <c r="D15" s="104"/>
      <c r="E15" s="108"/>
      <c r="F15" s="110">
        <f t="shared" si="0"/>
        <v>0</v>
      </c>
    </row>
    <row r="16" spans="1:7" x14ac:dyDescent="0.25">
      <c r="A16" s="106"/>
      <c r="B16" s="107"/>
      <c r="C16" s="108"/>
      <c r="D16" s="104"/>
      <c r="E16" s="108"/>
      <c r="F16" s="110">
        <f t="shared" si="0"/>
        <v>0</v>
      </c>
    </row>
    <row r="17" spans="1:7" x14ac:dyDescent="0.25">
      <c r="A17" s="106"/>
      <c r="B17" s="107"/>
      <c r="C17" s="108"/>
      <c r="D17" s="104"/>
      <c r="E17" s="108"/>
      <c r="F17" s="110">
        <f t="shared" si="0"/>
        <v>0</v>
      </c>
    </row>
    <row r="18" spans="1:7" x14ac:dyDescent="0.25">
      <c r="A18" s="106"/>
      <c r="B18" s="107"/>
      <c r="C18" s="108"/>
      <c r="D18" s="104"/>
      <c r="E18" s="108"/>
      <c r="F18" s="110">
        <f t="shared" si="0"/>
        <v>0</v>
      </c>
    </row>
    <row r="19" spans="1:7" x14ac:dyDescent="0.25">
      <c r="A19" s="106"/>
      <c r="B19" s="107"/>
      <c r="C19" s="108"/>
      <c r="D19" s="104"/>
      <c r="E19" s="108"/>
      <c r="F19" s="110">
        <f t="shared" si="0"/>
        <v>0</v>
      </c>
    </row>
    <row r="20" spans="1:7" x14ac:dyDescent="0.25">
      <c r="A20" s="106"/>
      <c r="B20" s="107"/>
      <c r="C20" s="108"/>
      <c r="D20" s="104"/>
      <c r="E20" s="108"/>
      <c r="F20" s="110">
        <f t="shared" si="0"/>
        <v>0</v>
      </c>
    </row>
    <row r="21" spans="1:7" x14ac:dyDescent="0.25">
      <c r="A21" s="106"/>
      <c r="B21" s="107"/>
      <c r="C21" s="108"/>
      <c r="D21" s="104"/>
      <c r="E21" s="108"/>
      <c r="F21" s="110">
        <f t="shared" si="0"/>
        <v>0</v>
      </c>
    </row>
    <row r="22" spans="1:7" x14ac:dyDescent="0.25">
      <c r="A22" s="106"/>
      <c r="B22" s="107"/>
      <c r="C22" s="108"/>
      <c r="D22" s="104"/>
      <c r="E22" s="108"/>
      <c r="F22" s="110">
        <f t="shared" si="0"/>
        <v>0</v>
      </c>
      <c r="G22" s="23" t="s">
        <v>23</v>
      </c>
    </row>
    <row r="23" spans="1:7" x14ac:dyDescent="0.25">
      <c r="A23" s="106"/>
      <c r="B23" s="107"/>
      <c r="C23" s="108"/>
      <c r="D23" s="104"/>
      <c r="E23" s="108"/>
      <c r="F23" s="110">
        <f t="shared" si="0"/>
        <v>0</v>
      </c>
    </row>
    <row r="24" spans="1:7" x14ac:dyDescent="0.25">
      <c r="A24" s="106"/>
      <c r="B24" s="107"/>
      <c r="C24" s="108"/>
      <c r="D24" s="104"/>
      <c r="E24" s="108"/>
      <c r="F24" s="110">
        <f t="shared" si="0"/>
        <v>0</v>
      </c>
    </row>
    <row r="25" spans="1:7" x14ac:dyDescent="0.25">
      <c r="A25" s="106"/>
      <c r="B25" s="107"/>
      <c r="C25" s="108"/>
      <c r="D25" s="104"/>
      <c r="E25" s="108"/>
      <c r="F25" s="110">
        <f t="shared" si="0"/>
        <v>0</v>
      </c>
    </row>
    <row r="26" spans="1:7" x14ac:dyDescent="0.25">
      <c r="A26" s="106"/>
      <c r="B26" s="107"/>
      <c r="C26" s="108"/>
      <c r="D26" s="104"/>
      <c r="E26" s="108"/>
      <c r="F26" s="110">
        <f t="shared" si="0"/>
        <v>0</v>
      </c>
    </row>
    <row r="27" spans="1:7" x14ac:dyDescent="0.25">
      <c r="A27" s="106"/>
      <c r="B27" s="107"/>
      <c r="C27" s="108"/>
      <c r="D27" s="104"/>
      <c r="E27" s="108"/>
      <c r="F27" s="110">
        <f t="shared" si="0"/>
        <v>0</v>
      </c>
    </row>
    <row r="28" spans="1:7" x14ac:dyDescent="0.25">
      <c r="A28" s="106"/>
      <c r="B28" s="107"/>
      <c r="C28" s="108"/>
      <c r="D28" s="104"/>
      <c r="E28" s="108"/>
      <c r="F28" s="110">
        <f t="shared" si="0"/>
        <v>0</v>
      </c>
    </row>
    <row r="29" spans="1:7" x14ac:dyDescent="0.25">
      <c r="A29" s="106"/>
      <c r="B29" s="107"/>
      <c r="C29" s="108"/>
      <c r="D29" s="104"/>
      <c r="E29" s="108"/>
      <c r="F29" s="110">
        <f t="shared" si="0"/>
        <v>0</v>
      </c>
    </row>
    <row r="30" spans="1:7" x14ac:dyDescent="0.25">
      <c r="A30" s="106"/>
      <c r="B30" s="107"/>
      <c r="C30" s="108"/>
      <c r="D30" s="104"/>
      <c r="E30" s="108"/>
      <c r="F30" s="110">
        <f t="shared" si="0"/>
        <v>0</v>
      </c>
    </row>
    <row r="31" spans="1:7" x14ac:dyDescent="0.25">
      <c r="A31" s="106"/>
      <c r="B31" s="107"/>
      <c r="C31" s="108"/>
      <c r="D31" s="104"/>
      <c r="E31" s="108"/>
      <c r="F31" s="110">
        <f t="shared" si="0"/>
        <v>0</v>
      </c>
    </row>
    <row r="32" spans="1:7" x14ac:dyDescent="0.25">
      <c r="A32" s="106"/>
      <c r="B32" s="107"/>
      <c r="C32" s="108"/>
      <c r="D32" s="104"/>
      <c r="E32" s="108"/>
      <c r="F32" s="110">
        <f t="shared" si="0"/>
        <v>0</v>
      </c>
    </row>
    <row r="33" spans="1:8" x14ac:dyDescent="0.25">
      <c r="A33" s="106"/>
      <c r="B33" s="107"/>
      <c r="C33" s="108"/>
      <c r="D33" s="104"/>
      <c r="E33" s="108"/>
      <c r="F33" s="110">
        <f t="shared" si="0"/>
        <v>0</v>
      </c>
    </row>
    <row r="34" spans="1:8" x14ac:dyDescent="0.25">
      <c r="A34" s="106"/>
      <c r="B34" s="107"/>
      <c r="C34" s="108"/>
      <c r="D34" s="104"/>
      <c r="E34" s="108"/>
      <c r="F34" s="110">
        <f t="shared" si="0"/>
        <v>0</v>
      </c>
    </row>
    <row r="35" spans="1:8" x14ac:dyDescent="0.25">
      <c r="A35" s="106"/>
      <c r="B35" s="107"/>
      <c r="C35" s="108"/>
      <c r="D35" s="104"/>
      <c r="E35" s="108"/>
      <c r="F35" s="110">
        <f t="shared" si="0"/>
        <v>0</v>
      </c>
    </row>
    <row r="36" spans="1:8" x14ac:dyDescent="0.25">
      <c r="A36" s="106"/>
      <c r="B36" s="107"/>
      <c r="C36" s="108"/>
      <c r="D36" s="104"/>
      <c r="E36" s="108"/>
      <c r="F36" s="110">
        <f t="shared" si="0"/>
        <v>0</v>
      </c>
    </row>
    <row r="37" spans="1:8" x14ac:dyDescent="0.25">
      <c r="A37" s="106"/>
      <c r="B37" s="107"/>
      <c r="C37" s="108"/>
      <c r="D37" s="104"/>
      <c r="E37" s="108"/>
      <c r="F37" s="110">
        <f t="shared" si="0"/>
        <v>0</v>
      </c>
    </row>
    <row r="38" spans="1:8" x14ac:dyDescent="0.25">
      <c r="A38" s="106"/>
      <c r="B38" s="107"/>
      <c r="C38" s="108"/>
      <c r="D38" s="104"/>
      <c r="E38" s="108"/>
      <c r="F38" s="110">
        <f t="shared" si="0"/>
        <v>0</v>
      </c>
      <c r="H38" s="23"/>
    </row>
    <row r="39" spans="1:8" x14ac:dyDescent="0.25">
      <c r="A39" s="106"/>
      <c r="B39" s="107"/>
      <c r="C39" s="108"/>
      <c r="D39" s="104"/>
      <c r="E39" s="108"/>
      <c r="F39" s="110">
        <f t="shared" si="0"/>
        <v>0</v>
      </c>
      <c r="H39" s="23"/>
    </row>
    <row r="40" spans="1:8" x14ac:dyDescent="0.25">
      <c r="A40" s="106"/>
      <c r="B40" s="107"/>
      <c r="C40" s="108"/>
      <c r="D40" s="104"/>
      <c r="E40" s="108"/>
      <c r="F40" s="110">
        <f t="shared" si="0"/>
        <v>0</v>
      </c>
      <c r="H40" s="23"/>
    </row>
    <row r="41" spans="1:8" x14ac:dyDescent="0.25">
      <c r="A41" s="106"/>
      <c r="B41" s="107"/>
      <c r="C41" s="108"/>
      <c r="D41" s="104"/>
      <c r="E41" s="108"/>
      <c r="F41" s="110">
        <f t="shared" si="0"/>
        <v>0</v>
      </c>
      <c r="H41" s="23"/>
    </row>
    <row r="42" spans="1:8" x14ac:dyDescent="0.25">
      <c r="A42" s="106"/>
      <c r="B42" s="107"/>
      <c r="C42" s="108"/>
      <c r="D42" s="104"/>
      <c r="E42" s="108"/>
      <c r="F42" s="110">
        <f t="shared" si="0"/>
        <v>0</v>
      </c>
      <c r="H42" s="23"/>
    </row>
    <row r="43" spans="1:8" x14ac:dyDescent="0.25">
      <c r="A43" s="106"/>
      <c r="B43" s="107"/>
      <c r="C43" s="108"/>
      <c r="D43" s="104"/>
      <c r="E43" s="108"/>
      <c r="F43" s="110">
        <f t="shared" si="0"/>
        <v>0</v>
      </c>
      <c r="H43" s="23"/>
    </row>
    <row r="44" spans="1:8" x14ac:dyDescent="0.25">
      <c r="A44" s="106"/>
      <c r="B44" s="107"/>
      <c r="C44" s="108"/>
      <c r="D44" s="104"/>
      <c r="E44" s="108"/>
      <c r="F44" s="110">
        <f t="shared" si="0"/>
        <v>0</v>
      </c>
      <c r="H44" s="23"/>
    </row>
    <row r="45" spans="1:8" x14ac:dyDescent="0.25">
      <c r="A45" s="106"/>
      <c r="B45" s="107"/>
      <c r="C45" s="108"/>
      <c r="D45" s="104"/>
      <c r="E45" s="108"/>
      <c r="F45" s="110">
        <f t="shared" si="0"/>
        <v>0</v>
      </c>
      <c r="H45" s="23"/>
    </row>
    <row r="46" spans="1:8" x14ac:dyDescent="0.25">
      <c r="A46" s="106"/>
      <c r="B46" s="107"/>
      <c r="C46" s="108"/>
      <c r="D46" s="104"/>
      <c r="E46" s="108"/>
      <c r="F46" s="110">
        <f t="shared" si="0"/>
        <v>0</v>
      </c>
      <c r="H46" s="23"/>
    </row>
    <row r="47" spans="1:8" x14ac:dyDescent="0.25">
      <c r="A47" s="106"/>
      <c r="B47" s="107"/>
      <c r="C47" s="108"/>
      <c r="D47" s="104"/>
      <c r="E47" s="108"/>
      <c r="F47" s="110">
        <f t="shared" si="0"/>
        <v>0</v>
      </c>
      <c r="H47" s="23"/>
    </row>
    <row r="48" spans="1:8" x14ac:dyDescent="0.25">
      <c r="A48" s="106"/>
      <c r="B48" s="107"/>
      <c r="C48" s="108"/>
      <c r="D48" s="104"/>
      <c r="E48" s="108"/>
      <c r="F48" s="110">
        <f t="shared" si="0"/>
        <v>0</v>
      </c>
      <c r="H48" s="23"/>
    </row>
    <row r="49" spans="1:8" x14ac:dyDescent="0.25">
      <c r="A49" s="106"/>
      <c r="B49" s="107"/>
      <c r="C49" s="108"/>
      <c r="D49" s="104"/>
      <c r="E49" s="108"/>
      <c r="F49" s="110">
        <f t="shared" si="0"/>
        <v>0</v>
      </c>
      <c r="H49" s="23"/>
    </row>
    <row r="50" spans="1:8" x14ac:dyDescent="0.25">
      <c r="A50" s="106"/>
      <c r="B50" s="107"/>
      <c r="C50" s="108"/>
      <c r="D50" s="104"/>
      <c r="E50" s="108"/>
      <c r="F50" s="110">
        <f t="shared" si="0"/>
        <v>0</v>
      </c>
    </row>
    <row r="51" spans="1:8" x14ac:dyDescent="0.25">
      <c r="A51" s="106"/>
      <c r="B51" s="107"/>
      <c r="C51" s="108"/>
      <c r="D51" s="104"/>
      <c r="E51" s="108"/>
      <c r="F51" s="110">
        <f t="shared" si="0"/>
        <v>0</v>
      </c>
    </row>
    <row r="52" spans="1:8" x14ac:dyDescent="0.25">
      <c r="A52" s="106"/>
      <c r="B52" s="112"/>
      <c r="C52" s="113"/>
      <c r="D52" s="104"/>
      <c r="E52" s="108"/>
      <c r="F52" s="110">
        <f t="shared" si="0"/>
        <v>0</v>
      </c>
    </row>
    <row r="53" spans="1:8" x14ac:dyDescent="0.25">
      <c r="A53" s="106"/>
      <c r="B53" s="112"/>
      <c r="C53" s="113"/>
      <c r="D53" s="104"/>
      <c r="E53" s="108"/>
      <c r="F53" s="110">
        <f t="shared" si="0"/>
        <v>0</v>
      </c>
    </row>
    <row r="54" spans="1:8" x14ac:dyDescent="0.25">
      <c r="A54" s="106"/>
      <c r="B54" s="112"/>
      <c r="C54" s="113"/>
      <c r="D54" s="104"/>
      <c r="E54" s="108"/>
      <c r="F54" s="110">
        <f t="shared" si="0"/>
        <v>0</v>
      </c>
    </row>
    <row r="55" spans="1:8" x14ac:dyDescent="0.25">
      <c r="A55" s="106"/>
      <c r="B55" s="112"/>
      <c r="C55" s="113"/>
      <c r="D55" s="104"/>
      <c r="E55" s="108"/>
      <c r="F55" s="110">
        <f t="shared" si="0"/>
        <v>0</v>
      </c>
    </row>
    <row r="56" spans="1:8" x14ac:dyDescent="0.25">
      <c r="A56" s="106"/>
      <c r="B56" s="112"/>
      <c r="C56" s="113"/>
      <c r="D56" s="104"/>
      <c r="E56" s="108"/>
      <c r="F56" s="110">
        <f t="shared" si="0"/>
        <v>0</v>
      </c>
    </row>
    <row r="57" spans="1:8" x14ac:dyDescent="0.25">
      <c r="A57" s="106"/>
      <c r="B57" s="112"/>
      <c r="C57" s="113"/>
      <c r="D57" s="104"/>
      <c r="E57" s="108"/>
      <c r="F57" s="110">
        <f t="shared" si="0"/>
        <v>0</v>
      </c>
    </row>
    <row r="58" spans="1:8" x14ac:dyDescent="0.25">
      <c r="A58" s="106"/>
      <c r="B58" s="112"/>
      <c r="C58" s="113"/>
      <c r="D58" s="104"/>
      <c r="E58" s="108"/>
      <c r="F58" s="110">
        <f t="shared" si="0"/>
        <v>0</v>
      </c>
    </row>
    <row r="59" spans="1:8" x14ac:dyDescent="0.25">
      <c r="A59" s="106"/>
      <c r="B59" s="112"/>
      <c r="C59" s="113"/>
      <c r="D59" s="104"/>
      <c r="E59" s="108"/>
      <c r="F59" s="110">
        <f t="shared" si="0"/>
        <v>0</v>
      </c>
    </row>
    <row r="60" spans="1:8" x14ac:dyDescent="0.25">
      <c r="A60" s="106"/>
      <c r="B60" s="112"/>
      <c r="C60" s="113"/>
      <c r="D60" s="104"/>
      <c r="E60" s="108"/>
      <c r="F60" s="110">
        <f t="shared" si="0"/>
        <v>0</v>
      </c>
    </row>
    <row r="61" spans="1:8" x14ac:dyDescent="0.25">
      <c r="A61" s="106"/>
      <c r="B61" s="112"/>
      <c r="C61" s="113"/>
      <c r="D61" s="104"/>
      <c r="E61" s="108"/>
      <c r="F61" s="110">
        <f t="shared" si="0"/>
        <v>0</v>
      </c>
    </row>
    <row r="62" spans="1:8" x14ac:dyDescent="0.25">
      <c r="A62" s="106"/>
      <c r="B62" s="112"/>
      <c r="C62" s="113"/>
      <c r="D62" s="104"/>
      <c r="E62" s="108"/>
      <c r="F62" s="110">
        <f t="shared" si="0"/>
        <v>0</v>
      </c>
    </row>
    <row r="63" spans="1:8" x14ac:dyDescent="0.25">
      <c r="A63" s="106"/>
      <c r="B63" s="112"/>
      <c r="C63" s="113"/>
      <c r="D63" s="104"/>
      <c r="E63" s="108"/>
      <c r="F63" s="110">
        <f t="shared" si="0"/>
        <v>0</v>
      </c>
    </row>
    <row r="64" spans="1:8" x14ac:dyDescent="0.25">
      <c r="A64" s="106"/>
      <c r="B64" s="112"/>
      <c r="C64" s="113"/>
      <c r="D64" s="104"/>
      <c r="E64" s="108"/>
      <c r="F64" s="110">
        <f t="shared" si="0"/>
        <v>0</v>
      </c>
    </row>
    <row r="65" spans="1:7" x14ac:dyDescent="0.25">
      <c r="A65" s="106"/>
      <c r="B65" s="112"/>
      <c r="C65" s="113"/>
      <c r="D65" s="104"/>
      <c r="E65" s="108"/>
      <c r="F65" s="110">
        <f t="shared" si="0"/>
        <v>0</v>
      </c>
    </row>
    <row r="66" spans="1:7" x14ac:dyDescent="0.25">
      <c r="A66" s="106"/>
      <c r="B66" s="112"/>
      <c r="C66" s="113"/>
      <c r="D66" s="104"/>
      <c r="E66" s="108"/>
      <c r="F66" s="110">
        <f t="shared" si="0"/>
        <v>0</v>
      </c>
    </row>
    <row r="67" spans="1:7" x14ac:dyDescent="0.25">
      <c r="A67" s="106"/>
      <c r="B67" s="112"/>
      <c r="C67" s="113"/>
      <c r="D67" s="104"/>
      <c r="E67" s="108"/>
      <c r="F67" s="110">
        <f t="shared" si="0"/>
        <v>0</v>
      </c>
    </row>
    <row r="68" spans="1:7" x14ac:dyDescent="0.25">
      <c r="A68" s="106"/>
      <c r="B68" s="112"/>
      <c r="C68" s="113"/>
      <c r="D68" s="104"/>
      <c r="E68" s="108"/>
      <c r="F68" s="110">
        <f t="shared" si="0"/>
        <v>0</v>
      </c>
    </row>
    <row r="69" spans="1:7" x14ac:dyDescent="0.25">
      <c r="A69" s="106"/>
      <c r="B69" s="197"/>
      <c r="C69" s="115"/>
      <c r="D69" s="104"/>
      <c r="E69" s="173"/>
      <c r="F69" s="110">
        <f t="shared" si="0"/>
        <v>0</v>
      </c>
      <c r="G69"/>
    </row>
    <row r="70" spans="1:7" x14ac:dyDescent="0.25">
      <c r="A70" s="106"/>
      <c r="B70" s="197"/>
      <c r="C70" s="115"/>
      <c r="D70" s="104"/>
      <c r="E70" s="114"/>
      <c r="F70" s="110">
        <f t="shared" si="0"/>
        <v>0</v>
      </c>
      <c r="G70"/>
    </row>
    <row r="71" spans="1:7" x14ac:dyDescent="0.25">
      <c r="A71" s="121"/>
      <c r="B71" s="88"/>
      <c r="C71" s="51">
        <f>SUM(C5:C70)</f>
        <v>45134.400000000001</v>
      </c>
      <c r="D71" s="51"/>
      <c r="E71" s="51">
        <f>SUM(E5:E70)</f>
        <v>0</v>
      </c>
      <c r="F71" s="51">
        <f>SUM(F5:F70)</f>
        <v>45134.400000000001</v>
      </c>
      <c r="G71"/>
    </row>
    <row r="72" spans="1:7" x14ac:dyDescent="0.25">
      <c r="A72" s="34"/>
      <c r="B72" s="34"/>
      <c r="C72" s="82"/>
      <c r="D72"/>
      <c r="E72" s="23"/>
      <c r="F72" s="23"/>
      <c r="G72"/>
    </row>
    <row r="73" spans="1:7" x14ac:dyDescent="0.25">
      <c r="A73" s="34"/>
      <c r="B73" s="34"/>
      <c r="C73" s="82"/>
      <c r="D73"/>
      <c r="E73" s="23"/>
      <c r="F73" s="23"/>
      <c r="G73"/>
    </row>
    <row r="74" spans="1:7" x14ac:dyDescent="0.25">
      <c r="A74" s="34"/>
      <c r="B74" s="314"/>
      <c r="C74" s="82"/>
      <c r="E74" s="23"/>
      <c r="F74" s="23"/>
      <c r="G74"/>
    </row>
    <row r="75" spans="1:7" x14ac:dyDescent="0.25">
      <c r="A75" s="34"/>
      <c r="B75" s="34"/>
      <c r="C75" s="82"/>
      <c r="E75" s="23"/>
      <c r="F75" s="23"/>
      <c r="G75"/>
    </row>
    <row r="76" spans="1:7" x14ac:dyDescent="0.25">
      <c r="A76" s="34"/>
      <c r="B76" s="34"/>
      <c r="C76" s="82"/>
      <c r="E76" s="23"/>
      <c r="F76" s="23"/>
      <c r="G76"/>
    </row>
    <row r="77" spans="1:7" x14ac:dyDescent="0.25">
      <c r="A77"/>
      <c r="B77"/>
      <c r="C77"/>
      <c r="E77" s="23"/>
      <c r="F77" s="23"/>
      <c r="G77"/>
    </row>
    <row r="78" spans="1:7" x14ac:dyDescent="0.25">
      <c r="A78"/>
      <c r="B78"/>
      <c r="C78"/>
      <c r="E78" s="23"/>
      <c r="F78" s="23"/>
      <c r="G78"/>
    </row>
    <row r="79" spans="1:7" x14ac:dyDescent="0.25">
      <c r="A79"/>
      <c r="B79"/>
      <c r="C79"/>
      <c r="E79" s="23"/>
      <c r="F79" s="23"/>
      <c r="G79"/>
    </row>
    <row r="82" spans="1:7" x14ac:dyDescent="0.25">
      <c r="A82"/>
      <c r="B82"/>
      <c r="C82"/>
      <c r="D82"/>
      <c r="E82" s="23"/>
      <c r="F82" s="23"/>
    </row>
    <row r="83" spans="1:7" x14ac:dyDescent="0.25">
      <c r="A83"/>
      <c r="B83"/>
      <c r="C83"/>
      <c r="D83"/>
      <c r="E83" s="23"/>
      <c r="F83" s="23"/>
    </row>
    <row r="85" spans="1:7" x14ac:dyDescent="0.25">
      <c r="A85"/>
      <c r="B85"/>
      <c r="C85"/>
      <c r="D85"/>
      <c r="E85" s="23"/>
      <c r="F85" s="23"/>
      <c r="G85" s="23" t="s">
        <v>450</v>
      </c>
    </row>
    <row r="88" spans="1:7" x14ac:dyDescent="0.25">
      <c r="A88"/>
      <c r="B88"/>
      <c r="C88"/>
      <c r="D88"/>
      <c r="E88" s="23"/>
      <c r="F88" s="23"/>
    </row>
    <row r="89" spans="1:7" x14ac:dyDescent="0.25">
      <c r="A89"/>
      <c r="B89"/>
      <c r="C89"/>
      <c r="D89"/>
      <c r="E89" s="23"/>
      <c r="F89" s="23"/>
    </row>
    <row r="90" spans="1:7" x14ac:dyDescent="0.25">
      <c r="A90"/>
      <c r="B90"/>
      <c r="C90"/>
      <c r="D90"/>
      <c r="E90" s="23"/>
      <c r="F90" s="23"/>
    </row>
    <row r="91" spans="1:7" x14ac:dyDescent="0.25">
      <c r="A91"/>
      <c r="B91"/>
      <c r="C91"/>
      <c r="D91"/>
      <c r="E91" s="23"/>
      <c r="F91" s="23"/>
    </row>
    <row r="92" spans="1:7" x14ac:dyDescent="0.25">
      <c r="A92"/>
      <c r="B92"/>
      <c r="C92"/>
      <c r="D92"/>
      <c r="E92" s="23"/>
      <c r="F92" s="23"/>
    </row>
    <row r="93" spans="1:7" x14ac:dyDescent="0.25">
      <c r="A93"/>
      <c r="B93"/>
      <c r="C93"/>
      <c r="D93"/>
      <c r="E93" s="23"/>
      <c r="F93" s="23"/>
    </row>
    <row r="94" spans="1:7" x14ac:dyDescent="0.25">
      <c r="A94"/>
      <c r="B94"/>
      <c r="C94"/>
      <c r="D94"/>
      <c r="E94" s="23"/>
      <c r="F94" s="23"/>
    </row>
    <row r="95" spans="1:7" x14ac:dyDescent="0.25">
      <c r="A95"/>
      <c r="B95"/>
      <c r="C95"/>
      <c r="D95"/>
      <c r="E95" s="23"/>
      <c r="F95" s="23"/>
    </row>
    <row r="96" spans="1:7" x14ac:dyDescent="0.25">
      <c r="A96"/>
      <c r="B96"/>
      <c r="C96"/>
      <c r="D96"/>
      <c r="E96" s="23"/>
      <c r="F96" s="23"/>
    </row>
    <row r="97" spans="1:7" x14ac:dyDescent="0.25">
      <c r="A97"/>
      <c r="B97"/>
      <c r="C97"/>
      <c r="D97"/>
      <c r="E97" s="23"/>
      <c r="F97" s="23"/>
    </row>
    <row r="98" spans="1:7" x14ac:dyDescent="0.25">
      <c r="A98"/>
      <c r="B98"/>
      <c r="C98"/>
      <c r="D98"/>
      <c r="E98" s="23"/>
      <c r="F98" s="23"/>
      <c r="G98"/>
    </row>
    <row r="99" spans="1:7" x14ac:dyDescent="0.25">
      <c r="A99"/>
      <c r="B99"/>
      <c r="C99"/>
      <c r="D99"/>
      <c r="E99" s="23"/>
      <c r="F99" s="23"/>
      <c r="G99"/>
    </row>
    <row r="100" spans="1:7" x14ac:dyDescent="0.25">
      <c r="A100"/>
      <c r="B100"/>
      <c r="C100"/>
      <c r="D100"/>
      <c r="E100" s="23"/>
      <c r="F100" s="23"/>
      <c r="G100"/>
    </row>
    <row r="101" spans="1:7" x14ac:dyDescent="0.25">
      <c r="A101"/>
      <c r="B101"/>
      <c r="C101"/>
      <c r="D101"/>
      <c r="E101" s="23"/>
      <c r="F101" s="23"/>
      <c r="G101"/>
    </row>
    <row r="102" spans="1:7" x14ac:dyDescent="0.25">
      <c r="A102"/>
      <c r="B102"/>
      <c r="C102"/>
      <c r="D102"/>
      <c r="E102" s="23"/>
      <c r="F102" s="23"/>
      <c r="G102"/>
    </row>
    <row r="103" spans="1:7" x14ac:dyDescent="0.25">
      <c r="A103"/>
      <c r="B103"/>
      <c r="C103"/>
      <c r="D103"/>
      <c r="E103" s="23"/>
      <c r="F103" s="23"/>
      <c r="G103"/>
    </row>
    <row r="104" spans="1:7" x14ac:dyDescent="0.25">
      <c r="A104"/>
      <c r="B104"/>
      <c r="C104"/>
      <c r="D104"/>
      <c r="E104" s="23"/>
      <c r="F104" s="23"/>
      <c r="G104"/>
    </row>
    <row r="105" spans="1:7" x14ac:dyDescent="0.25">
      <c r="A105"/>
      <c r="B105"/>
      <c r="C105"/>
      <c r="D105"/>
      <c r="E105" s="23"/>
      <c r="F105" s="23"/>
      <c r="G105"/>
    </row>
    <row r="106" spans="1:7" x14ac:dyDescent="0.25">
      <c r="A106"/>
      <c r="B106"/>
      <c r="C106"/>
      <c r="D106"/>
      <c r="E106" s="23"/>
      <c r="F106" s="23"/>
      <c r="G106"/>
    </row>
    <row r="107" spans="1:7" x14ac:dyDescent="0.25">
      <c r="A107"/>
      <c r="B107"/>
      <c r="C107"/>
      <c r="D107"/>
      <c r="E107" s="23"/>
      <c r="F107" s="23"/>
      <c r="G107"/>
    </row>
    <row r="108" spans="1:7" x14ac:dyDescent="0.25">
      <c r="A108"/>
      <c r="B108"/>
      <c r="C108"/>
      <c r="D108"/>
      <c r="E108" s="23"/>
      <c r="F108" s="23"/>
      <c r="G108"/>
    </row>
    <row r="109" spans="1:7" x14ac:dyDescent="0.25">
      <c r="A109"/>
      <c r="B109"/>
      <c r="C109"/>
      <c r="D109"/>
      <c r="E109" s="23"/>
      <c r="F109" s="23"/>
      <c r="G109"/>
    </row>
    <row r="110" spans="1:7" x14ac:dyDescent="0.25">
      <c r="A110"/>
      <c r="B110"/>
      <c r="C110"/>
      <c r="D110"/>
      <c r="E110" s="23"/>
      <c r="F110" s="23"/>
      <c r="G110"/>
    </row>
    <row r="111" spans="1:7" x14ac:dyDescent="0.25">
      <c r="A111"/>
      <c r="B111"/>
      <c r="C111"/>
      <c r="D111"/>
      <c r="E111" s="23"/>
      <c r="F111" s="23"/>
      <c r="G111"/>
    </row>
    <row r="112" spans="1:7" x14ac:dyDescent="0.25">
      <c r="A112"/>
      <c r="B112"/>
      <c r="C112"/>
      <c r="D112"/>
      <c r="E112" s="23"/>
      <c r="F112" s="23"/>
      <c r="G112"/>
    </row>
    <row r="113" spans="1:7" x14ac:dyDescent="0.25">
      <c r="A113"/>
      <c r="B113"/>
      <c r="C113"/>
      <c r="D113"/>
      <c r="E113" s="23"/>
      <c r="F113" s="23"/>
      <c r="G113"/>
    </row>
    <row r="114" spans="1:7" x14ac:dyDescent="0.25">
      <c r="A114"/>
      <c r="B114"/>
      <c r="C114"/>
      <c r="D114"/>
      <c r="E114" s="23"/>
      <c r="F114" s="23"/>
      <c r="G114"/>
    </row>
    <row r="115" spans="1:7" x14ac:dyDescent="0.25">
      <c r="A115"/>
      <c r="B115"/>
      <c r="C115"/>
      <c r="D115"/>
      <c r="E115" s="23"/>
      <c r="F115" s="23"/>
      <c r="G115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370" t="s">
        <v>30</v>
      </c>
      <c r="D3" s="371"/>
      <c r="E3" s="372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355" t="s">
        <v>156</v>
      </c>
      <c r="D1" s="355"/>
      <c r="E1" s="355"/>
      <c r="F1" s="355"/>
      <c r="G1" s="355"/>
      <c r="H1" s="355"/>
      <c r="I1" s="355"/>
      <c r="J1" s="355"/>
      <c r="K1" s="355"/>
      <c r="M1" s="2" t="s">
        <v>92</v>
      </c>
      <c r="N1" s="3"/>
      <c r="O1" s="4"/>
      <c r="S1" s="1"/>
      <c r="T1" s="355" t="s">
        <v>156</v>
      </c>
      <c r="U1" s="355"/>
      <c r="V1" s="355"/>
      <c r="W1" s="355"/>
      <c r="X1" s="355"/>
      <c r="Y1" s="355"/>
      <c r="Z1" s="355"/>
      <c r="AA1" s="355"/>
      <c r="AB1" s="355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356" t="s">
        <v>3</v>
      </c>
      <c r="W4" s="357"/>
      <c r="Z4" s="358" t="s">
        <v>4</v>
      </c>
      <c r="AA4" s="359"/>
      <c r="AB4" s="359"/>
      <c r="AC4" s="359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360" t="s">
        <v>21</v>
      </c>
      <c r="I40" s="361"/>
      <c r="J40" s="186"/>
      <c r="K40" s="362">
        <f>I38+L38</f>
        <v>69265.16</v>
      </c>
      <c r="L40" s="363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60" t="s">
        <v>21</v>
      </c>
      <c r="Z40" s="361"/>
      <c r="AA40" s="177"/>
      <c r="AB40" s="362">
        <f>Z38+AC38</f>
        <v>17651.61</v>
      </c>
      <c r="AC40" s="363"/>
      <c r="AD40" s="8"/>
      <c r="AE40" s="51"/>
      <c r="AF40" s="28"/>
    </row>
    <row r="41" spans="1:32" ht="15.75" customHeight="1" x14ac:dyDescent="0.25">
      <c r="B41" s="1"/>
      <c r="C41" s="5"/>
      <c r="D41" s="364" t="s">
        <v>22</v>
      </c>
      <c r="E41" s="364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364" t="s">
        <v>22</v>
      </c>
      <c r="V41" s="364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349"/>
      <c r="J43" s="349"/>
      <c r="K43" s="349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349"/>
      <c r="AA43" s="349"/>
      <c r="AB43" s="349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365" t="s">
        <v>26</v>
      </c>
      <c r="J44" s="365"/>
      <c r="K44" s="366">
        <f>F46</f>
        <v>146566.27999999991</v>
      </c>
      <c r="L44" s="367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365" t="s">
        <v>26</v>
      </c>
      <c r="AA44" s="365"/>
      <c r="AB44" s="366">
        <f>W46</f>
        <v>161651.33000000005</v>
      </c>
      <c r="AC44" s="367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368" t="s">
        <v>2</v>
      </c>
      <c r="J45" s="368"/>
      <c r="K45" s="369">
        <f>-C4</f>
        <v>-158893.32</v>
      </c>
      <c r="L45" s="369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368" t="s">
        <v>2</v>
      </c>
      <c r="AA45" s="368"/>
      <c r="AB45" s="369">
        <f>-T4</f>
        <v>-158893.32</v>
      </c>
      <c r="AC45" s="369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350">
        <v>0</v>
      </c>
      <c r="L46" s="350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350">
        <v>0</v>
      </c>
      <c r="AC46" s="350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345" t="s">
        <v>29</v>
      </c>
      <c r="J47" s="346"/>
      <c r="K47" s="347">
        <f>SUM(K44:L46)</f>
        <v>-12327.040000000095</v>
      </c>
      <c r="L47" s="348"/>
      <c r="M47" s="8"/>
      <c r="N47" s="51"/>
      <c r="O47" s="4">
        <v>0</v>
      </c>
      <c r="S47" s="1"/>
      <c r="T47" s="5"/>
      <c r="V47" s="83"/>
      <c r="W47" s="86"/>
      <c r="Z47" s="345" t="s">
        <v>29</v>
      </c>
      <c r="AA47" s="346"/>
      <c r="AB47" s="347">
        <f>SUM(AB44:AC46)</f>
        <v>2758.0100000000384</v>
      </c>
      <c r="AC47" s="348"/>
      <c r="AD47" s="8"/>
      <c r="AE47" s="51"/>
      <c r="AF47" s="4"/>
    </row>
    <row r="48" spans="1:32" x14ac:dyDescent="0.25">
      <c r="B48" s="1"/>
      <c r="C48" s="5"/>
      <c r="D48" s="349"/>
      <c r="E48" s="349"/>
      <c r="F48" s="4"/>
      <c r="I48" s="5"/>
      <c r="J48" s="5"/>
      <c r="M48" s="8"/>
      <c r="N48" s="51"/>
      <c r="O48" s="4"/>
      <c r="S48" s="1"/>
      <c r="T48" s="5"/>
      <c r="U48" s="349"/>
      <c r="V48" s="349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Z43:AB43"/>
    <mergeCell ref="Z44:AA44"/>
    <mergeCell ref="AB44:AC44"/>
    <mergeCell ref="Y40:Z40"/>
    <mergeCell ref="AB40:AC40"/>
    <mergeCell ref="Z47:AA47"/>
    <mergeCell ref="AB47:AC47"/>
    <mergeCell ref="U48:V48"/>
    <mergeCell ref="Z45:AA45"/>
    <mergeCell ref="AB45:AC45"/>
    <mergeCell ref="AB46:AC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370" t="s">
        <v>30</v>
      </c>
      <c r="D3" s="371"/>
      <c r="E3" s="372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workbookViewId="0">
      <selection activeCell="F51" sqref="F51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355" t="s">
        <v>225</v>
      </c>
      <c r="D1" s="355"/>
      <c r="E1" s="355"/>
      <c r="F1" s="355"/>
      <c r="G1" s="355"/>
      <c r="H1" s="355"/>
      <c r="I1" s="355"/>
      <c r="J1" s="355"/>
      <c r="K1" s="355"/>
      <c r="M1" s="2" t="s">
        <v>153</v>
      </c>
      <c r="N1" s="3"/>
      <c r="O1" s="4"/>
      <c r="S1" s="1"/>
      <c r="T1" s="355" t="s">
        <v>225</v>
      </c>
      <c r="U1" s="355"/>
      <c r="V1" s="355"/>
      <c r="W1" s="355"/>
      <c r="X1" s="355"/>
      <c r="Y1" s="355"/>
      <c r="Z1" s="355"/>
      <c r="AA1" s="355"/>
      <c r="AB1" s="355"/>
      <c r="AD1" s="2" t="s">
        <v>152</v>
      </c>
      <c r="AE1" s="3"/>
      <c r="AF1" s="4"/>
      <c r="AJ1" s="1"/>
      <c r="AK1" s="355" t="s">
        <v>225</v>
      </c>
      <c r="AL1" s="355"/>
      <c r="AM1" s="355"/>
      <c r="AN1" s="355"/>
      <c r="AO1" s="355"/>
      <c r="AP1" s="355"/>
      <c r="AQ1" s="355"/>
      <c r="AR1" s="355"/>
      <c r="AS1" s="355"/>
      <c r="AU1" s="2" t="s">
        <v>92</v>
      </c>
      <c r="AV1" s="3"/>
      <c r="AW1" s="4"/>
      <c r="AZ1" s="1"/>
      <c r="BA1" s="355" t="s">
        <v>225</v>
      </c>
      <c r="BB1" s="355"/>
      <c r="BC1" s="355"/>
      <c r="BD1" s="355"/>
      <c r="BE1" s="355"/>
      <c r="BF1" s="355"/>
      <c r="BG1" s="355"/>
      <c r="BH1" s="355"/>
      <c r="BI1" s="355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356" t="s">
        <v>3</v>
      </c>
      <c r="W4" s="357"/>
      <c r="Z4" s="358" t="s">
        <v>4</v>
      </c>
      <c r="AA4" s="359"/>
      <c r="AB4" s="359"/>
      <c r="AC4" s="359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356" t="s">
        <v>3</v>
      </c>
      <c r="AN4" s="357"/>
      <c r="AQ4" s="358" t="s">
        <v>4</v>
      </c>
      <c r="AR4" s="359"/>
      <c r="AS4" s="359"/>
      <c r="AT4" s="359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356" t="s">
        <v>3</v>
      </c>
      <c r="BD4" s="357"/>
      <c r="BG4" s="358" t="s">
        <v>4</v>
      </c>
      <c r="BH4" s="359"/>
      <c r="BI4" s="359"/>
      <c r="BJ4" s="359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360" t="s">
        <v>21</v>
      </c>
      <c r="I40" s="361"/>
      <c r="J40" s="232"/>
      <c r="K40" s="362">
        <f>I38+L38</f>
        <v>67856.569999999992</v>
      </c>
      <c r="L40" s="363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360" t="s">
        <v>21</v>
      </c>
      <c r="Z40" s="361"/>
      <c r="AA40" s="232"/>
      <c r="AB40" s="362">
        <f>Z38+AC38</f>
        <v>54328.729999999996</v>
      </c>
      <c r="AC40" s="363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360" t="s">
        <v>21</v>
      </c>
      <c r="AQ40" s="361"/>
      <c r="AR40" s="230"/>
      <c r="AS40" s="362">
        <f>AQ38+AT38</f>
        <v>40162.5</v>
      </c>
      <c r="AT40" s="363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360" t="s">
        <v>21</v>
      </c>
      <c r="BG40" s="361"/>
      <c r="BH40" s="212"/>
      <c r="BI40" s="362">
        <f>BG38+BJ38</f>
        <v>19620.25</v>
      </c>
      <c r="BJ40" s="363"/>
      <c r="BK40" s="8"/>
      <c r="BL40" s="51"/>
      <c r="BM40" s="28"/>
      <c r="BN40" s="51"/>
    </row>
    <row r="41" spans="1:66" ht="15.75" customHeight="1" x14ac:dyDescent="0.25">
      <c r="B41" s="1"/>
      <c r="C41" s="5"/>
      <c r="D41" s="364" t="s">
        <v>22</v>
      </c>
      <c r="E41" s="364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364" t="s">
        <v>22</v>
      </c>
      <c r="V41" s="364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364" t="s">
        <v>22</v>
      </c>
      <c r="AM41" s="364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364" t="s">
        <v>22</v>
      </c>
      <c r="BC41" s="364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349"/>
      <c r="J43" s="349"/>
      <c r="K43" s="349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349"/>
      <c r="AA43" s="349"/>
      <c r="AB43" s="349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349"/>
      <c r="AR43" s="349"/>
      <c r="AS43" s="349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349"/>
      <c r="BH43" s="349"/>
      <c r="BI43" s="349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365" t="s">
        <v>26</v>
      </c>
      <c r="J44" s="365"/>
      <c r="K44" s="366">
        <f>F46</f>
        <v>127889.55999999994</v>
      </c>
      <c r="L44" s="367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365" t="s">
        <v>26</v>
      </c>
      <c r="AA44" s="365"/>
      <c r="AB44" s="366">
        <f>W46</f>
        <v>120747.68</v>
      </c>
      <c r="AC44" s="367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365" t="s">
        <v>26</v>
      </c>
      <c r="AR44" s="365"/>
      <c r="AS44" s="366">
        <f>AN46</f>
        <v>122766.57999999999</v>
      </c>
      <c r="AT44" s="367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365" t="s">
        <v>26</v>
      </c>
      <c r="BH44" s="365"/>
      <c r="BI44" s="366">
        <f>BD46</f>
        <v>122418.78</v>
      </c>
      <c r="BJ44" s="367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368" t="s">
        <v>2</v>
      </c>
      <c r="J45" s="368"/>
      <c r="K45" s="369">
        <f>-C4</f>
        <v>-119365.13</v>
      </c>
      <c r="L45" s="369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368" t="s">
        <v>2</v>
      </c>
      <c r="AA45" s="368"/>
      <c r="AB45" s="369">
        <f>-T4</f>
        <v>-119365.13</v>
      </c>
      <c r="AC45" s="369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368" t="s">
        <v>2</v>
      </c>
      <c r="AR45" s="368"/>
      <c r="AS45" s="369">
        <f>-AK4</f>
        <v>-119365.13</v>
      </c>
      <c r="AT45" s="369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368" t="s">
        <v>2</v>
      </c>
      <c r="BH45" s="368"/>
      <c r="BI45" s="369">
        <f>-BA4</f>
        <v>-119365.13</v>
      </c>
      <c r="BJ45" s="369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350">
        <v>0</v>
      </c>
      <c r="L46" s="350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350">
        <v>0</v>
      </c>
      <c r="AC46" s="350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350">
        <v>0</v>
      </c>
      <c r="AT46" s="350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350">
        <v>0</v>
      </c>
      <c r="BJ46" s="350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345" t="s">
        <v>294</v>
      </c>
      <c r="J47" s="346"/>
      <c r="K47" s="347">
        <f>SUM(K44:L46)</f>
        <v>8524.4299999999348</v>
      </c>
      <c r="L47" s="348"/>
      <c r="M47" s="8"/>
      <c r="N47" s="51"/>
      <c r="O47" s="4">
        <v>0</v>
      </c>
      <c r="S47" s="1"/>
      <c r="T47" s="5"/>
      <c r="V47" s="83"/>
      <c r="W47" s="86"/>
      <c r="Z47" s="345" t="s">
        <v>282</v>
      </c>
      <c r="AA47" s="346"/>
      <c r="AB47" s="347">
        <f>SUM(AB44:AC46)</f>
        <v>1382.5499999999884</v>
      </c>
      <c r="AC47" s="348"/>
      <c r="AD47" s="8"/>
      <c r="AE47" s="51"/>
      <c r="AF47" s="4">
        <v>0</v>
      </c>
      <c r="AJ47" s="1"/>
      <c r="AK47" s="5"/>
      <c r="AM47" s="83"/>
      <c r="AN47" s="86"/>
      <c r="AQ47" s="345" t="s">
        <v>282</v>
      </c>
      <c r="AR47" s="346"/>
      <c r="AS47" s="347">
        <f>SUM(AS44:AT46)</f>
        <v>3401.4499999999825</v>
      </c>
      <c r="AT47" s="348"/>
      <c r="AU47" s="8"/>
      <c r="AV47" s="51"/>
      <c r="AW47" s="4">
        <v>0</v>
      </c>
      <c r="AZ47" s="1"/>
      <c r="BA47" s="5"/>
      <c r="BC47" s="83"/>
      <c r="BD47" s="86"/>
      <c r="BG47" s="345" t="s">
        <v>294</v>
      </c>
      <c r="BH47" s="346"/>
      <c r="BI47" s="347">
        <f>SUM(BI44:BJ46)</f>
        <v>3053.6499999999942</v>
      </c>
      <c r="BJ47" s="348"/>
      <c r="BK47" s="8"/>
      <c r="BL47" s="51"/>
      <c r="BM47" s="4">
        <v>0</v>
      </c>
    </row>
    <row r="48" spans="1:66" x14ac:dyDescent="0.25">
      <c r="B48" s="1"/>
      <c r="C48" s="5"/>
      <c r="D48" s="349"/>
      <c r="E48" s="349"/>
      <c r="F48" s="4"/>
      <c r="I48" s="5"/>
      <c r="J48" s="5"/>
      <c r="M48" s="8"/>
      <c r="N48" s="51"/>
      <c r="O48" s="4"/>
      <c r="S48" s="51"/>
      <c r="T48" s="5"/>
      <c r="U48" s="349"/>
      <c r="V48" s="349"/>
      <c r="W48" s="4"/>
      <c r="Z48" s="5"/>
      <c r="AA48" s="5"/>
      <c r="AD48" s="8"/>
      <c r="AE48" s="51"/>
      <c r="AF48" s="4"/>
      <c r="AJ48" s="1"/>
      <c r="AK48" s="5"/>
      <c r="AL48" s="349"/>
      <c r="AM48" s="349"/>
      <c r="AN48" s="51"/>
      <c r="AQ48" s="5"/>
      <c r="AR48" s="5"/>
      <c r="AU48" s="8"/>
      <c r="AV48" s="51"/>
      <c r="AW48" s="4"/>
      <c r="AZ48" s="1"/>
      <c r="BA48" s="5"/>
      <c r="BB48" s="349"/>
      <c r="BC48" s="349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BA1:BI1"/>
    <mergeCell ref="BC4:BD4"/>
    <mergeCell ref="BG4:BJ4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370" t="s">
        <v>30</v>
      </c>
      <c r="D3" s="371"/>
      <c r="E3" s="372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4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355" t="s">
        <v>338</v>
      </c>
      <c r="D1" s="355"/>
      <c r="E1" s="355"/>
      <c r="F1" s="355"/>
      <c r="G1" s="355"/>
      <c r="H1" s="355"/>
      <c r="I1" s="355"/>
      <c r="J1" s="355"/>
      <c r="K1" s="355"/>
      <c r="M1" s="2" t="s">
        <v>152</v>
      </c>
      <c r="N1" s="3"/>
      <c r="O1" s="4"/>
      <c r="P1" s="4"/>
      <c r="S1" s="1"/>
      <c r="T1" s="355" t="s">
        <v>338</v>
      </c>
      <c r="U1" s="355"/>
      <c r="V1" s="355"/>
      <c r="W1" s="355"/>
      <c r="X1" s="355"/>
      <c r="Y1" s="355"/>
      <c r="Z1" s="355"/>
      <c r="AA1" s="355"/>
      <c r="AB1" s="355"/>
      <c r="AD1" s="2" t="s">
        <v>92</v>
      </c>
      <c r="AE1" s="3"/>
      <c r="AF1" s="4"/>
      <c r="AG1" s="4"/>
      <c r="AJ1" s="1"/>
      <c r="AK1" s="355" t="s">
        <v>338</v>
      </c>
      <c r="AL1" s="355"/>
      <c r="AM1" s="355"/>
      <c r="AN1" s="355"/>
      <c r="AO1" s="355"/>
      <c r="AP1" s="355"/>
      <c r="AQ1" s="355"/>
      <c r="AR1" s="355"/>
      <c r="AS1" s="355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356" t="s">
        <v>3</v>
      </c>
      <c r="W4" s="357"/>
      <c r="Z4" s="358" t="s">
        <v>4</v>
      </c>
      <c r="AA4" s="359"/>
      <c r="AB4" s="359"/>
      <c r="AC4" s="359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356" t="s">
        <v>3</v>
      </c>
      <c r="AN4" s="357"/>
      <c r="AQ4" s="358" t="s">
        <v>4</v>
      </c>
      <c r="AR4" s="359"/>
      <c r="AS4" s="359"/>
      <c r="AT4" s="359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360" t="s">
        <v>21</v>
      </c>
      <c r="I40" s="361"/>
      <c r="J40" s="272"/>
      <c r="K40" s="362">
        <f>I38+L38</f>
        <v>79005.070000000007</v>
      </c>
      <c r="L40" s="363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360" t="s">
        <v>21</v>
      </c>
      <c r="Z40" s="361"/>
      <c r="AA40" s="264"/>
      <c r="AB40" s="362">
        <f>Z38+AC38</f>
        <v>44049.07</v>
      </c>
      <c r="AC40" s="363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360" t="s">
        <v>21</v>
      </c>
      <c r="AQ40" s="361"/>
      <c r="AR40" s="247"/>
      <c r="AS40" s="362">
        <f>AQ38+AT38</f>
        <v>18386.46</v>
      </c>
      <c r="AT40" s="363"/>
      <c r="AU40" s="8"/>
      <c r="AV40" s="51"/>
      <c r="AW40" s="28"/>
    </row>
    <row r="41" spans="1:49" ht="15.75" customHeight="1" x14ac:dyDescent="0.25">
      <c r="B41" s="1"/>
      <c r="C41" s="5"/>
      <c r="D41" s="364" t="s">
        <v>22</v>
      </c>
      <c r="E41" s="364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364" t="s">
        <v>22</v>
      </c>
      <c r="V41" s="364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364" t="s">
        <v>22</v>
      </c>
      <c r="AM41" s="364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349"/>
      <c r="J43" s="349"/>
      <c r="K43" s="349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349"/>
      <c r="AA43" s="349"/>
      <c r="AB43" s="349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349"/>
      <c r="AR43" s="349"/>
      <c r="AS43" s="349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365" t="s">
        <v>26</v>
      </c>
      <c r="J44" s="365"/>
      <c r="K44" s="366">
        <f>F46</f>
        <v>167914.61999999988</v>
      </c>
      <c r="L44" s="367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365" t="s">
        <v>26</v>
      </c>
      <c r="AA44" s="365"/>
      <c r="AB44" s="366">
        <f>W46</f>
        <v>209613.43000000002</v>
      </c>
      <c r="AC44" s="367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365" t="s">
        <v>26</v>
      </c>
      <c r="AR44" s="365"/>
      <c r="AS44" s="366">
        <f>AN46</f>
        <v>197807.15</v>
      </c>
      <c r="AT44" s="367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368" t="s">
        <v>2</v>
      </c>
      <c r="J45" s="368"/>
      <c r="K45" s="369">
        <f>-C4</f>
        <v>-175165.14</v>
      </c>
      <c r="L45" s="369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368" t="s">
        <v>2</v>
      </c>
      <c r="AA45" s="368"/>
      <c r="AB45" s="369">
        <f>-T4</f>
        <v>-175165.14</v>
      </c>
      <c r="AC45" s="369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368" t="s">
        <v>2</v>
      </c>
      <c r="AR45" s="368"/>
      <c r="AS45" s="369">
        <f>-AK4</f>
        <v>-175165.14</v>
      </c>
      <c r="AT45" s="369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350">
        <v>0</v>
      </c>
      <c r="L46" s="350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350">
        <v>0</v>
      </c>
      <c r="AC46" s="350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350">
        <v>0</v>
      </c>
      <c r="AT46" s="350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345" t="s">
        <v>294</v>
      </c>
      <c r="J47" s="346"/>
      <c r="K47" s="347">
        <f>SUM(K44:L46)</f>
        <v>-7250.520000000135</v>
      </c>
      <c r="L47" s="348"/>
      <c r="M47" s="8"/>
      <c r="N47" s="51"/>
      <c r="O47" s="4">
        <v>0</v>
      </c>
      <c r="P47" s="4"/>
      <c r="S47" s="1"/>
      <c r="T47" s="5"/>
      <c r="V47" s="83"/>
      <c r="W47" s="86"/>
      <c r="Z47" s="345" t="s">
        <v>282</v>
      </c>
      <c r="AA47" s="346"/>
      <c r="AB47" s="347">
        <f>SUM(AB44:AC46)</f>
        <v>34448.290000000008</v>
      </c>
      <c r="AC47" s="348"/>
      <c r="AD47" s="8"/>
      <c r="AE47" s="51"/>
      <c r="AF47" s="4">
        <v>0</v>
      </c>
      <c r="AG47" s="4"/>
      <c r="AJ47" s="1"/>
      <c r="AK47" s="5"/>
      <c r="AM47" s="83"/>
      <c r="AN47" s="86"/>
      <c r="AQ47" s="345" t="s">
        <v>282</v>
      </c>
      <c r="AR47" s="346"/>
      <c r="AS47" s="347">
        <f>SUM(AS44:AT46)</f>
        <v>22642.00999999998</v>
      </c>
      <c r="AT47" s="348"/>
      <c r="AU47" s="8"/>
      <c r="AV47" s="51"/>
      <c r="AW47" s="4">
        <v>0</v>
      </c>
    </row>
    <row r="48" spans="1:49" x14ac:dyDescent="0.25">
      <c r="B48" s="1"/>
      <c r="C48" s="5"/>
      <c r="D48" s="349"/>
      <c r="E48" s="349"/>
      <c r="F48" s="4"/>
      <c r="I48" s="5"/>
      <c r="J48" s="5"/>
      <c r="M48" s="8"/>
      <c r="N48" s="51"/>
      <c r="O48" s="4"/>
      <c r="P48" s="4"/>
      <c r="S48" s="1"/>
      <c r="T48" s="5"/>
      <c r="U48" s="349"/>
      <c r="V48" s="349"/>
      <c r="W48" s="4"/>
      <c r="Z48" s="5"/>
      <c r="AA48" s="5"/>
      <c r="AD48" s="8"/>
      <c r="AE48" s="51"/>
      <c r="AF48" s="4"/>
      <c r="AG48" s="4"/>
      <c r="AJ48" s="1"/>
      <c r="AK48" s="5"/>
      <c r="AL48" s="349"/>
      <c r="AM48" s="349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AL48:AM48"/>
    <mergeCell ref="AQ47:AR47"/>
    <mergeCell ref="AS47:AT47"/>
    <mergeCell ref="AS46:AT46"/>
    <mergeCell ref="AQ45:AR45"/>
    <mergeCell ref="AS45:AT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70" t="s">
        <v>30</v>
      </c>
      <c r="D3" s="371"/>
      <c r="E3" s="372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topLeftCell="A7" workbookViewId="0">
      <selection activeCell="L12" sqref="L12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355" t="s">
        <v>463</v>
      </c>
      <c r="D1" s="355"/>
      <c r="E1" s="355"/>
      <c r="F1" s="355"/>
      <c r="G1" s="355"/>
      <c r="H1" s="355"/>
      <c r="I1" s="355"/>
      <c r="J1" s="355"/>
      <c r="K1" s="355"/>
      <c r="M1" s="2" t="s">
        <v>153</v>
      </c>
      <c r="N1" s="3"/>
      <c r="O1" s="4"/>
      <c r="P1" s="4"/>
      <c r="S1" s="1"/>
      <c r="T1" s="355" t="s">
        <v>463</v>
      </c>
      <c r="U1" s="355"/>
      <c r="V1" s="355"/>
      <c r="W1" s="355"/>
      <c r="X1" s="355"/>
      <c r="Y1" s="355"/>
      <c r="Z1" s="355"/>
      <c r="AA1" s="355"/>
      <c r="AB1" s="355"/>
      <c r="AD1" s="2" t="s">
        <v>152</v>
      </c>
      <c r="AE1" s="3"/>
      <c r="AF1" s="4"/>
      <c r="AG1" s="4"/>
      <c r="AJ1" s="1"/>
      <c r="AK1" s="355" t="s">
        <v>463</v>
      </c>
      <c r="AL1" s="355"/>
      <c r="AM1" s="355"/>
      <c r="AN1" s="355"/>
      <c r="AO1" s="355"/>
      <c r="AP1" s="355"/>
      <c r="AQ1" s="355"/>
      <c r="AR1" s="355"/>
      <c r="AS1" s="355"/>
      <c r="AU1" s="2" t="s">
        <v>92</v>
      </c>
      <c r="AV1" s="3"/>
      <c r="AW1" s="4"/>
      <c r="AX1" s="4"/>
      <c r="BA1" s="1"/>
      <c r="BB1" s="355" t="s">
        <v>463</v>
      </c>
      <c r="BC1" s="355"/>
      <c r="BD1" s="355"/>
      <c r="BE1" s="355"/>
      <c r="BF1" s="355"/>
      <c r="BG1" s="355"/>
      <c r="BH1" s="355"/>
      <c r="BI1" s="355"/>
      <c r="BJ1" s="355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300"/>
      <c r="F2" s="7"/>
      <c r="I2" s="5"/>
      <c r="J2" s="5"/>
      <c r="M2" s="8"/>
      <c r="N2" s="3"/>
      <c r="O2" s="4"/>
      <c r="P2" s="4"/>
      <c r="S2" s="1"/>
      <c r="T2" s="5"/>
      <c r="V2" s="300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356" t="s">
        <v>3</v>
      </c>
      <c r="F4" s="357"/>
      <c r="I4" s="358" t="s">
        <v>4</v>
      </c>
      <c r="J4" s="359"/>
      <c r="K4" s="359"/>
      <c r="L4" s="359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356" t="s">
        <v>3</v>
      </c>
      <c r="W4" s="357"/>
      <c r="Z4" s="358" t="s">
        <v>4</v>
      </c>
      <c r="AA4" s="359"/>
      <c r="AB4" s="359"/>
      <c r="AC4" s="359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356" t="s">
        <v>3</v>
      </c>
      <c r="AN4" s="357"/>
      <c r="AQ4" s="358" t="s">
        <v>4</v>
      </c>
      <c r="AR4" s="359"/>
      <c r="AS4" s="359"/>
      <c r="AT4" s="359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356" t="s">
        <v>3</v>
      </c>
      <c r="BE4" s="357"/>
      <c r="BH4" s="358" t="s">
        <v>4</v>
      </c>
      <c r="BI4" s="359"/>
      <c r="BJ4" s="359"/>
      <c r="BK4" s="359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785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06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7187.5+7187.5+7187.5+7187.5</f>
        <v>28750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0">
        <v>9430.56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05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300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65245.369999999995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300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360" t="s">
        <v>21</v>
      </c>
      <c r="I40" s="361"/>
      <c r="J40" s="301"/>
      <c r="K40" s="362">
        <f>I38+L38</f>
        <v>71835.37</v>
      </c>
      <c r="L40" s="363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360" t="s">
        <v>21</v>
      </c>
      <c r="Z40" s="361"/>
      <c r="AA40" s="301"/>
      <c r="AB40" s="362">
        <f>Z38+AC38</f>
        <v>52738.31</v>
      </c>
      <c r="AC40" s="363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360" t="s">
        <v>21</v>
      </c>
      <c r="AQ40" s="361"/>
      <c r="AR40" s="290"/>
      <c r="AS40" s="362">
        <f>AQ38+AT38</f>
        <v>36536.9</v>
      </c>
      <c r="AT40" s="363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360" t="s">
        <v>21</v>
      </c>
      <c r="BH40" s="361"/>
      <c r="BI40" s="282"/>
      <c r="BJ40" s="362">
        <f>BH38+BK38</f>
        <v>19002.45</v>
      </c>
      <c r="BK40" s="363"/>
      <c r="BL40" s="8"/>
      <c r="BM40" s="51"/>
      <c r="BN40" s="28"/>
      <c r="BO40" s="51"/>
    </row>
    <row r="41" spans="1:67" ht="15.75" customHeight="1" x14ac:dyDescent="0.25">
      <c r="B41" s="1"/>
      <c r="C41" s="5"/>
      <c r="D41" s="364" t="s">
        <v>22</v>
      </c>
      <c r="E41" s="364"/>
      <c r="F41" s="86">
        <f>F38-K40</f>
        <v>1959810.4300000002</v>
      </c>
      <c r="I41" s="87"/>
      <c r="J41" s="87"/>
      <c r="M41" s="8"/>
      <c r="N41" s="51"/>
      <c r="O41" s="51"/>
      <c r="P41" s="51"/>
      <c r="S41" s="1"/>
      <c r="T41" s="5"/>
      <c r="U41" s="364" t="s">
        <v>22</v>
      </c>
      <c r="V41" s="364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364" t="s">
        <v>22</v>
      </c>
      <c r="AM41" s="364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364" t="s">
        <v>22</v>
      </c>
      <c r="BD41" s="364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>
        <v>-2010061.27</v>
      </c>
      <c r="I43" s="349"/>
      <c r="J43" s="349"/>
      <c r="K43" s="349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349"/>
      <c r="AA43" s="349"/>
      <c r="AB43" s="349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349"/>
      <c r="AR43" s="349"/>
      <c r="AS43" s="349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349"/>
      <c r="BI43" s="349"/>
      <c r="BJ43" s="349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-50250.839999999851</v>
      </c>
      <c r="I44" s="365" t="s">
        <v>26</v>
      </c>
      <c r="J44" s="365"/>
      <c r="K44" s="366">
        <f>F46</f>
        <v>159772.76000000015</v>
      </c>
      <c r="L44" s="367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365" t="s">
        <v>26</v>
      </c>
      <c r="AA44" s="365"/>
      <c r="AB44" s="366">
        <f>W46</f>
        <v>166611.86000000002</v>
      </c>
      <c r="AC44" s="367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365" t="s">
        <v>26</v>
      </c>
      <c r="AR44" s="365"/>
      <c r="AS44" s="366">
        <f>AN46</f>
        <v>179504.18000000017</v>
      </c>
      <c r="AT44" s="367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365" t="s">
        <v>26</v>
      </c>
      <c r="BI44" s="365"/>
      <c r="BJ44" s="366">
        <f>BE46</f>
        <v>186754.54000000012</v>
      </c>
      <c r="BK44" s="367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>
        <v>210023.6</v>
      </c>
      <c r="I45" s="368" t="s">
        <v>2</v>
      </c>
      <c r="J45" s="368"/>
      <c r="K45" s="369">
        <f>-C4</f>
        <v>-204744.5</v>
      </c>
      <c r="L45" s="369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368" t="s">
        <v>2</v>
      </c>
      <c r="AA45" s="368"/>
      <c r="AB45" s="369">
        <f>-T4</f>
        <v>-204744.5</v>
      </c>
      <c r="AC45" s="369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368" t="s">
        <v>2</v>
      </c>
      <c r="AR45" s="368"/>
      <c r="AS45" s="369">
        <f>-AK4</f>
        <v>-204744.5</v>
      </c>
      <c r="AT45" s="369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368" t="s">
        <v>2</v>
      </c>
      <c r="BI45" s="368"/>
      <c r="BJ45" s="369">
        <f>-BB4</f>
        <v>-204744.5</v>
      </c>
      <c r="BK45" s="369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159772.76000000015</v>
      </c>
      <c r="J46" s="92"/>
      <c r="K46" s="350">
        <v>0</v>
      </c>
      <c r="L46" s="350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350">
        <v>0</v>
      </c>
      <c r="AC46" s="350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350">
        <v>0</v>
      </c>
      <c r="AT46" s="350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350">
        <v>0</v>
      </c>
      <c r="BK46" s="350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345" t="s">
        <v>29</v>
      </c>
      <c r="J47" s="346"/>
      <c r="K47" s="347">
        <f>SUM(K44:L46)</f>
        <v>-44971.739999999845</v>
      </c>
      <c r="L47" s="348"/>
      <c r="M47" s="8"/>
      <c r="N47" s="51"/>
      <c r="O47" s="51"/>
      <c r="P47" s="4"/>
      <c r="S47" s="1"/>
      <c r="T47" s="5"/>
      <c r="V47" s="83"/>
      <c r="W47" s="86"/>
      <c r="Z47" s="345" t="s">
        <v>29</v>
      </c>
      <c r="AA47" s="346"/>
      <c r="AB47" s="347">
        <f>SUM(AB44:AC46)</f>
        <v>-38132.639999999985</v>
      </c>
      <c r="AC47" s="348"/>
      <c r="AD47" s="8"/>
      <c r="AE47" s="51"/>
      <c r="AF47" s="51"/>
      <c r="AG47" s="4"/>
      <c r="AJ47" s="1"/>
      <c r="AK47" s="5"/>
      <c r="AM47" s="83"/>
      <c r="AN47" s="86"/>
      <c r="AQ47" s="345" t="s">
        <v>29</v>
      </c>
      <c r="AR47" s="346"/>
      <c r="AS47" s="347">
        <f>SUM(AS44:AT46)</f>
        <v>-25240.319999999832</v>
      </c>
      <c r="AT47" s="348"/>
      <c r="AU47" s="8"/>
      <c r="AV47" s="51"/>
      <c r="AW47" s="4">
        <v>0</v>
      </c>
      <c r="AX47" s="4"/>
      <c r="BA47" s="1"/>
      <c r="BB47" s="5"/>
      <c r="BD47" s="83"/>
      <c r="BE47" s="86"/>
      <c r="BH47" s="345" t="s">
        <v>29</v>
      </c>
      <c r="BI47" s="346"/>
      <c r="BJ47" s="347">
        <f>SUM(BJ44:BK46)</f>
        <v>-17989.959999999875</v>
      </c>
      <c r="BK47" s="348"/>
      <c r="BL47" s="8"/>
      <c r="BM47" s="51"/>
      <c r="BN47" s="4">
        <v>0</v>
      </c>
      <c r="BO47" s="4"/>
    </row>
    <row r="48" spans="1:67" x14ac:dyDescent="0.25">
      <c r="B48" s="1"/>
      <c r="C48" s="5"/>
      <c r="D48" s="349"/>
      <c r="E48" s="349"/>
      <c r="F48" s="4"/>
      <c r="I48" s="5"/>
      <c r="J48" s="5"/>
      <c r="M48" s="8"/>
      <c r="N48" s="51"/>
      <c r="O48" s="86"/>
      <c r="P48" s="4"/>
      <c r="S48" s="1"/>
      <c r="T48" s="5"/>
      <c r="U48" s="349"/>
      <c r="V48" s="349"/>
      <c r="W48" s="4"/>
      <c r="Z48" s="5"/>
      <c r="AA48" s="5"/>
      <c r="AD48" s="8"/>
      <c r="AE48" s="51"/>
      <c r="AF48" s="86"/>
      <c r="AG48" s="4"/>
      <c r="AJ48" s="1"/>
      <c r="AK48" s="5"/>
      <c r="AL48" s="349"/>
      <c r="AM48" s="349"/>
      <c r="AN48" s="4"/>
      <c r="AQ48" s="5"/>
      <c r="AR48" s="5"/>
      <c r="AU48" s="8"/>
      <c r="AV48" s="51"/>
      <c r="AW48" s="4"/>
      <c r="AX48" s="4"/>
      <c r="BA48" s="1"/>
      <c r="BB48" s="5"/>
      <c r="BC48" s="349"/>
      <c r="BD48" s="349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BC41:BD41"/>
    <mergeCell ref="BB1:BJ1"/>
    <mergeCell ref="BD4:BE4"/>
    <mergeCell ref="BH4:BK4"/>
    <mergeCell ref="BG40:BH40"/>
    <mergeCell ref="BJ40:BK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J U L I O    2016</vt:lpstr>
      <vt:lpstr>REMISIONES  JULIO  2016  </vt:lpstr>
      <vt:lpstr>Hoja5</vt:lpstr>
      <vt:lpstr>Hoja6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2016-06-30T21:00:31Z</cp:lastPrinted>
  <dcterms:created xsi:type="dcterms:W3CDTF">2016-01-06T15:06:51Z</dcterms:created>
  <dcterms:modified xsi:type="dcterms:W3CDTF">2016-07-02T13:44:19Z</dcterms:modified>
</cp:coreProperties>
</file>