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4000" windowHeight="9735" tabRatio="671" activeTab="1"/>
  </bookViews>
  <sheets>
    <sheet name="SEMANA 01-2018       " sheetId="1" r:id="rId1"/>
    <sheet name="SEMANA   02--2018   " sheetId="2" r:id="rId2"/>
    <sheet name="SEMANA   03---2018      " sheetId="3" r:id="rId3"/>
    <sheet name="SEMANA 4---2018   " sheetId="4" r:id="rId4"/>
    <sheet name="SEMANA   05---2018    " sheetId="5" r:id="rId5"/>
    <sheet name="SEMANA   06---2018    " sheetId="9" r:id="rId6"/>
    <sheet name="SEMANA 07---2018    " sheetId="10" r:id="rId7"/>
    <sheet name="Hoja11" sheetId="11" r:id="rId8"/>
    <sheet name="Hoja12" sheetId="12" r:id="rId9"/>
    <sheet name="Hoja6" sheetId="6" r:id="rId10"/>
    <sheet name="Hoja7" sheetId="7" r:id="rId11"/>
    <sheet name="Hoja8" sheetId="8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9" l="1"/>
  <c r="E30" i="9"/>
  <c r="E25" i="9"/>
  <c r="E23" i="9"/>
  <c r="E21" i="9"/>
  <c r="E19" i="9"/>
  <c r="E15" i="9"/>
  <c r="E14" i="9"/>
  <c r="E13" i="9"/>
  <c r="E12" i="9"/>
  <c r="E11" i="9"/>
  <c r="E9" i="9"/>
  <c r="E4" i="9"/>
  <c r="E3" i="9"/>
  <c r="E24" i="5"/>
  <c r="E23" i="5"/>
  <c r="E22" i="5"/>
  <c r="E21" i="5"/>
  <c r="E20" i="5"/>
  <c r="E18" i="5"/>
  <c r="E16" i="5"/>
  <c r="E15" i="5"/>
  <c r="E14" i="5"/>
  <c r="E13" i="5"/>
  <c r="E11" i="5"/>
  <c r="E10" i="5"/>
  <c r="E6" i="5"/>
  <c r="E5" i="5"/>
  <c r="E3" i="5"/>
  <c r="I65" i="10"/>
  <c r="K59" i="10"/>
  <c r="K58" i="10"/>
  <c r="K56" i="10"/>
  <c r="K55" i="10"/>
  <c r="K54" i="10"/>
  <c r="K53" i="10"/>
  <c r="K52" i="10"/>
  <c r="K65" i="10" s="1"/>
  <c r="F52" i="10"/>
  <c r="E42" i="10"/>
  <c r="E53" i="10" s="1"/>
  <c r="D55" i="10" s="1"/>
  <c r="F56" i="10" s="1"/>
  <c r="F61" i="10" s="1"/>
  <c r="I26" i="10"/>
  <c r="K20" i="10"/>
  <c r="K19" i="10"/>
  <c r="K18" i="10"/>
  <c r="K12" i="10"/>
  <c r="K11" i="10"/>
  <c r="K10" i="10"/>
  <c r="K9" i="10"/>
  <c r="K8" i="10"/>
  <c r="K7" i="10"/>
  <c r="K6" i="10"/>
  <c r="K26" i="10" s="1"/>
  <c r="I65" i="9"/>
  <c r="K59" i="9"/>
  <c r="K58" i="9"/>
  <c r="K56" i="9"/>
  <c r="K55" i="9"/>
  <c r="K54" i="9"/>
  <c r="K53" i="9"/>
  <c r="K52" i="9"/>
  <c r="K65" i="9" s="1"/>
  <c r="F52" i="9"/>
  <c r="K20" i="9"/>
  <c r="K19" i="9"/>
  <c r="K18" i="9"/>
  <c r="K12" i="9"/>
  <c r="K11" i="9"/>
  <c r="K10" i="9"/>
  <c r="K9" i="9"/>
  <c r="K8" i="9"/>
  <c r="K7" i="9"/>
  <c r="K6" i="9"/>
  <c r="I65" i="5"/>
  <c r="K59" i="5"/>
  <c r="K58" i="5"/>
  <c r="K56" i="5"/>
  <c r="K55" i="5"/>
  <c r="K54" i="5"/>
  <c r="K53" i="5"/>
  <c r="K52" i="5"/>
  <c r="K65" i="5" s="1"/>
  <c r="F52" i="5"/>
  <c r="I26" i="5"/>
  <c r="K20" i="5"/>
  <c r="K19" i="5"/>
  <c r="K18" i="5"/>
  <c r="K12" i="5"/>
  <c r="K11" i="5"/>
  <c r="K10" i="5"/>
  <c r="K9" i="5"/>
  <c r="K8" i="5"/>
  <c r="K7" i="5"/>
  <c r="K6" i="5"/>
  <c r="I65" i="4"/>
  <c r="K59" i="4"/>
  <c r="K58" i="4"/>
  <c r="K56" i="4"/>
  <c r="K55" i="4"/>
  <c r="K54" i="4"/>
  <c r="K53" i="4"/>
  <c r="E53" i="4"/>
  <c r="D55" i="4" s="1"/>
  <c r="F56" i="4" s="1"/>
  <c r="F61" i="4" s="1"/>
  <c r="K52" i="4"/>
  <c r="K65" i="4" s="1"/>
  <c r="F52" i="4"/>
  <c r="I26" i="4"/>
  <c r="K20" i="4"/>
  <c r="K19" i="4"/>
  <c r="K18" i="4"/>
  <c r="K12" i="4"/>
  <c r="K11" i="4"/>
  <c r="K10" i="4"/>
  <c r="K9" i="4"/>
  <c r="K8" i="4"/>
  <c r="K7" i="4"/>
  <c r="K26" i="4" s="1"/>
  <c r="K6" i="4"/>
  <c r="I65" i="3"/>
  <c r="K59" i="3"/>
  <c r="K58" i="3"/>
  <c r="K56" i="3"/>
  <c r="K55" i="3"/>
  <c r="K54" i="3"/>
  <c r="K53" i="3"/>
  <c r="K52" i="3"/>
  <c r="K65" i="3" s="1"/>
  <c r="F52" i="3"/>
  <c r="E53" i="3"/>
  <c r="D55" i="3" s="1"/>
  <c r="F56" i="3" s="1"/>
  <c r="F61" i="3" s="1"/>
  <c r="I26" i="3"/>
  <c r="K20" i="3"/>
  <c r="K19" i="3"/>
  <c r="K18" i="3"/>
  <c r="K12" i="3"/>
  <c r="K11" i="3"/>
  <c r="K10" i="3"/>
  <c r="K9" i="3"/>
  <c r="K8" i="3"/>
  <c r="K7" i="3"/>
  <c r="K6" i="3"/>
  <c r="K26" i="3" s="1"/>
  <c r="I65" i="2"/>
  <c r="K59" i="2"/>
  <c r="K58" i="2"/>
  <c r="K56" i="2"/>
  <c r="K55" i="2"/>
  <c r="K54" i="2"/>
  <c r="K53" i="2"/>
  <c r="K52" i="2"/>
  <c r="K65" i="2" s="1"/>
  <c r="F52" i="2"/>
  <c r="I26" i="2"/>
  <c r="K20" i="2"/>
  <c r="K19" i="2"/>
  <c r="K18" i="2"/>
  <c r="K12" i="2"/>
  <c r="K11" i="2"/>
  <c r="K10" i="2"/>
  <c r="K9" i="2"/>
  <c r="K8" i="2"/>
  <c r="K26" i="2" s="1"/>
  <c r="K7" i="2"/>
  <c r="K6" i="2"/>
  <c r="E53" i="2"/>
  <c r="D55" i="2" s="1"/>
  <c r="F56" i="2" s="1"/>
  <c r="F61" i="2" s="1"/>
  <c r="E42" i="1"/>
  <c r="E21" i="1"/>
  <c r="E19" i="1"/>
  <c r="E18" i="1"/>
  <c r="E16" i="1"/>
  <c r="E15" i="1"/>
  <c r="E11" i="1"/>
  <c r="E10" i="1"/>
  <c r="E6" i="1"/>
  <c r="E3" i="1"/>
  <c r="I65" i="1"/>
  <c r="K59" i="1"/>
  <c r="K58" i="1"/>
  <c r="K56" i="1"/>
  <c r="K55" i="1"/>
  <c r="K54" i="1"/>
  <c r="K53" i="1"/>
  <c r="K52" i="1"/>
  <c r="K65" i="1" s="1"/>
  <c r="F52" i="1"/>
  <c r="I26" i="1"/>
  <c r="K20" i="1"/>
  <c r="K19" i="1"/>
  <c r="K18" i="1"/>
  <c r="K12" i="1"/>
  <c r="K11" i="1"/>
  <c r="K10" i="1"/>
  <c r="K9" i="1"/>
  <c r="K8" i="1"/>
  <c r="K26" i="1" s="1"/>
  <c r="K7" i="1"/>
  <c r="K6" i="1"/>
  <c r="K26" i="9" l="1"/>
  <c r="E53" i="9"/>
  <c r="D55" i="9" s="1"/>
  <c r="F56" i="9" s="1"/>
  <c r="F61" i="9" s="1"/>
  <c r="K26" i="5"/>
  <c r="E53" i="5"/>
  <c r="D55" i="5" s="1"/>
  <c r="F56" i="5" s="1"/>
  <c r="F61" i="5" s="1"/>
  <c r="E53" i="1"/>
  <c r="D55" i="1" s="1"/>
  <c r="F56" i="1" s="1"/>
  <c r="F61" i="1" s="1"/>
</calcChain>
</file>

<file path=xl/sharedStrings.xml><?xml version="1.0" encoding="utf-8"?>
<sst xmlns="http://schemas.openxmlformats.org/spreadsheetml/2006/main" count="217" uniqueCount="30">
  <si>
    <t>FELIX SANCHEZ</t>
  </si>
  <si>
    <t>RICARDO SANCHEZ</t>
  </si>
  <si>
    <t>FECHA</t>
  </si>
  <si>
    <t>REMISION</t>
  </si>
  <si>
    <t>CLIENTE</t>
  </si>
  <si>
    <t>KILOS</t>
  </si>
  <si>
    <t>JULIO</t>
  </si>
  <si>
    <t xml:space="preserve">CARNICERIA SANTA ANA </t>
  </si>
  <si>
    <t>LOMA VERDE</t>
  </si>
  <si>
    <t xml:space="preserve"> </t>
  </si>
  <si>
    <t>CARNES SELECTAS</t>
  </si>
  <si>
    <t>COMISION</t>
  </si>
  <si>
    <t>SUELDO</t>
  </si>
  <si>
    <t>PAGOS</t>
  </si>
  <si>
    <t>.</t>
  </si>
  <si>
    <t>PAGO S</t>
  </si>
  <si>
    <t>del   02 al    06     ENERO     2018</t>
  </si>
  <si>
    <t>15948 E</t>
  </si>
  <si>
    <t>RAUL ROCHA</t>
  </si>
  <si>
    <t>S-5</t>
  </si>
  <si>
    <t>S-4</t>
  </si>
  <si>
    <t>del   08 al    13     ENERO     2018</t>
  </si>
  <si>
    <t>del   15    al    20     ENERO     2018</t>
  </si>
  <si>
    <t>del   22    al    27     ENERO     2018</t>
  </si>
  <si>
    <t>del   29    al    03     FEBRERO      2018</t>
  </si>
  <si>
    <t>del   05    al    10     FEBRERO      2018</t>
  </si>
  <si>
    <t>S-7</t>
  </si>
  <si>
    <t>S-6</t>
  </si>
  <si>
    <t>S-2</t>
  </si>
  <si>
    <t>CARNICERIA HUGOS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</si>
</sst>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[$-C0A]dd\-mmm\-yy;@"/>
    <numFmt numFmtId="165" formatCode="[$-C0A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8">
    <xf numFmtId="0" fontId="0" fillId="0" borderId="0" xfId="0"/>
    <xf numFmtId="164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44" fontId="0" fillId="0" borderId="0" xfId="1" applyFont="1"/>
    <xf numFmtId="164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4" fontId="2" fillId="2" borderId="0" xfId="1" applyFont="1" applyFill="1"/>
    <xf numFmtId="0" fontId="0" fillId="2" borderId="0" xfId="0" applyFill="1"/>
    <xf numFmtId="164" fontId="5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5" fillId="0" borderId="0" xfId="0" applyNumberFormat="1" applyFont="1" applyFill="1" applyBorder="1"/>
    <xf numFmtId="8" fontId="5" fillId="0" borderId="0" xfId="0" applyNumberFormat="1" applyFont="1" applyFill="1" applyBorder="1"/>
    <xf numFmtId="164" fontId="5" fillId="0" borderId="5" xfId="0" applyNumberFormat="1" applyFont="1" applyFill="1" applyBorder="1"/>
    <xf numFmtId="0" fontId="3" fillId="0" borderId="5" xfId="0" applyFont="1" applyFill="1" applyBorder="1" applyAlignment="1">
      <alignment horizontal="center"/>
    </xf>
    <xf numFmtId="0" fontId="5" fillId="0" borderId="5" xfId="0" applyFont="1" applyFill="1" applyBorder="1"/>
    <xf numFmtId="2" fontId="5" fillId="0" borderId="5" xfId="0" applyNumberFormat="1" applyFont="1" applyFill="1" applyBorder="1"/>
    <xf numFmtId="8" fontId="5" fillId="0" borderId="5" xfId="0" applyNumberFormat="1" applyFont="1" applyFill="1" applyBorder="1"/>
    <xf numFmtId="164" fontId="0" fillId="0" borderId="6" xfId="0" applyNumberFormat="1" applyBorder="1"/>
    <xf numFmtId="0" fontId="2" fillId="0" borderId="6" xfId="0" applyFont="1" applyBorder="1" applyAlignment="1">
      <alignment horizontal="center"/>
    </xf>
    <xf numFmtId="0" fontId="0" fillId="0" borderId="6" xfId="0" applyBorder="1"/>
    <xf numFmtId="44" fontId="0" fillId="0" borderId="7" xfId="1" applyFont="1" applyBorder="1"/>
    <xf numFmtId="44" fontId="2" fillId="0" borderId="8" xfId="1" applyFont="1" applyBorder="1"/>
    <xf numFmtId="164" fontId="0" fillId="0" borderId="0" xfId="0" applyNumberFormat="1" applyBorder="1"/>
    <xf numFmtId="0" fontId="2" fillId="0" borderId="0" xfId="0" applyFont="1" applyBorder="1" applyAlignment="1">
      <alignment horizontal="center"/>
    </xf>
    <xf numFmtId="0" fontId="4" fillId="0" borderId="9" xfId="0" applyFont="1" applyFill="1" applyBorder="1" applyAlignment="1">
      <alignment horizontal="right"/>
    </xf>
    <xf numFmtId="2" fontId="4" fillId="0" borderId="8" xfId="0" applyNumberFormat="1" applyFont="1" applyBorder="1"/>
    <xf numFmtId="0" fontId="0" fillId="0" borderId="0" xfId="0" applyBorder="1"/>
    <xf numFmtId="2" fontId="0" fillId="0" borderId="0" xfId="0" applyNumberFormat="1" applyBorder="1"/>
    <xf numFmtId="164" fontId="4" fillId="0" borderId="0" xfId="0" applyNumberFormat="1" applyFont="1"/>
    <xf numFmtId="0" fontId="2" fillId="0" borderId="0" xfId="0" applyFont="1" applyAlignment="1">
      <alignment horizontal="center"/>
    </xf>
    <xf numFmtId="44" fontId="4" fillId="2" borderId="0" xfId="1" applyFont="1" applyFill="1"/>
    <xf numFmtId="164" fontId="0" fillId="0" borderId="0" xfId="0" applyNumberFormat="1"/>
    <xf numFmtId="44" fontId="4" fillId="0" borderId="10" xfId="1" applyFont="1" applyBorder="1"/>
    <xf numFmtId="0" fontId="0" fillId="0" borderId="10" xfId="0" applyBorder="1"/>
    <xf numFmtId="44" fontId="6" fillId="3" borderId="2" xfId="1" applyFont="1" applyFill="1" applyBorder="1" applyAlignment="1">
      <alignment horizontal="center"/>
    </xf>
    <xf numFmtId="44" fontId="6" fillId="3" borderId="4" xfId="1" applyFont="1" applyFill="1" applyBorder="1" applyAlignment="1">
      <alignment horizontal="center"/>
    </xf>
    <xf numFmtId="44" fontId="4" fillId="0" borderId="0" xfId="1" applyFont="1" applyBorder="1"/>
    <xf numFmtId="0" fontId="3" fillId="0" borderId="0" xfId="0" applyFont="1" applyAlignment="1">
      <alignment horizontal="right"/>
    </xf>
    <xf numFmtId="44" fontId="0" fillId="4" borderId="0" xfId="1" applyFont="1" applyFill="1"/>
    <xf numFmtId="44" fontId="6" fillId="4" borderId="0" xfId="1" applyFont="1" applyFill="1" applyBorder="1" applyAlignment="1">
      <alignment horizontal="center"/>
    </xf>
    <xf numFmtId="16" fontId="0" fillId="0" borderId="0" xfId="0" applyNumberFormat="1" applyFill="1"/>
    <xf numFmtId="164" fontId="2" fillId="0" borderId="0" xfId="0" applyNumberFormat="1" applyFont="1" applyFill="1" applyBorder="1" applyAlignment="1">
      <alignment wrapText="1"/>
    </xf>
    <xf numFmtId="164" fontId="2" fillId="0" borderId="11" xfId="0" applyNumberFormat="1" applyFont="1" applyFill="1" applyBorder="1" applyAlignment="1">
      <alignment wrapText="1"/>
    </xf>
    <xf numFmtId="44" fontId="2" fillId="5" borderId="12" xfId="1" applyFont="1" applyFill="1" applyBorder="1" applyAlignment="1">
      <alignment horizontal="center"/>
    </xf>
    <xf numFmtId="16" fontId="0" fillId="0" borderId="0" xfId="1" applyNumberFormat="1" applyFont="1"/>
    <xf numFmtId="44" fontId="4" fillId="0" borderId="0" xfId="1" applyFont="1"/>
    <xf numFmtId="164" fontId="4" fillId="0" borderId="13" xfId="0" applyNumberFormat="1" applyFont="1" applyFill="1" applyBorder="1" applyAlignment="1">
      <alignment horizontal="center" wrapText="1"/>
    </xf>
    <xf numFmtId="164" fontId="4" fillId="0" borderId="14" xfId="0" applyNumberFormat="1" applyFont="1" applyFill="1" applyBorder="1" applyAlignment="1">
      <alignment horizontal="center" wrapText="1"/>
    </xf>
    <xf numFmtId="44" fontId="2" fillId="5" borderId="15" xfId="1" applyFont="1" applyFill="1" applyBorder="1" applyAlignment="1">
      <alignment horizontal="center"/>
    </xf>
    <xf numFmtId="44" fontId="3" fillId="0" borderId="10" xfId="1" applyFont="1" applyBorder="1" applyAlignment="1"/>
    <xf numFmtId="44" fontId="4" fillId="0" borderId="10" xfId="1" applyFont="1" applyFill="1" applyBorder="1" applyAlignment="1"/>
    <xf numFmtId="164" fontId="4" fillId="0" borderId="16" xfId="0" applyNumberFormat="1" applyFont="1" applyFill="1" applyBorder="1" applyAlignment="1">
      <alignment horizontal="center" wrapText="1"/>
    </xf>
    <xf numFmtId="164" fontId="4" fillId="0" borderId="17" xfId="0" applyNumberFormat="1" applyFont="1" applyFill="1" applyBorder="1" applyAlignment="1">
      <alignment horizontal="center" wrapText="1"/>
    </xf>
    <xf numFmtId="44" fontId="3" fillId="0" borderId="0" xfId="1" applyFont="1" applyBorder="1" applyAlignment="1">
      <alignment horizontal="center"/>
    </xf>
    <xf numFmtId="44" fontId="4" fillId="0" borderId="0" xfId="1" applyFont="1" applyFill="1" applyBorder="1" applyAlignment="1">
      <alignment horizontal="center"/>
    </xf>
    <xf numFmtId="44" fontId="3" fillId="0" borderId="15" xfId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44" fontId="6" fillId="0" borderId="3" xfId="1" applyFont="1" applyBorder="1" applyAlignment="1">
      <alignment horizontal="center"/>
    </xf>
    <xf numFmtId="44" fontId="6" fillId="0" borderId="4" xfId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44" fontId="3" fillId="0" borderId="0" xfId="1" applyFont="1" applyFill="1" applyBorder="1" applyAlignment="1">
      <alignment horizontal="center"/>
    </xf>
    <xf numFmtId="44" fontId="6" fillId="0" borderId="0" xfId="1" applyFont="1" applyBorder="1" applyAlignment="1"/>
    <xf numFmtId="44" fontId="0" fillId="0" borderId="0" xfId="1" applyFont="1" applyBorder="1"/>
    <xf numFmtId="165" fontId="4" fillId="0" borderId="0" xfId="0" applyNumberFormat="1" applyFont="1" applyFill="1"/>
    <xf numFmtId="165" fontId="4" fillId="0" borderId="0" xfId="1" applyNumberFormat="1" applyFont="1" applyFill="1"/>
    <xf numFmtId="165" fontId="4" fillId="0" borderId="0" xfId="0" applyNumberFormat="1" applyFont="1"/>
    <xf numFmtId="44" fontId="3" fillId="0" borderId="0" xfId="1" applyFont="1" applyFill="1"/>
    <xf numFmtId="44" fontId="3" fillId="0" borderId="0" xfId="1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2" borderId="5" xfId="0" applyNumberFormat="1" applyFont="1" applyFill="1" applyBorder="1"/>
    <xf numFmtId="0" fontId="3" fillId="2" borderId="5" xfId="0" applyFont="1" applyFill="1" applyBorder="1" applyAlignment="1">
      <alignment horizontal="center"/>
    </xf>
    <xf numFmtId="0" fontId="5" fillId="2" borderId="5" xfId="0" applyFont="1" applyFill="1" applyBorder="1"/>
    <xf numFmtId="2" fontId="5" fillId="2" borderId="5" xfId="0" applyNumberFormat="1" applyFont="1" applyFill="1" applyBorder="1"/>
    <xf numFmtId="8" fontId="5" fillId="2" borderId="5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N65"/>
  <sheetViews>
    <sheetView topLeftCell="A13" workbookViewId="0">
      <selection activeCell="D42" sqref="D42"/>
    </sheetView>
  </sheetViews>
  <sheetFormatPr baseColWidth="10" defaultRowHeight="15.75" x14ac:dyDescent="0.25"/>
  <cols>
    <col min="1" max="1" width="3.42578125" customWidth="1"/>
    <col min="2" max="2" width="13.42578125" style="34" bestFit="1" customWidth="1"/>
    <col min="3" max="3" width="13.7109375" style="32" customWidth="1"/>
    <col min="4" max="4" width="28.5703125" bestFit="1" customWidth="1"/>
    <col min="5" max="5" width="12" bestFit="1" customWidth="1"/>
    <col min="6" max="6" width="14.140625" style="4" bestFit="1" customWidth="1"/>
    <col min="7" max="7" width="15.7109375" customWidth="1"/>
    <col min="11" max="11" width="11.42578125" style="4"/>
    <col min="12" max="12" width="13.7109375" bestFit="1" customWidth="1"/>
    <col min="13" max="13" width="11.42578125" style="70"/>
  </cols>
  <sheetData>
    <row r="1" spans="2:11" ht="19.5" thickBot="1" x14ac:dyDescent="0.35">
      <c r="B1" s="1"/>
      <c r="C1" s="1"/>
      <c r="D1" s="2" t="s">
        <v>0</v>
      </c>
      <c r="E1" s="3" t="s">
        <v>1</v>
      </c>
      <c r="K1"/>
    </row>
    <row r="2" spans="2:11" ht="19.5" thickBot="1" x14ac:dyDescent="0.35">
      <c r="B2" s="5" t="s">
        <v>2</v>
      </c>
      <c r="C2" s="6" t="s">
        <v>3</v>
      </c>
      <c r="D2" s="6" t="s">
        <v>4</v>
      </c>
      <c r="E2" s="7" t="s">
        <v>5</v>
      </c>
      <c r="F2" s="8" t="s">
        <v>16</v>
      </c>
      <c r="G2" s="9"/>
      <c r="K2"/>
    </row>
    <row r="3" spans="2:11" x14ac:dyDescent="0.25">
      <c r="B3" s="10">
        <v>43098</v>
      </c>
      <c r="C3" s="11" t="s">
        <v>17</v>
      </c>
      <c r="D3" s="12" t="s">
        <v>18</v>
      </c>
      <c r="E3" s="13">
        <f>943.5+533.7+268.8</f>
        <v>1746</v>
      </c>
      <c r="F3" s="14">
        <v>79979.7</v>
      </c>
      <c r="K3"/>
    </row>
    <row r="4" spans="2:11" x14ac:dyDescent="0.25">
      <c r="B4" s="15">
        <v>43103</v>
      </c>
      <c r="C4" s="16">
        <v>16515</v>
      </c>
      <c r="D4" s="17" t="s">
        <v>18</v>
      </c>
      <c r="E4" s="18">
        <v>940.75</v>
      </c>
      <c r="F4" s="19">
        <v>31044.75</v>
      </c>
      <c r="K4"/>
    </row>
    <row r="5" spans="2:11" x14ac:dyDescent="0.25">
      <c r="B5" s="15">
        <v>43103</v>
      </c>
      <c r="C5" s="16">
        <v>16516</v>
      </c>
      <c r="D5" s="17" t="s">
        <v>0</v>
      </c>
      <c r="E5" s="18">
        <v>74.900000000000006</v>
      </c>
      <c r="F5" s="19">
        <v>5018.3</v>
      </c>
      <c r="K5"/>
    </row>
    <row r="6" spans="2:11" x14ac:dyDescent="0.25">
      <c r="B6" s="15">
        <v>43103</v>
      </c>
      <c r="C6" s="16">
        <v>16518</v>
      </c>
      <c r="D6" s="17" t="s">
        <v>0</v>
      </c>
      <c r="E6" s="18">
        <f>63+54.12+1</f>
        <v>118.12</v>
      </c>
      <c r="F6" s="19">
        <v>8605.08</v>
      </c>
      <c r="G6" t="s">
        <v>9</v>
      </c>
      <c r="K6" s="4">
        <f t="shared" ref="K6:K20" si="0">J6*I6</f>
        <v>0</v>
      </c>
    </row>
    <row r="7" spans="2:11" x14ac:dyDescent="0.25">
      <c r="B7" s="15">
        <v>43103</v>
      </c>
      <c r="C7" s="16">
        <v>16519</v>
      </c>
      <c r="D7" s="17" t="s">
        <v>0</v>
      </c>
      <c r="E7" s="18">
        <v>21</v>
      </c>
      <c r="F7" s="19">
        <v>504</v>
      </c>
      <c r="K7" s="4">
        <f t="shared" si="0"/>
        <v>0</v>
      </c>
    </row>
    <row r="8" spans="2:11" x14ac:dyDescent="0.25">
      <c r="B8" s="15">
        <v>43104</v>
      </c>
      <c r="C8" s="16">
        <v>16649</v>
      </c>
      <c r="D8" s="17" t="s">
        <v>0</v>
      </c>
      <c r="E8" s="18">
        <v>63.4</v>
      </c>
      <c r="F8" s="19">
        <v>3360.2</v>
      </c>
      <c r="K8" s="4">
        <f t="shared" si="0"/>
        <v>0</v>
      </c>
    </row>
    <row r="9" spans="2:11" x14ac:dyDescent="0.25">
      <c r="B9" s="15">
        <v>43104</v>
      </c>
      <c r="C9" s="16">
        <v>16651</v>
      </c>
      <c r="D9" s="17" t="s">
        <v>0</v>
      </c>
      <c r="E9" s="18">
        <v>58.7</v>
      </c>
      <c r="F9" s="19">
        <v>3111.1</v>
      </c>
      <c r="K9" s="4">
        <f t="shared" si="0"/>
        <v>0</v>
      </c>
    </row>
    <row r="10" spans="2:11" x14ac:dyDescent="0.25">
      <c r="B10" s="15">
        <v>43104</v>
      </c>
      <c r="C10" s="16">
        <v>16652</v>
      </c>
      <c r="D10" s="17" t="s">
        <v>7</v>
      </c>
      <c r="E10" s="18">
        <f>28.8+77.6+114.8</f>
        <v>221.2</v>
      </c>
      <c r="F10" s="19">
        <v>11089.6</v>
      </c>
      <c r="K10" s="4">
        <f t="shared" si="0"/>
        <v>0</v>
      </c>
    </row>
    <row r="11" spans="2:11" x14ac:dyDescent="0.25">
      <c r="B11" s="15">
        <v>43104</v>
      </c>
      <c r="C11" s="16">
        <v>16653</v>
      </c>
      <c r="D11" s="17" t="s">
        <v>0</v>
      </c>
      <c r="E11" s="18">
        <f>58.7+23.74+10+7.1</f>
        <v>99.539999999999992</v>
      </c>
      <c r="F11" s="19">
        <v>6016.68</v>
      </c>
      <c r="K11" s="4">
        <f t="shared" si="0"/>
        <v>0</v>
      </c>
    </row>
    <row r="12" spans="2:11" x14ac:dyDescent="0.25">
      <c r="B12" s="15">
        <v>43104</v>
      </c>
      <c r="C12" s="16">
        <v>16655</v>
      </c>
      <c r="D12" s="17" t="s">
        <v>0</v>
      </c>
      <c r="E12" s="18">
        <v>29.6</v>
      </c>
      <c r="F12" s="19">
        <v>2368</v>
      </c>
      <c r="K12" s="4">
        <f t="shared" si="0"/>
        <v>0</v>
      </c>
    </row>
    <row r="13" spans="2:11" x14ac:dyDescent="0.25">
      <c r="B13" s="15">
        <v>43104</v>
      </c>
      <c r="C13" s="16">
        <v>16662</v>
      </c>
      <c r="D13" s="17" t="s">
        <v>0</v>
      </c>
      <c r="E13" s="18">
        <v>953.9</v>
      </c>
      <c r="F13" s="19">
        <v>31478.7</v>
      </c>
    </row>
    <row r="14" spans="2:11" x14ac:dyDescent="0.25">
      <c r="B14" s="15">
        <v>43105</v>
      </c>
      <c r="C14" s="16">
        <v>16780</v>
      </c>
      <c r="D14" s="17" t="s">
        <v>18</v>
      </c>
      <c r="E14" s="18">
        <v>151.1</v>
      </c>
      <c r="F14" s="19">
        <v>10425.9</v>
      </c>
    </row>
    <row r="15" spans="2:11" x14ac:dyDescent="0.25">
      <c r="B15" s="15">
        <v>43105</v>
      </c>
      <c r="C15" s="16">
        <v>16781</v>
      </c>
      <c r="D15" s="17" t="s">
        <v>8</v>
      </c>
      <c r="E15" s="18">
        <f>124.1+1+21.3</f>
        <v>146.4</v>
      </c>
      <c r="F15" s="19">
        <v>7808.5</v>
      </c>
    </row>
    <row r="16" spans="2:11" x14ac:dyDescent="0.25">
      <c r="B16" s="15">
        <v>43105</v>
      </c>
      <c r="C16" s="16">
        <v>16787</v>
      </c>
      <c r="D16" s="17" t="s">
        <v>6</v>
      </c>
      <c r="E16" s="18">
        <f>237.6+174.2</f>
        <v>411.79999999999995</v>
      </c>
      <c r="F16" s="19">
        <v>16139.6</v>
      </c>
    </row>
    <row r="17" spans="2:11" x14ac:dyDescent="0.25">
      <c r="B17" s="15">
        <v>43105</v>
      </c>
      <c r="C17" s="16">
        <v>16788</v>
      </c>
      <c r="D17" s="17" t="s">
        <v>7</v>
      </c>
      <c r="E17" s="18">
        <v>327.5</v>
      </c>
      <c r="F17" s="19">
        <v>14082.5</v>
      </c>
    </row>
    <row r="18" spans="2:11" x14ac:dyDescent="0.25">
      <c r="B18" s="15">
        <v>43105</v>
      </c>
      <c r="C18" s="16">
        <v>16789</v>
      </c>
      <c r="D18" s="17" t="s">
        <v>10</v>
      </c>
      <c r="E18" s="18">
        <f>185.5+116.8</f>
        <v>302.3</v>
      </c>
      <c r="F18" s="19">
        <v>11947.7</v>
      </c>
      <c r="K18" s="4">
        <f t="shared" si="0"/>
        <v>0</v>
      </c>
    </row>
    <row r="19" spans="2:11" x14ac:dyDescent="0.25">
      <c r="B19" s="15">
        <v>43105</v>
      </c>
      <c r="C19" s="16">
        <v>16790</v>
      </c>
      <c r="D19" s="17" t="s">
        <v>0</v>
      </c>
      <c r="E19" s="18">
        <f>79.7+7.5</f>
        <v>87.2</v>
      </c>
      <c r="F19" s="19">
        <v>3607.1</v>
      </c>
      <c r="K19" s="4">
        <f t="shared" si="0"/>
        <v>0</v>
      </c>
    </row>
    <row r="20" spans="2:11" x14ac:dyDescent="0.25">
      <c r="B20" s="15">
        <v>43105</v>
      </c>
      <c r="C20" s="16">
        <v>16791</v>
      </c>
      <c r="D20" s="17" t="s">
        <v>0</v>
      </c>
      <c r="E20" s="18">
        <v>25.3</v>
      </c>
      <c r="F20" s="19">
        <v>1897.5</v>
      </c>
      <c r="K20" s="4">
        <f t="shared" si="0"/>
        <v>0</v>
      </c>
    </row>
    <row r="21" spans="2:11" x14ac:dyDescent="0.25">
      <c r="B21" s="15">
        <v>43105</v>
      </c>
      <c r="C21" s="16">
        <v>16792</v>
      </c>
      <c r="D21" s="17" t="s">
        <v>0</v>
      </c>
      <c r="E21" s="18">
        <f>59+50.1+2</f>
        <v>111.1</v>
      </c>
      <c r="F21" s="19">
        <v>3208.7</v>
      </c>
    </row>
    <row r="22" spans="2:11" x14ac:dyDescent="0.25">
      <c r="B22" s="15">
        <v>43106</v>
      </c>
      <c r="C22" s="16">
        <v>16940</v>
      </c>
      <c r="D22" s="17" t="s">
        <v>7</v>
      </c>
      <c r="E22" s="18">
        <v>789.56</v>
      </c>
      <c r="F22" s="19">
        <v>33951.08</v>
      </c>
    </row>
    <row r="23" spans="2:11" x14ac:dyDescent="0.25">
      <c r="B23" s="15">
        <v>43106</v>
      </c>
      <c r="C23" s="16">
        <v>16941</v>
      </c>
      <c r="D23" s="17" t="s">
        <v>6</v>
      </c>
      <c r="E23" s="18">
        <v>462.8</v>
      </c>
      <c r="F23" s="19">
        <v>15503.8</v>
      </c>
    </row>
    <row r="24" spans="2:11" hidden="1" x14ac:dyDescent="0.25">
      <c r="B24" s="15"/>
      <c r="C24" s="16"/>
      <c r="D24" s="17"/>
      <c r="E24" s="18"/>
      <c r="F24" s="19"/>
    </row>
    <row r="25" spans="2:11" hidden="1" x14ac:dyDescent="0.25">
      <c r="B25" s="15"/>
      <c r="C25" s="16"/>
      <c r="D25" s="17"/>
      <c r="E25" s="18"/>
      <c r="F25" s="19"/>
    </row>
    <row r="26" spans="2:11" hidden="1" x14ac:dyDescent="0.25">
      <c r="B26" s="15"/>
      <c r="C26" s="16"/>
      <c r="D26" s="17"/>
      <c r="E26" s="18"/>
      <c r="F26" s="19"/>
      <c r="I26" s="4">
        <f>SUM(I6:I20)</f>
        <v>0</v>
      </c>
      <c r="J26" s="4"/>
      <c r="K26" s="4">
        <f>SUM(K6:K20)</f>
        <v>0</v>
      </c>
    </row>
    <row r="27" spans="2:11" hidden="1" x14ac:dyDescent="0.25">
      <c r="B27" s="15"/>
      <c r="C27" s="16"/>
      <c r="D27" s="17"/>
      <c r="E27" s="18"/>
      <c r="F27" s="19"/>
      <c r="I27" s="4"/>
      <c r="J27" s="4"/>
    </row>
    <row r="28" spans="2:11" hidden="1" x14ac:dyDescent="0.25">
      <c r="B28" s="15"/>
      <c r="C28" s="16"/>
      <c r="D28" s="17"/>
      <c r="E28" s="18"/>
      <c r="F28" s="19"/>
      <c r="I28" s="4"/>
      <c r="J28" s="4"/>
    </row>
    <row r="29" spans="2:11" hidden="1" x14ac:dyDescent="0.25">
      <c r="B29" s="15"/>
      <c r="C29" s="16"/>
      <c r="D29" s="17"/>
      <c r="E29" s="18"/>
      <c r="F29" s="19"/>
      <c r="I29" s="4"/>
      <c r="J29" s="4"/>
    </row>
    <row r="30" spans="2:11" hidden="1" x14ac:dyDescent="0.25">
      <c r="B30" s="15"/>
      <c r="C30" s="16"/>
      <c r="D30" s="17"/>
      <c r="E30" s="18"/>
      <c r="F30" s="19"/>
      <c r="I30" s="4"/>
      <c r="J30" s="4"/>
    </row>
    <row r="31" spans="2:11" hidden="1" x14ac:dyDescent="0.25">
      <c r="B31" s="15"/>
      <c r="C31" s="16"/>
      <c r="D31" s="17"/>
      <c r="E31" s="18"/>
      <c r="F31" s="19"/>
      <c r="I31" s="4"/>
      <c r="J31" s="4"/>
    </row>
    <row r="32" spans="2:11" hidden="1" x14ac:dyDescent="0.25">
      <c r="B32" s="15"/>
      <c r="C32" s="16"/>
      <c r="D32" s="17"/>
      <c r="E32" s="18"/>
      <c r="F32" s="19"/>
      <c r="I32" s="4"/>
      <c r="J32" s="4"/>
    </row>
    <row r="33" spans="2:10" hidden="1" x14ac:dyDescent="0.25">
      <c r="B33" s="15"/>
      <c r="C33" s="16"/>
      <c r="D33" s="17"/>
      <c r="E33" s="18"/>
      <c r="F33" s="19"/>
      <c r="I33" s="4"/>
      <c r="J33" s="4"/>
    </row>
    <row r="34" spans="2:10" hidden="1" x14ac:dyDescent="0.25">
      <c r="B34" s="15"/>
      <c r="C34" s="16"/>
      <c r="D34" s="17"/>
      <c r="E34" s="18"/>
      <c r="F34" s="19"/>
      <c r="I34" s="4"/>
      <c r="J34" s="4"/>
    </row>
    <row r="35" spans="2:10" hidden="1" x14ac:dyDescent="0.25">
      <c r="B35" s="15"/>
      <c r="C35" s="16"/>
      <c r="D35" s="17"/>
      <c r="E35" s="18"/>
      <c r="F35" s="19"/>
      <c r="I35" s="4"/>
      <c r="J35" s="4"/>
    </row>
    <row r="36" spans="2:10" hidden="1" x14ac:dyDescent="0.25">
      <c r="B36" s="15"/>
      <c r="C36" s="16"/>
      <c r="D36" s="17"/>
      <c r="E36" s="18"/>
      <c r="F36" s="19"/>
      <c r="I36" s="4"/>
      <c r="J36" s="4"/>
    </row>
    <row r="37" spans="2:10" hidden="1" x14ac:dyDescent="0.25">
      <c r="B37" s="15"/>
      <c r="C37" s="16"/>
      <c r="D37" s="17"/>
      <c r="E37" s="18"/>
      <c r="F37" s="19"/>
      <c r="I37" s="4"/>
      <c r="J37" s="4"/>
    </row>
    <row r="38" spans="2:10" x14ac:dyDescent="0.25">
      <c r="B38" s="15">
        <v>43106</v>
      </c>
      <c r="C38" s="16">
        <v>16942</v>
      </c>
      <c r="D38" s="17" t="s">
        <v>6</v>
      </c>
      <c r="E38" s="18">
        <v>153.6</v>
      </c>
      <c r="F38" s="19">
        <v>10905.6</v>
      </c>
      <c r="I38" s="4"/>
      <c r="J38" s="4"/>
    </row>
    <row r="39" spans="2:10" x14ac:dyDescent="0.25">
      <c r="B39" s="15">
        <v>43106</v>
      </c>
      <c r="C39" s="16">
        <v>16943</v>
      </c>
      <c r="D39" s="17" t="s">
        <v>18</v>
      </c>
      <c r="E39" s="18">
        <v>929.86</v>
      </c>
      <c r="F39" s="19">
        <v>30685.38</v>
      </c>
      <c r="I39" s="4"/>
      <c r="J39" s="4"/>
    </row>
    <row r="40" spans="2:10" x14ac:dyDescent="0.25">
      <c r="B40" s="15">
        <v>43106</v>
      </c>
      <c r="C40" s="16">
        <v>16946</v>
      </c>
      <c r="D40" s="17" t="s">
        <v>8</v>
      </c>
      <c r="E40" s="18">
        <v>178.5</v>
      </c>
      <c r="F40" s="19">
        <v>9460.5</v>
      </c>
      <c r="I40" s="4"/>
      <c r="J40" s="4"/>
    </row>
    <row r="41" spans="2:10" x14ac:dyDescent="0.25">
      <c r="B41" s="15">
        <v>43106</v>
      </c>
      <c r="C41" s="16">
        <v>16945</v>
      </c>
      <c r="D41" s="17" t="s">
        <v>10</v>
      </c>
      <c r="E41" s="18">
        <v>64.099999999999994</v>
      </c>
      <c r="F41" s="19">
        <v>4102.3999999999996</v>
      </c>
      <c r="I41" s="4"/>
      <c r="J41" s="4"/>
    </row>
    <row r="42" spans="2:10" x14ac:dyDescent="0.25">
      <c r="B42" s="15">
        <v>43106</v>
      </c>
      <c r="C42" s="16">
        <v>16947</v>
      </c>
      <c r="D42" s="17" t="s">
        <v>0</v>
      </c>
      <c r="E42" s="18">
        <f>165.32+75.6+71.3+21+23.6</f>
        <v>356.82</v>
      </c>
      <c r="F42" s="19">
        <v>16390.16</v>
      </c>
      <c r="I42" s="4"/>
      <c r="J42" s="4"/>
    </row>
    <row r="43" spans="2:10" x14ac:dyDescent="0.25">
      <c r="B43" s="15"/>
      <c r="C43" s="16"/>
      <c r="D43" s="17"/>
      <c r="E43" s="18"/>
      <c r="F43" s="19"/>
      <c r="I43" s="4"/>
      <c r="J43" s="4"/>
    </row>
    <row r="44" spans="2:10" x14ac:dyDescent="0.25">
      <c r="B44" s="15"/>
      <c r="C44" s="16"/>
      <c r="D44" s="17"/>
      <c r="E44" s="18"/>
      <c r="F44" s="19"/>
      <c r="I44" s="4"/>
      <c r="J44" s="4"/>
    </row>
    <row r="45" spans="2:10" x14ac:dyDescent="0.25">
      <c r="B45" s="15"/>
      <c r="C45" s="16"/>
      <c r="D45" s="17"/>
      <c r="E45" s="18"/>
      <c r="F45" s="19"/>
      <c r="I45" s="4"/>
      <c r="J45" s="4"/>
    </row>
    <row r="46" spans="2:10" x14ac:dyDescent="0.25">
      <c r="B46" s="15"/>
      <c r="C46" s="16"/>
      <c r="D46" s="17"/>
      <c r="E46" s="18"/>
      <c r="F46" s="19"/>
      <c r="I46" s="4"/>
      <c r="J46" s="4"/>
    </row>
    <row r="47" spans="2:10" x14ac:dyDescent="0.25">
      <c r="B47" s="15"/>
      <c r="C47" s="16"/>
      <c r="D47" s="17"/>
      <c r="E47" s="18"/>
      <c r="F47" s="19"/>
      <c r="I47" s="4"/>
      <c r="J47" s="4"/>
    </row>
    <row r="48" spans="2:10" x14ac:dyDescent="0.25">
      <c r="B48" s="15"/>
      <c r="C48" s="16"/>
      <c r="D48" s="17"/>
      <c r="E48" s="18"/>
      <c r="F48" s="19"/>
      <c r="I48" s="4"/>
      <c r="J48" s="4"/>
    </row>
    <row r="49" spans="1:14" x14ac:dyDescent="0.25">
      <c r="B49" s="15"/>
      <c r="C49" s="16"/>
      <c r="D49" s="17"/>
      <c r="E49" s="18"/>
      <c r="F49" s="19"/>
      <c r="I49" s="4"/>
      <c r="J49" s="4"/>
    </row>
    <row r="50" spans="1:14" x14ac:dyDescent="0.25">
      <c r="B50" s="15"/>
      <c r="C50" s="16"/>
      <c r="D50" s="17"/>
      <c r="E50" s="18"/>
      <c r="F50" s="19"/>
      <c r="I50" s="4"/>
      <c r="J50" s="4"/>
    </row>
    <row r="51" spans="1:14" ht="16.5" thickBot="1" x14ac:dyDescent="0.3">
      <c r="B51" s="15"/>
      <c r="C51" s="16"/>
      <c r="D51" s="17"/>
      <c r="E51" s="18"/>
      <c r="F51" s="19"/>
      <c r="I51" s="4"/>
      <c r="J51" s="4"/>
    </row>
    <row r="52" spans="1:14" ht="16.5" thickBot="1" x14ac:dyDescent="0.3">
      <c r="B52" s="20"/>
      <c r="C52" s="21"/>
      <c r="D52" s="22"/>
      <c r="E52" s="23">
        <v>0</v>
      </c>
      <c r="F52" s="24">
        <f>SUM(F3:F51)</f>
        <v>372692.53</v>
      </c>
      <c r="K52" s="4">
        <f t="shared" ref="K52:K59" si="1">J52*I52</f>
        <v>0</v>
      </c>
    </row>
    <row r="53" spans="1:14" ht="19.5" thickBot="1" x14ac:dyDescent="0.35">
      <c r="B53" s="25"/>
      <c r="C53" s="26"/>
      <c r="D53" s="27" t="s">
        <v>5</v>
      </c>
      <c r="E53" s="28">
        <f>SUM(E3:E52)</f>
        <v>8825.0500000000011</v>
      </c>
      <c r="K53" s="4">
        <f t="shared" si="1"/>
        <v>0</v>
      </c>
    </row>
    <row r="54" spans="1:14" x14ac:dyDescent="0.25">
      <c r="B54" s="25"/>
      <c r="C54" s="26"/>
      <c r="D54" s="29"/>
      <c r="E54" s="30"/>
      <c r="K54" s="4">
        <f t="shared" si="1"/>
        <v>0</v>
      </c>
    </row>
    <row r="55" spans="1:14" ht="19.5" thickBot="1" x14ac:dyDescent="0.35">
      <c r="B55" s="31"/>
      <c r="C55" s="32" t="s">
        <v>11</v>
      </c>
      <c r="D55" s="33">
        <f>E53*0.3</f>
        <v>2647.5150000000003</v>
      </c>
      <c r="F55"/>
      <c r="K55" s="4">
        <f t="shared" si="1"/>
        <v>0</v>
      </c>
    </row>
    <row r="56" spans="1:14" ht="21.75" thickBot="1" x14ac:dyDescent="0.4">
      <c r="B56" s="70">
        <v>4000</v>
      </c>
      <c r="C56" s="32" t="s">
        <v>12</v>
      </c>
      <c r="D56" s="35">
        <v>0</v>
      </c>
      <c r="E56" s="36"/>
      <c r="F56" s="37">
        <f>D55+D56</f>
        <v>2647.5150000000003</v>
      </c>
      <c r="G56" s="38"/>
      <c r="K56" s="4">
        <f t="shared" si="1"/>
        <v>0</v>
      </c>
      <c r="L56" s="66">
        <v>43140</v>
      </c>
      <c r="M56" s="69">
        <v>2857</v>
      </c>
      <c r="N56" s="72" t="s">
        <v>27</v>
      </c>
    </row>
    <row r="57" spans="1:14" ht="22.5" thickTop="1" thickBot="1" x14ac:dyDescent="0.4">
      <c r="B57" s="25"/>
      <c r="C57" s="26"/>
      <c r="D57" s="39"/>
      <c r="E57" s="40" t="s">
        <v>13</v>
      </c>
      <c r="F57" s="41"/>
      <c r="G57" s="42">
        <v>0</v>
      </c>
      <c r="H57" s="43"/>
      <c r="L57" s="66">
        <v>43140</v>
      </c>
      <c r="M57" s="69">
        <v>4000</v>
      </c>
      <c r="N57" s="72" t="s">
        <v>26</v>
      </c>
    </row>
    <row r="58" spans="1:14" ht="19.5" thickBot="1" x14ac:dyDescent="0.35">
      <c r="A58" s="29"/>
      <c r="B58" s="44"/>
      <c r="C58" s="45"/>
      <c r="D58" s="46"/>
      <c r="E58" s="40" t="s">
        <v>13</v>
      </c>
      <c r="F58" s="47"/>
      <c r="G58" s="48">
        <v>0</v>
      </c>
      <c r="K58" s="4">
        <f t="shared" si="1"/>
        <v>0</v>
      </c>
      <c r="L58" s="67">
        <v>43127</v>
      </c>
      <c r="M58" s="69">
        <v>4000</v>
      </c>
      <c r="N58" s="72" t="s">
        <v>19</v>
      </c>
    </row>
    <row r="59" spans="1:14" ht="21.75" customHeight="1" thickTop="1" thickBot="1" x14ac:dyDescent="0.35">
      <c r="B59" s="49" t="s">
        <v>14</v>
      </c>
      <c r="C59" s="50"/>
      <c r="D59" s="51"/>
      <c r="E59" s="40" t="s">
        <v>13</v>
      </c>
      <c r="F59" s="52"/>
      <c r="G59" s="53">
        <v>0</v>
      </c>
      <c r="K59" s="4">
        <f t="shared" si="1"/>
        <v>0</v>
      </c>
      <c r="L59" s="67">
        <v>43129</v>
      </c>
      <c r="M59" s="69">
        <v>2847</v>
      </c>
      <c r="N59" s="72" t="s">
        <v>20</v>
      </c>
    </row>
    <row r="60" spans="1:14" ht="20.25" customHeight="1" thickTop="1" thickBot="1" x14ac:dyDescent="0.4">
      <c r="B60" s="54"/>
      <c r="C60" s="55"/>
      <c r="D60" s="51">
        <v>0</v>
      </c>
      <c r="E60" s="40" t="s">
        <v>15</v>
      </c>
      <c r="F60" s="56"/>
      <c r="G60" s="57">
        <v>0</v>
      </c>
      <c r="L60" s="67">
        <v>43111</v>
      </c>
      <c r="M60" s="69">
        <v>3428</v>
      </c>
      <c r="N60" s="71" t="s">
        <v>28</v>
      </c>
    </row>
    <row r="61" spans="1:14" ht="17.25" customHeight="1" thickTop="1" thickBot="1" x14ac:dyDescent="0.4">
      <c r="C61" s="11"/>
      <c r="D61" s="58"/>
      <c r="E61" s="59" t="s">
        <v>13</v>
      </c>
      <c r="F61" s="60">
        <f>SUM(F56:G60)</f>
        <v>2647.5150000000003</v>
      </c>
      <c r="G61" s="61"/>
      <c r="L61" s="67"/>
      <c r="M61" s="69"/>
    </row>
    <row r="62" spans="1:14" ht="19.5" customHeight="1" x14ac:dyDescent="0.35">
      <c r="C62" s="62"/>
      <c r="D62" s="63"/>
      <c r="F62" s="64"/>
      <c r="G62" s="64"/>
      <c r="L62" s="68"/>
    </row>
    <row r="63" spans="1:14" ht="18.75" x14ac:dyDescent="0.3">
      <c r="F63" s="65"/>
      <c r="G63" s="29"/>
      <c r="L63" s="68"/>
    </row>
    <row r="64" spans="1:14" ht="18.75" x14ac:dyDescent="0.3">
      <c r="D64" t="s">
        <v>9</v>
      </c>
      <c r="L64" s="68"/>
    </row>
    <row r="65" spans="9:12" ht="18.75" x14ac:dyDescent="0.3">
      <c r="I65" s="4">
        <f>SUM(I52:I59)</f>
        <v>0</v>
      </c>
      <c r="J65" s="4"/>
      <c r="K65" s="4">
        <f>SUM(K52:K59)</f>
        <v>0</v>
      </c>
      <c r="L65" s="3"/>
    </row>
  </sheetData>
  <mergeCells count="4">
    <mergeCell ref="B1:C1"/>
    <mergeCell ref="F56:G56"/>
    <mergeCell ref="B59:C60"/>
    <mergeCell ref="F61:G6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65"/>
  <sheetViews>
    <sheetView tabSelected="1" workbookViewId="0">
      <selection activeCell="C5" sqref="C5"/>
    </sheetView>
  </sheetViews>
  <sheetFormatPr baseColWidth="10" defaultRowHeight="15.75" x14ac:dyDescent="0.25"/>
  <cols>
    <col min="1" max="1" width="3.42578125" customWidth="1"/>
    <col min="2" max="2" width="13.42578125" style="34" bestFit="1" customWidth="1"/>
    <col min="3" max="3" width="13.7109375" style="32" customWidth="1"/>
    <col min="4" max="4" width="28.5703125" bestFit="1" customWidth="1"/>
    <col min="5" max="5" width="12" bestFit="1" customWidth="1"/>
    <col min="6" max="6" width="14.140625" style="4" bestFit="1" customWidth="1"/>
    <col min="7" max="7" width="15.7109375" customWidth="1"/>
    <col min="11" max="11" width="11.42578125" style="4"/>
    <col min="12" max="12" width="13.7109375" bestFit="1" customWidth="1"/>
    <col min="13" max="13" width="11.42578125" style="70"/>
  </cols>
  <sheetData>
    <row r="1" spans="2:11" ht="19.5" thickBot="1" x14ac:dyDescent="0.35">
      <c r="B1" s="1"/>
      <c r="C1" s="1"/>
      <c r="D1" s="2" t="s">
        <v>0</v>
      </c>
      <c r="E1" s="3" t="s">
        <v>1</v>
      </c>
      <c r="K1"/>
    </row>
    <row r="2" spans="2:11" ht="19.5" thickBot="1" x14ac:dyDescent="0.35">
      <c r="B2" s="5" t="s">
        <v>2</v>
      </c>
      <c r="C2" s="6" t="s">
        <v>3</v>
      </c>
      <c r="D2" s="6" t="s">
        <v>4</v>
      </c>
      <c r="E2" s="7" t="s">
        <v>5</v>
      </c>
      <c r="F2" s="8" t="s">
        <v>21</v>
      </c>
      <c r="G2" s="9"/>
      <c r="K2"/>
    </row>
    <row r="3" spans="2:11" x14ac:dyDescent="0.25">
      <c r="B3" s="10" t="s">
        <v>9</v>
      </c>
      <c r="C3" s="11"/>
      <c r="D3" s="12"/>
      <c r="E3" s="13"/>
      <c r="F3" s="14"/>
      <c r="K3"/>
    </row>
    <row r="4" spans="2:11" x14ac:dyDescent="0.25">
      <c r="B4" s="15"/>
      <c r="C4" s="16"/>
      <c r="D4" s="17"/>
      <c r="E4" s="18"/>
      <c r="F4" s="19"/>
      <c r="K4"/>
    </row>
    <row r="5" spans="2:11" x14ac:dyDescent="0.25">
      <c r="B5" s="15"/>
      <c r="C5" s="16"/>
      <c r="D5" s="17"/>
      <c r="E5" s="18"/>
      <c r="F5" s="19"/>
      <c r="K5"/>
    </row>
    <row r="6" spans="2:11" x14ac:dyDescent="0.25">
      <c r="B6" s="15"/>
      <c r="C6" s="16"/>
      <c r="D6" s="17"/>
      <c r="E6" s="18"/>
      <c r="F6" s="19"/>
      <c r="G6" t="s">
        <v>9</v>
      </c>
      <c r="K6" s="4">
        <f t="shared" ref="K6:K20" si="0">J6*I6</f>
        <v>0</v>
      </c>
    </row>
    <row r="7" spans="2:11" x14ac:dyDescent="0.25">
      <c r="B7" s="15"/>
      <c r="C7" s="16"/>
      <c r="D7" s="17"/>
      <c r="E7" s="18"/>
      <c r="F7" s="19"/>
      <c r="K7" s="4">
        <f t="shared" si="0"/>
        <v>0</v>
      </c>
    </row>
    <row r="8" spans="2:11" x14ac:dyDescent="0.25">
      <c r="B8" s="15"/>
      <c r="C8" s="16"/>
      <c r="D8" s="17"/>
      <c r="E8" s="18"/>
      <c r="F8" s="19"/>
      <c r="K8" s="4">
        <f t="shared" si="0"/>
        <v>0</v>
      </c>
    </row>
    <row r="9" spans="2:11" x14ac:dyDescent="0.25">
      <c r="B9" s="15"/>
      <c r="C9" s="16"/>
      <c r="D9" s="17"/>
      <c r="E9" s="18"/>
      <c r="F9" s="19"/>
      <c r="K9" s="4">
        <f t="shared" si="0"/>
        <v>0</v>
      </c>
    </row>
    <row r="10" spans="2:11" x14ac:dyDescent="0.25">
      <c r="B10" s="15"/>
      <c r="C10" s="16"/>
      <c r="D10" s="17"/>
      <c r="E10" s="18"/>
      <c r="F10" s="19"/>
      <c r="K10" s="4">
        <f t="shared" si="0"/>
        <v>0</v>
      </c>
    </row>
    <row r="11" spans="2:11" x14ac:dyDescent="0.25">
      <c r="B11" s="15"/>
      <c r="C11" s="16"/>
      <c r="D11" s="17"/>
      <c r="E11" s="18"/>
      <c r="F11" s="19"/>
      <c r="K11" s="4">
        <f t="shared" si="0"/>
        <v>0</v>
      </c>
    </row>
    <row r="12" spans="2:11" x14ac:dyDescent="0.25">
      <c r="B12" s="15"/>
      <c r="C12" s="16"/>
      <c r="D12" s="17"/>
      <c r="E12" s="18"/>
      <c r="F12" s="19"/>
      <c r="K12" s="4">
        <f t="shared" si="0"/>
        <v>0</v>
      </c>
    </row>
    <row r="13" spans="2:11" x14ac:dyDescent="0.25">
      <c r="B13" s="15"/>
      <c r="C13" s="16"/>
      <c r="D13" s="17"/>
      <c r="E13" s="18"/>
      <c r="F13" s="19"/>
    </row>
    <row r="14" spans="2:11" x14ac:dyDescent="0.25">
      <c r="B14" s="15"/>
      <c r="C14" s="16"/>
      <c r="D14" s="17"/>
      <c r="E14" s="18"/>
      <c r="F14" s="19"/>
    </row>
    <row r="15" spans="2:11" x14ac:dyDescent="0.25">
      <c r="B15" s="15"/>
      <c r="C15" s="16"/>
      <c r="D15" s="17"/>
      <c r="E15" s="18"/>
      <c r="F15" s="19"/>
    </row>
    <row r="16" spans="2:11" x14ac:dyDescent="0.25">
      <c r="B16" s="15"/>
      <c r="C16" s="16"/>
      <c r="D16" s="17"/>
      <c r="E16" s="18"/>
      <c r="F16" s="19"/>
    </row>
    <row r="17" spans="2:11" x14ac:dyDescent="0.25">
      <c r="B17" s="15"/>
      <c r="C17" s="16"/>
      <c r="D17" s="17"/>
      <c r="E17" s="18"/>
      <c r="F17" s="19"/>
    </row>
    <row r="18" spans="2:11" x14ac:dyDescent="0.25">
      <c r="B18" s="15"/>
      <c r="C18" s="16"/>
      <c r="D18" s="17"/>
      <c r="E18" s="18"/>
      <c r="F18" s="19"/>
      <c r="K18" s="4">
        <f t="shared" si="0"/>
        <v>0</v>
      </c>
    </row>
    <row r="19" spans="2:11" x14ac:dyDescent="0.25">
      <c r="B19" s="15"/>
      <c r="C19" s="16"/>
      <c r="D19" s="17"/>
      <c r="E19" s="18"/>
      <c r="F19" s="19"/>
      <c r="K19" s="4">
        <f t="shared" si="0"/>
        <v>0</v>
      </c>
    </row>
    <row r="20" spans="2:11" x14ac:dyDescent="0.25">
      <c r="B20" s="15"/>
      <c r="C20" s="16"/>
      <c r="D20" s="17"/>
      <c r="E20" s="18"/>
      <c r="F20" s="19"/>
      <c r="K20" s="4">
        <f t="shared" si="0"/>
        <v>0</v>
      </c>
    </row>
    <row r="21" spans="2:11" x14ac:dyDescent="0.25">
      <c r="B21" s="15"/>
      <c r="C21" s="16"/>
      <c r="D21" s="17"/>
      <c r="E21" s="18"/>
      <c r="F21" s="19"/>
    </row>
    <row r="22" spans="2:11" x14ac:dyDescent="0.25">
      <c r="B22" s="15"/>
      <c r="C22" s="16"/>
      <c r="D22" s="17"/>
      <c r="E22" s="18"/>
      <c r="F22" s="19"/>
    </row>
    <row r="23" spans="2:11" x14ac:dyDescent="0.25">
      <c r="B23" s="15"/>
      <c r="C23" s="16"/>
      <c r="D23" s="17"/>
      <c r="E23" s="18"/>
      <c r="F23" s="19"/>
    </row>
    <row r="24" spans="2:11" x14ac:dyDescent="0.25">
      <c r="B24" s="15"/>
      <c r="C24" s="16"/>
      <c r="D24" s="17"/>
      <c r="E24" s="18"/>
      <c r="F24" s="19"/>
    </row>
    <row r="25" spans="2:11" x14ac:dyDescent="0.25">
      <c r="B25" s="15"/>
      <c r="C25" s="16"/>
      <c r="D25" s="17"/>
      <c r="E25" s="18"/>
      <c r="F25" s="19"/>
    </row>
    <row r="26" spans="2:11" x14ac:dyDescent="0.25">
      <c r="B26" s="15"/>
      <c r="C26" s="16"/>
      <c r="D26" s="17"/>
      <c r="E26" s="18"/>
      <c r="F26" s="19"/>
      <c r="I26" s="4">
        <f>SUM(I6:I20)</f>
        <v>0</v>
      </c>
      <c r="J26" s="4"/>
      <c r="K26" s="4">
        <f>SUM(K6:K20)</f>
        <v>0</v>
      </c>
    </row>
    <row r="27" spans="2:11" x14ac:dyDescent="0.25">
      <c r="B27" s="15"/>
      <c r="C27" s="16"/>
      <c r="D27" s="17"/>
      <c r="E27" s="18"/>
      <c r="F27" s="19"/>
      <c r="I27" s="4"/>
      <c r="J27" s="4"/>
    </row>
    <row r="28" spans="2:11" x14ac:dyDescent="0.25">
      <c r="B28" s="15"/>
      <c r="C28" s="16"/>
      <c r="D28" s="17"/>
      <c r="E28" s="18"/>
      <c r="F28" s="19"/>
      <c r="I28" s="4"/>
      <c r="J28" s="4"/>
    </row>
    <row r="29" spans="2:11" x14ac:dyDescent="0.25">
      <c r="B29" s="15"/>
      <c r="C29" s="16"/>
      <c r="D29" s="17"/>
      <c r="E29" s="18"/>
      <c r="F29" s="19"/>
      <c r="I29" s="4"/>
      <c r="J29" s="4"/>
    </row>
    <row r="30" spans="2:11" x14ac:dyDescent="0.25">
      <c r="B30" s="15"/>
      <c r="C30" s="16"/>
      <c r="D30" s="17"/>
      <c r="E30" s="18"/>
      <c r="F30" s="19"/>
      <c r="I30" s="4"/>
      <c r="J30" s="4"/>
    </row>
    <row r="31" spans="2:11" x14ac:dyDescent="0.25">
      <c r="B31" s="15"/>
      <c r="C31" s="16"/>
      <c r="D31" s="17"/>
      <c r="E31" s="18"/>
      <c r="F31" s="19"/>
      <c r="I31" s="4"/>
      <c r="J31" s="4"/>
    </row>
    <row r="32" spans="2:11" x14ac:dyDescent="0.25">
      <c r="B32" s="15"/>
      <c r="C32" s="16"/>
      <c r="D32" s="17"/>
      <c r="E32" s="18"/>
      <c r="F32" s="19"/>
      <c r="I32" s="4"/>
      <c r="J32" s="4"/>
    </row>
    <row r="33" spans="2:10" x14ac:dyDescent="0.25">
      <c r="B33" s="15"/>
      <c r="C33" s="16"/>
      <c r="D33" s="17"/>
      <c r="E33" s="18"/>
      <c r="F33" s="19"/>
      <c r="I33" s="4"/>
      <c r="J33" s="4"/>
    </row>
    <row r="34" spans="2:10" x14ac:dyDescent="0.25">
      <c r="B34" s="15"/>
      <c r="C34" s="16"/>
      <c r="D34" s="17"/>
      <c r="E34" s="18"/>
      <c r="F34" s="19"/>
      <c r="I34" s="4"/>
      <c r="J34" s="4"/>
    </row>
    <row r="35" spans="2:10" x14ac:dyDescent="0.25">
      <c r="B35" s="15"/>
      <c r="C35" s="16"/>
      <c r="D35" s="17"/>
      <c r="E35" s="18"/>
      <c r="F35" s="19"/>
      <c r="I35" s="4"/>
      <c r="J35" s="4"/>
    </row>
    <row r="36" spans="2:10" x14ac:dyDescent="0.25">
      <c r="B36" s="15"/>
      <c r="C36" s="16"/>
      <c r="D36" s="17"/>
      <c r="E36" s="18"/>
      <c r="F36" s="19"/>
      <c r="I36" s="4"/>
      <c r="J36" s="4"/>
    </row>
    <row r="37" spans="2:10" x14ac:dyDescent="0.25">
      <c r="B37" s="15"/>
      <c r="C37" s="16"/>
      <c r="D37" s="17"/>
      <c r="E37" s="18"/>
      <c r="F37" s="19"/>
      <c r="I37" s="4"/>
      <c r="J37" s="4"/>
    </row>
    <row r="38" spans="2:10" x14ac:dyDescent="0.25">
      <c r="B38" s="15"/>
      <c r="C38" s="16"/>
      <c r="D38" s="17"/>
      <c r="E38" s="18"/>
      <c r="F38" s="19"/>
      <c r="I38" s="4"/>
      <c r="J38" s="4"/>
    </row>
    <row r="39" spans="2:10" x14ac:dyDescent="0.25">
      <c r="B39" s="15"/>
      <c r="C39" s="16"/>
      <c r="D39" s="17"/>
      <c r="E39" s="18"/>
      <c r="F39" s="19"/>
      <c r="I39" s="4"/>
      <c r="J39" s="4"/>
    </row>
    <row r="40" spans="2:10" x14ac:dyDescent="0.25">
      <c r="B40" s="15"/>
      <c r="C40" s="16"/>
      <c r="D40" s="17"/>
      <c r="E40" s="18"/>
      <c r="F40" s="19"/>
      <c r="I40" s="4"/>
      <c r="J40" s="4"/>
    </row>
    <row r="41" spans="2:10" x14ac:dyDescent="0.25">
      <c r="B41" s="15"/>
      <c r="C41" s="16"/>
      <c r="D41" s="17"/>
      <c r="E41" s="18"/>
      <c r="F41" s="19"/>
      <c r="I41" s="4"/>
      <c r="J41" s="4"/>
    </row>
    <row r="42" spans="2:10" x14ac:dyDescent="0.25">
      <c r="B42" s="15"/>
      <c r="C42" s="16"/>
      <c r="D42" s="17"/>
      <c r="E42" s="18"/>
      <c r="F42" s="19"/>
      <c r="I42" s="4"/>
      <c r="J42" s="4"/>
    </row>
    <row r="43" spans="2:10" x14ac:dyDescent="0.25">
      <c r="B43" s="15"/>
      <c r="C43" s="16"/>
      <c r="D43" s="17"/>
      <c r="E43" s="18"/>
      <c r="F43" s="19"/>
      <c r="I43" s="4"/>
      <c r="J43" s="4"/>
    </row>
    <row r="44" spans="2:10" x14ac:dyDescent="0.25">
      <c r="B44" s="15"/>
      <c r="C44" s="16"/>
      <c r="D44" s="17"/>
      <c r="E44" s="18"/>
      <c r="F44" s="19"/>
      <c r="I44" s="4"/>
      <c r="J44" s="4"/>
    </row>
    <row r="45" spans="2:10" x14ac:dyDescent="0.25">
      <c r="B45" s="15"/>
      <c r="C45" s="16"/>
      <c r="D45" s="17"/>
      <c r="E45" s="18"/>
      <c r="F45" s="19"/>
      <c r="I45" s="4"/>
      <c r="J45" s="4"/>
    </row>
    <row r="46" spans="2:10" x14ac:dyDescent="0.25">
      <c r="B46" s="15"/>
      <c r="C46" s="16"/>
      <c r="D46" s="17"/>
      <c r="E46" s="18"/>
      <c r="F46" s="19"/>
      <c r="I46" s="4"/>
      <c r="J46" s="4"/>
    </row>
    <row r="47" spans="2:10" x14ac:dyDescent="0.25">
      <c r="B47" s="15"/>
      <c r="C47" s="16"/>
      <c r="D47" s="17"/>
      <c r="E47" s="18"/>
      <c r="F47" s="19"/>
      <c r="I47" s="4"/>
      <c r="J47" s="4"/>
    </row>
    <row r="48" spans="2:10" x14ac:dyDescent="0.25">
      <c r="B48" s="15"/>
      <c r="C48" s="16"/>
      <c r="D48" s="17"/>
      <c r="E48" s="18"/>
      <c r="F48" s="19"/>
      <c r="I48" s="4"/>
      <c r="J48" s="4"/>
    </row>
    <row r="49" spans="1:13" x14ac:dyDescent="0.25">
      <c r="B49" s="15"/>
      <c r="C49" s="16"/>
      <c r="D49" s="17"/>
      <c r="E49" s="18"/>
      <c r="F49" s="19"/>
      <c r="I49" s="4"/>
      <c r="J49" s="4"/>
    </row>
    <row r="50" spans="1:13" x14ac:dyDescent="0.25">
      <c r="B50" s="15"/>
      <c r="C50" s="16"/>
      <c r="D50" s="17"/>
      <c r="E50" s="18"/>
      <c r="F50" s="19"/>
      <c r="I50" s="4"/>
      <c r="J50" s="4"/>
    </row>
    <row r="51" spans="1:13" ht="16.5" thickBot="1" x14ac:dyDescent="0.3">
      <c r="B51" s="15"/>
      <c r="C51" s="16"/>
      <c r="D51" s="17"/>
      <c r="E51" s="18"/>
      <c r="F51" s="19"/>
      <c r="I51" s="4"/>
      <c r="J51" s="4"/>
    </row>
    <row r="52" spans="1:13" ht="16.5" thickBot="1" x14ac:dyDescent="0.3">
      <c r="B52" s="20"/>
      <c r="C52" s="21"/>
      <c r="D52" s="22"/>
      <c r="E52" s="23">
        <v>0</v>
      </c>
      <c r="F52" s="24">
        <f>SUM(F3:F51)</f>
        <v>0</v>
      </c>
      <c r="K52" s="4">
        <f t="shared" ref="K52:K59" si="1">J52*I52</f>
        <v>0</v>
      </c>
    </row>
    <row r="53" spans="1:13" ht="19.5" thickBot="1" x14ac:dyDescent="0.35">
      <c r="B53" s="25"/>
      <c r="C53" s="26"/>
      <c r="D53" s="27" t="s">
        <v>5</v>
      </c>
      <c r="E53" s="28">
        <f>SUM(E3:E52)</f>
        <v>0</v>
      </c>
      <c r="K53" s="4">
        <f t="shared" si="1"/>
        <v>0</v>
      </c>
    </row>
    <row r="54" spans="1:13" x14ac:dyDescent="0.25">
      <c r="B54" s="25"/>
      <c r="C54" s="26"/>
      <c r="D54" s="29"/>
      <c r="E54" s="30"/>
      <c r="K54" s="4">
        <f t="shared" si="1"/>
        <v>0</v>
      </c>
    </row>
    <row r="55" spans="1:13" ht="19.5" thickBot="1" x14ac:dyDescent="0.35">
      <c r="B55" s="31"/>
      <c r="C55" s="32" t="s">
        <v>11</v>
      </c>
      <c r="D55" s="33">
        <f>E53*0.3</f>
        <v>0</v>
      </c>
      <c r="F55"/>
      <c r="K55" s="4">
        <f t="shared" si="1"/>
        <v>0</v>
      </c>
    </row>
    <row r="56" spans="1:13" ht="21.75" thickBot="1" x14ac:dyDescent="0.4">
      <c r="B56" s="70">
        <v>4000</v>
      </c>
      <c r="C56" s="32" t="s">
        <v>12</v>
      </c>
      <c r="D56" s="35">
        <v>0</v>
      </c>
      <c r="E56" s="36"/>
      <c r="F56" s="37">
        <f>D55+D56</f>
        <v>0</v>
      </c>
      <c r="G56" s="38"/>
      <c r="K56" s="4">
        <f t="shared" si="1"/>
        <v>0</v>
      </c>
      <c r="L56" s="66"/>
      <c r="M56" s="69"/>
    </row>
    <row r="57" spans="1:13" ht="22.5" thickTop="1" thickBot="1" x14ac:dyDescent="0.4">
      <c r="B57" s="25"/>
      <c r="C57" s="26"/>
      <c r="D57" s="39"/>
      <c r="E57" s="40" t="s">
        <v>13</v>
      </c>
      <c r="F57" s="41"/>
      <c r="G57" s="42">
        <v>0</v>
      </c>
      <c r="H57" s="43"/>
      <c r="L57" s="66"/>
      <c r="M57" s="69"/>
    </row>
    <row r="58" spans="1:13" ht="19.5" thickBot="1" x14ac:dyDescent="0.35">
      <c r="A58" s="29"/>
      <c r="B58" s="44"/>
      <c r="C58" s="45"/>
      <c r="D58" s="46"/>
      <c r="E58" s="40" t="s">
        <v>13</v>
      </c>
      <c r="F58" s="47"/>
      <c r="G58" s="48">
        <v>0</v>
      </c>
      <c r="K58" s="4">
        <f t="shared" si="1"/>
        <v>0</v>
      </c>
      <c r="L58" s="67"/>
      <c r="M58" s="69"/>
    </row>
    <row r="59" spans="1:13" ht="21.75" customHeight="1" thickTop="1" thickBot="1" x14ac:dyDescent="0.35">
      <c r="B59" s="49" t="s">
        <v>14</v>
      </c>
      <c r="C59" s="50"/>
      <c r="D59" s="51"/>
      <c r="E59" s="40" t="s">
        <v>13</v>
      </c>
      <c r="F59" s="52"/>
      <c r="G59" s="53">
        <v>0</v>
      </c>
      <c r="K59" s="4">
        <f t="shared" si="1"/>
        <v>0</v>
      </c>
      <c r="L59" s="67"/>
      <c r="M59" s="69"/>
    </row>
    <row r="60" spans="1:13" ht="20.25" customHeight="1" thickTop="1" thickBot="1" x14ac:dyDescent="0.35">
      <c r="B60" s="54"/>
      <c r="C60" s="55"/>
      <c r="D60" s="51">
        <v>0</v>
      </c>
      <c r="E60" s="40" t="s">
        <v>15</v>
      </c>
      <c r="F60" s="56"/>
      <c r="G60" s="57">
        <v>0</v>
      </c>
      <c r="L60" s="67"/>
      <c r="M60" s="69"/>
    </row>
    <row r="61" spans="1:13" ht="17.25" customHeight="1" thickTop="1" thickBot="1" x14ac:dyDescent="0.4">
      <c r="C61" s="11"/>
      <c r="D61" s="58"/>
      <c r="E61" s="59" t="s">
        <v>13</v>
      </c>
      <c r="F61" s="60">
        <f>SUM(F56:G60)</f>
        <v>0</v>
      </c>
      <c r="G61" s="61"/>
      <c r="L61" s="67"/>
      <c r="M61" s="69"/>
    </row>
    <row r="62" spans="1:13" ht="19.5" customHeight="1" x14ac:dyDescent="0.35">
      <c r="C62" s="62"/>
      <c r="D62" s="63"/>
      <c r="F62" s="64"/>
      <c r="G62" s="64"/>
      <c r="L62" s="68"/>
    </row>
    <row r="63" spans="1:13" ht="18.75" x14ac:dyDescent="0.3">
      <c r="F63" s="65"/>
      <c r="G63" s="29"/>
      <c r="L63" s="68"/>
    </row>
    <row r="64" spans="1:13" ht="18.75" x14ac:dyDescent="0.3">
      <c r="D64" t="s">
        <v>9</v>
      </c>
      <c r="L64" s="68"/>
    </row>
    <row r="65" spans="9:12" ht="18.75" x14ac:dyDescent="0.3">
      <c r="I65" s="4">
        <f>SUM(I52:I59)</f>
        <v>0</v>
      </c>
      <c r="J65" s="4"/>
      <c r="K65" s="4">
        <f>SUM(K52:K59)</f>
        <v>0</v>
      </c>
      <c r="L65" s="3"/>
    </row>
  </sheetData>
  <mergeCells count="4">
    <mergeCell ref="B1:C1"/>
    <mergeCell ref="F56:G56"/>
    <mergeCell ref="B59:C60"/>
    <mergeCell ref="F61:G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65"/>
  <sheetViews>
    <sheetView topLeftCell="A43" workbookViewId="0">
      <selection activeCell="B56" sqref="B56"/>
    </sheetView>
  </sheetViews>
  <sheetFormatPr baseColWidth="10" defaultRowHeight="15.75" x14ac:dyDescent="0.25"/>
  <cols>
    <col min="1" max="1" width="3.42578125" customWidth="1"/>
    <col min="2" max="2" width="13.42578125" style="34" bestFit="1" customWidth="1"/>
    <col min="3" max="3" width="13.7109375" style="32" customWidth="1"/>
    <col min="4" max="4" width="28.5703125" bestFit="1" customWidth="1"/>
    <col min="5" max="5" width="12" bestFit="1" customWidth="1"/>
    <col min="6" max="6" width="14.140625" style="4" bestFit="1" customWidth="1"/>
    <col min="7" max="7" width="15.7109375" customWidth="1"/>
    <col min="11" max="11" width="11.42578125" style="4"/>
    <col min="12" max="12" width="13.7109375" bestFit="1" customWidth="1"/>
    <col min="13" max="13" width="11.42578125" style="70"/>
  </cols>
  <sheetData>
    <row r="1" spans="2:11" ht="19.5" thickBot="1" x14ac:dyDescent="0.35">
      <c r="B1" s="1"/>
      <c r="C1" s="1"/>
      <c r="D1" s="2" t="s">
        <v>0</v>
      </c>
      <c r="E1" s="3" t="s">
        <v>1</v>
      </c>
      <c r="K1"/>
    </row>
    <row r="2" spans="2:11" ht="19.5" thickBot="1" x14ac:dyDescent="0.35">
      <c r="B2" s="5" t="s">
        <v>2</v>
      </c>
      <c r="C2" s="6" t="s">
        <v>3</v>
      </c>
      <c r="D2" s="6" t="s">
        <v>4</v>
      </c>
      <c r="E2" s="7" t="s">
        <v>5</v>
      </c>
      <c r="F2" s="8" t="s">
        <v>22</v>
      </c>
      <c r="G2" s="9"/>
      <c r="K2"/>
    </row>
    <row r="3" spans="2:11" x14ac:dyDescent="0.25">
      <c r="B3" s="10"/>
      <c r="C3" s="11"/>
      <c r="D3" s="12"/>
      <c r="E3" s="13"/>
      <c r="F3" s="14"/>
      <c r="K3"/>
    </row>
    <row r="4" spans="2:11" x14ac:dyDescent="0.25">
      <c r="B4" s="15"/>
      <c r="C4" s="16"/>
      <c r="D4" s="17"/>
      <c r="E4" s="18"/>
      <c r="F4" s="19"/>
      <c r="K4"/>
    </row>
    <row r="5" spans="2:11" x14ac:dyDescent="0.25">
      <c r="B5" s="15"/>
      <c r="C5" s="16"/>
      <c r="D5" s="17"/>
      <c r="E5" s="18"/>
      <c r="F5" s="19"/>
      <c r="K5"/>
    </row>
    <row r="6" spans="2:11" x14ac:dyDescent="0.25">
      <c r="B6" s="15"/>
      <c r="C6" s="16"/>
      <c r="D6" s="17"/>
      <c r="E6" s="18"/>
      <c r="F6" s="19"/>
      <c r="G6" t="s">
        <v>9</v>
      </c>
      <c r="K6" s="4">
        <f t="shared" ref="K6:K20" si="0">J6*I6</f>
        <v>0</v>
      </c>
    </row>
    <row r="7" spans="2:11" x14ac:dyDescent="0.25">
      <c r="B7" s="15"/>
      <c r="C7" s="16"/>
      <c r="D7" s="17"/>
      <c r="E7" s="18"/>
      <c r="F7" s="19"/>
      <c r="K7" s="4">
        <f t="shared" si="0"/>
        <v>0</v>
      </c>
    </row>
    <row r="8" spans="2:11" x14ac:dyDescent="0.25">
      <c r="B8" s="15"/>
      <c r="C8" s="16"/>
      <c r="D8" s="17"/>
      <c r="E8" s="18"/>
      <c r="F8" s="19"/>
      <c r="K8" s="4">
        <f t="shared" si="0"/>
        <v>0</v>
      </c>
    </row>
    <row r="9" spans="2:11" x14ac:dyDescent="0.25">
      <c r="B9" s="15"/>
      <c r="C9" s="16"/>
      <c r="D9" s="17"/>
      <c r="E9" s="18"/>
      <c r="F9" s="19"/>
      <c r="K9" s="4">
        <f t="shared" si="0"/>
        <v>0</v>
      </c>
    </row>
    <row r="10" spans="2:11" x14ac:dyDescent="0.25">
      <c r="B10" s="15"/>
      <c r="C10" s="16"/>
      <c r="D10" s="17"/>
      <c r="E10" s="18"/>
      <c r="F10" s="19"/>
      <c r="K10" s="4">
        <f t="shared" si="0"/>
        <v>0</v>
      </c>
    </row>
    <row r="11" spans="2:11" x14ac:dyDescent="0.25">
      <c r="B11" s="15"/>
      <c r="C11" s="16"/>
      <c r="D11" s="17"/>
      <c r="E11" s="18"/>
      <c r="F11" s="19"/>
      <c r="K11" s="4">
        <f t="shared" si="0"/>
        <v>0</v>
      </c>
    </row>
    <row r="12" spans="2:11" x14ac:dyDescent="0.25">
      <c r="B12" s="15"/>
      <c r="C12" s="16"/>
      <c r="D12" s="17"/>
      <c r="E12" s="18"/>
      <c r="F12" s="19"/>
      <c r="K12" s="4">
        <f t="shared" si="0"/>
        <v>0</v>
      </c>
    </row>
    <row r="13" spans="2:11" x14ac:dyDescent="0.25">
      <c r="B13" s="15"/>
      <c r="C13" s="16"/>
      <c r="D13" s="17"/>
      <c r="E13" s="18"/>
      <c r="F13" s="19"/>
    </row>
    <row r="14" spans="2:11" x14ac:dyDescent="0.25">
      <c r="B14" s="15"/>
      <c r="C14" s="16"/>
      <c r="D14" s="17"/>
      <c r="E14" s="18"/>
      <c r="F14" s="19"/>
    </row>
    <row r="15" spans="2:11" x14ac:dyDescent="0.25">
      <c r="B15" s="15"/>
      <c r="C15" s="16"/>
      <c r="D15" s="17"/>
      <c r="E15" s="18"/>
      <c r="F15" s="19"/>
    </row>
    <row r="16" spans="2:11" x14ac:dyDescent="0.25">
      <c r="B16" s="15"/>
      <c r="C16" s="16"/>
      <c r="D16" s="17"/>
      <c r="E16" s="18"/>
      <c r="F16" s="19"/>
    </row>
    <row r="17" spans="2:11" x14ac:dyDescent="0.25">
      <c r="B17" s="15"/>
      <c r="C17" s="16"/>
      <c r="D17" s="17"/>
      <c r="E17" s="18"/>
      <c r="F17" s="19"/>
    </row>
    <row r="18" spans="2:11" x14ac:dyDescent="0.25">
      <c r="B18" s="15"/>
      <c r="C18" s="16"/>
      <c r="D18" s="17"/>
      <c r="E18" s="18"/>
      <c r="F18" s="19"/>
      <c r="K18" s="4">
        <f t="shared" si="0"/>
        <v>0</v>
      </c>
    </row>
    <row r="19" spans="2:11" x14ac:dyDescent="0.25">
      <c r="B19" s="15"/>
      <c r="C19" s="16"/>
      <c r="D19" s="17"/>
      <c r="E19" s="18"/>
      <c r="F19" s="19"/>
      <c r="K19" s="4">
        <f t="shared" si="0"/>
        <v>0</v>
      </c>
    </row>
    <row r="20" spans="2:11" x14ac:dyDescent="0.25">
      <c r="B20" s="15"/>
      <c r="C20" s="16"/>
      <c r="D20" s="17"/>
      <c r="E20" s="18"/>
      <c r="F20" s="19"/>
      <c r="K20" s="4">
        <f t="shared" si="0"/>
        <v>0</v>
      </c>
    </row>
    <row r="21" spans="2:11" x14ac:dyDescent="0.25">
      <c r="B21" s="15"/>
      <c r="C21" s="16"/>
      <c r="D21" s="17"/>
      <c r="E21" s="18"/>
      <c r="F21" s="19"/>
    </row>
    <row r="22" spans="2:11" x14ac:dyDescent="0.25">
      <c r="B22" s="15"/>
      <c r="C22" s="16"/>
      <c r="D22" s="17"/>
      <c r="E22" s="18"/>
      <c r="F22" s="19"/>
    </row>
    <row r="23" spans="2:11" x14ac:dyDescent="0.25">
      <c r="B23" s="15"/>
      <c r="C23" s="16"/>
      <c r="D23" s="17"/>
      <c r="E23" s="18"/>
      <c r="F23" s="19"/>
    </row>
    <row r="24" spans="2:11" x14ac:dyDescent="0.25">
      <c r="B24" s="15"/>
      <c r="C24" s="16"/>
      <c r="D24" s="17"/>
      <c r="E24" s="18"/>
      <c r="F24" s="19"/>
    </row>
    <row r="25" spans="2:11" x14ac:dyDescent="0.25">
      <c r="B25" s="15"/>
      <c r="C25" s="16"/>
      <c r="D25" s="17"/>
      <c r="E25" s="18"/>
      <c r="F25" s="19"/>
    </row>
    <row r="26" spans="2:11" x14ac:dyDescent="0.25">
      <c r="B26" s="15"/>
      <c r="C26" s="16"/>
      <c r="D26" s="17"/>
      <c r="E26" s="18"/>
      <c r="F26" s="19"/>
      <c r="I26" s="4">
        <f>SUM(I6:I20)</f>
        <v>0</v>
      </c>
      <c r="J26" s="4"/>
      <c r="K26" s="4">
        <f>SUM(K6:K20)</f>
        <v>0</v>
      </c>
    </row>
    <row r="27" spans="2:11" x14ac:dyDescent="0.25">
      <c r="B27" s="15"/>
      <c r="C27" s="16"/>
      <c r="D27" s="17"/>
      <c r="E27" s="18"/>
      <c r="F27" s="19"/>
      <c r="I27" s="4"/>
      <c r="J27" s="4"/>
    </row>
    <row r="28" spans="2:11" x14ac:dyDescent="0.25">
      <c r="B28" s="15"/>
      <c r="C28" s="16"/>
      <c r="D28" s="17"/>
      <c r="E28" s="18"/>
      <c r="F28" s="19"/>
      <c r="I28" s="4"/>
      <c r="J28" s="4"/>
    </row>
    <row r="29" spans="2:11" x14ac:dyDescent="0.25">
      <c r="B29" s="15"/>
      <c r="C29" s="16"/>
      <c r="D29" s="17"/>
      <c r="E29" s="18"/>
      <c r="F29" s="19"/>
      <c r="I29" s="4"/>
      <c r="J29" s="4"/>
    </row>
    <row r="30" spans="2:11" x14ac:dyDescent="0.25">
      <c r="B30" s="15"/>
      <c r="C30" s="16"/>
      <c r="D30" s="17"/>
      <c r="E30" s="18"/>
      <c r="F30" s="19"/>
      <c r="I30" s="4"/>
      <c r="J30" s="4"/>
    </row>
    <row r="31" spans="2:11" x14ac:dyDescent="0.25">
      <c r="B31" s="15"/>
      <c r="C31" s="16"/>
      <c r="D31" s="17"/>
      <c r="E31" s="18"/>
      <c r="F31" s="19"/>
      <c r="I31" s="4"/>
      <c r="J31" s="4"/>
    </row>
    <row r="32" spans="2:11" x14ac:dyDescent="0.25">
      <c r="B32" s="15"/>
      <c r="C32" s="16"/>
      <c r="D32" s="17"/>
      <c r="E32" s="18"/>
      <c r="F32" s="19"/>
      <c r="I32" s="4"/>
      <c r="J32" s="4"/>
    </row>
    <row r="33" spans="2:10" x14ac:dyDescent="0.25">
      <c r="B33" s="15"/>
      <c r="C33" s="16"/>
      <c r="D33" s="17"/>
      <c r="E33" s="18"/>
      <c r="F33" s="19"/>
      <c r="I33" s="4"/>
      <c r="J33" s="4"/>
    </row>
    <row r="34" spans="2:10" x14ac:dyDescent="0.25">
      <c r="B34" s="15"/>
      <c r="C34" s="16"/>
      <c r="D34" s="17"/>
      <c r="E34" s="18"/>
      <c r="F34" s="19"/>
      <c r="I34" s="4"/>
      <c r="J34" s="4"/>
    </row>
    <row r="35" spans="2:10" x14ac:dyDescent="0.25">
      <c r="B35" s="15"/>
      <c r="C35" s="16"/>
      <c r="D35" s="17"/>
      <c r="E35" s="18"/>
      <c r="F35" s="19"/>
      <c r="I35" s="4"/>
      <c r="J35" s="4"/>
    </row>
    <row r="36" spans="2:10" x14ac:dyDescent="0.25">
      <c r="B36" s="15"/>
      <c r="C36" s="16"/>
      <c r="D36" s="17"/>
      <c r="E36" s="18"/>
      <c r="F36" s="19"/>
      <c r="I36" s="4"/>
      <c r="J36" s="4"/>
    </row>
    <row r="37" spans="2:10" x14ac:dyDescent="0.25">
      <c r="B37" s="15"/>
      <c r="C37" s="16"/>
      <c r="D37" s="17"/>
      <c r="E37" s="18"/>
      <c r="F37" s="19"/>
      <c r="I37" s="4"/>
      <c r="J37" s="4"/>
    </row>
    <row r="38" spans="2:10" x14ac:dyDescent="0.25">
      <c r="B38" s="15"/>
      <c r="C38" s="16"/>
      <c r="D38" s="17"/>
      <c r="E38" s="18"/>
      <c r="F38" s="19"/>
      <c r="I38" s="4"/>
      <c r="J38" s="4"/>
    </row>
    <row r="39" spans="2:10" x14ac:dyDescent="0.25">
      <c r="B39" s="15"/>
      <c r="C39" s="16"/>
      <c r="D39" s="17"/>
      <c r="E39" s="18"/>
      <c r="F39" s="19"/>
      <c r="I39" s="4"/>
      <c r="J39" s="4"/>
    </row>
    <row r="40" spans="2:10" x14ac:dyDescent="0.25">
      <c r="B40" s="15"/>
      <c r="C40" s="16"/>
      <c r="D40" s="17"/>
      <c r="E40" s="18"/>
      <c r="F40" s="19"/>
      <c r="I40" s="4"/>
      <c r="J40" s="4"/>
    </row>
    <row r="41" spans="2:10" x14ac:dyDescent="0.25">
      <c r="B41" s="15"/>
      <c r="C41" s="16"/>
      <c r="D41" s="17"/>
      <c r="E41" s="18"/>
      <c r="F41" s="19"/>
      <c r="I41" s="4"/>
      <c r="J41" s="4"/>
    </row>
    <row r="42" spans="2:10" x14ac:dyDescent="0.25">
      <c r="B42" s="15"/>
      <c r="C42" s="16"/>
      <c r="D42" s="17"/>
      <c r="E42" s="18"/>
      <c r="F42" s="19"/>
      <c r="I42" s="4"/>
      <c r="J42" s="4"/>
    </row>
    <row r="43" spans="2:10" x14ac:dyDescent="0.25">
      <c r="B43" s="15"/>
      <c r="C43" s="16"/>
      <c r="D43" s="17"/>
      <c r="E43" s="18"/>
      <c r="F43" s="19"/>
      <c r="I43" s="4"/>
      <c r="J43" s="4"/>
    </row>
    <row r="44" spans="2:10" x14ac:dyDescent="0.25">
      <c r="B44" s="15"/>
      <c r="C44" s="16"/>
      <c r="D44" s="17"/>
      <c r="E44" s="18"/>
      <c r="F44" s="19"/>
      <c r="I44" s="4"/>
      <c r="J44" s="4"/>
    </row>
    <row r="45" spans="2:10" x14ac:dyDescent="0.25">
      <c r="B45" s="15"/>
      <c r="C45" s="16"/>
      <c r="D45" s="17"/>
      <c r="E45" s="18"/>
      <c r="F45" s="19"/>
      <c r="I45" s="4"/>
      <c r="J45" s="4"/>
    </row>
    <row r="46" spans="2:10" x14ac:dyDescent="0.25">
      <c r="B46" s="15"/>
      <c r="C46" s="16"/>
      <c r="D46" s="17"/>
      <c r="E46" s="18"/>
      <c r="F46" s="19"/>
      <c r="I46" s="4"/>
      <c r="J46" s="4"/>
    </row>
    <row r="47" spans="2:10" x14ac:dyDescent="0.25">
      <c r="B47" s="15"/>
      <c r="C47" s="16"/>
      <c r="D47" s="17"/>
      <c r="E47" s="18"/>
      <c r="F47" s="19"/>
      <c r="I47" s="4"/>
      <c r="J47" s="4"/>
    </row>
    <row r="48" spans="2:10" x14ac:dyDescent="0.25">
      <c r="B48" s="15"/>
      <c r="C48" s="16"/>
      <c r="D48" s="17"/>
      <c r="E48" s="18"/>
      <c r="F48" s="19"/>
      <c r="I48" s="4"/>
      <c r="J48" s="4"/>
    </row>
    <row r="49" spans="1:13" x14ac:dyDescent="0.25">
      <c r="B49" s="15"/>
      <c r="C49" s="16"/>
      <c r="D49" s="17"/>
      <c r="E49" s="18"/>
      <c r="F49" s="19"/>
      <c r="I49" s="4"/>
      <c r="J49" s="4"/>
    </row>
    <row r="50" spans="1:13" x14ac:dyDescent="0.25">
      <c r="B50" s="15"/>
      <c r="C50" s="16"/>
      <c r="D50" s="17"/>
      <c r="E50" s="18"/>
      <c r="F50" s="19"/>
      <c r="I50" s="4"/>
      <c r="J50" s="4"/>
    </row>
    <row r="51" spans="1:13" ht="16.5" thickBot="1" x14ac:dyDescent="0.3">
      <c r="B51" s="15"/>
      <c r="C51" s="16"/>
      <c r="D51" s="17"/>
      <c r="E51" s="18"/>
      <c r="F51" s="19"/>
      <c r="I51" s="4"/>
      <c r="J51" s="4"/>
    </row>
    <row r="52" spans="1:13" ht="16.5" thickBot="1" x14ac:dyDescent="0.3">
      <c r="B52" s="20"/>
      <c r="C52" s="21"/>
      <c r="D52" s="22"/>
      <c r="E52" s="23">
        <v>0</v>
      </c>
      <c r="F52" s="24">
        <f>SUM(F3:F51)</f>
        <v>0</v>
      </c>
      <c r="K52" s="4">
        <f t="shared" ref="K52:K59" si="1">J52*I52</f>
        <v>0</v>
      </c>
    </row>
    <row r="53" spans="1:13" ht="19.5" thickBot="1" x14ac:dyDescent="0.35">
      <c r="B53" s="25"/>
      <c r="C53" s="26"/>
      <c r="D53" s="27" t="s">
        <v>5</v>
      </c>
      <c r="E53" s="28">
        <f>SUM(E3:E52)</f>
        <v>0</v>
      </c>
      <c r="K53" s="4">
        <f t="shared" si="1"/>
        <v>0</v>
      </c>
    </row>
    <row r="54" spans="1:13" x14ac:dyDescent="0.25">
      <c r="B54" s="25"/>
      <c r="C54" s="26"/>
      <c r="D54" s="29"/>
      <c r="E54" s="30"/>
      <c r="K54" s="4">
        <f t="shared" si="1"/>
        <v>0</v>
      </c>
    </row>
    <row r="55" spans="1:13" ht="19.5" thickBot="1" x14ac:dyDescent="0.35">
      <c r="B55" s="31"/>
      <c r="C55" s="32" t="s">
        <v>11</v>
      </c>
      <c r="D55" s="33">
        <f>E53*0.3</f>
        <v>0</v>
      </c>
      <c r="F55"/>
      <c r="K55" s="4">
        <f t="shared" si="1"/>
        <v>0</v>
      </c>
    </row>
    <row r="56" spans="1:13" ht="21.75" thickBot="1" x14ac:dyDescent="0.4">
      <c r="B56" s="70">
        <v>4000</v>
      </c>
      <c r="C56" s="32" t="s">
        <v>12</v>
      </c>
      <c r="D56" s="35">
        <v>0</v>
      </c>
      <c r="E56" s="36"/>
      <c r="F56" s="37">
        <f>D55+D56</f>
        <v>0</v>
      </c>
      <c r="G56" s="38"/>
      <c r="K56" s="4">
        <f t="shared" si="1"/>
        <v>0</v>
      </c>
      <c r="L56" s="66"/>
      <c r="M56" s="69"/>
    </row>
    <row r="57" spans="1:13" ht="22.5" thickTop="1" thickBot="1" x14ac:dyDescent="0.4">
      <c r="B57" s="25"/>
      <c r="C57" s="26"/>
      <c r="D57" s="39"/>
      <c r="E57" s="40" t="s">
        <v>13</v>
      </c>
      <c r="F57" s="41"/>
      <c r="G57" s="42">
        <v>0</v>
      </c>
      <c r="H57" s="43"/>
      <c r="L57" s="66"/>
      <c r="M57" s="69"/>
    </row>
    <row r="58" spans="1:13" ht="19.5" thickBot="1" x14ac:dyDescent="0.35">
      <c r="A58" s="29"/>
      <c r="B58" s="44"/>
      <c r="C58" s="45"/>
      <c r="D58" s="46"/>
      <c r="E58" s="40" t="s">
        <v>13</v>
      </c>
      <c r="F58" s="47"/>
      <c r="G58" s="48">
        <v>0</v>
      </c>
      <c r="K58" s="4">
        <f t="shared" si="1"/>
        <v>0</v>
      </c>
      <c r="L58" s="67"/>
      <c r="M58" s="69"/>
    </row>
    <row r="59" spans="1:13" ht="21.75" customHeight="1" thickTop="1" thickBot="1" x14ac:dyDescent="0.35">
      <c r="B59" s="49" t="s">
        <v>14</v>
      </c>
      <c r="C59" s="50"/>
      <c r="D59" s="51"/>
      <c r="E59" s="40" t="s">
        <v>13</v>
      </c>
      <c r="F59" s="52"/>
      <c r="G59" s="53">
        <v>0</v>
      </c>
      <c r="K59" s="4">
        <f t="shared" si="1"/>
        <v>0</v>
      </c>
      <c r="L59" s="67"/>
      <c r="M59" s="69"/>
    </row>
    <row r="60" spans="1:13" ht="20.25" customHeight="1" thickTop="1" thickBot="1" x14ac:dyDescent="0.35">
      <c r="B60" s="54"/>
      <c r="C60" s="55"/>
      <c r="D60" s="51">
        <v>0</v>
      </c>
      <c r="E60" s="40" t="s">
        <v>15</v>
      </c>
      <c r="F60" s="56"/>
      <c r="G60" s="57">
        <v>0</v>
      </c>
      <c r="L60" s="67"/>
      <c r="M60" s="69"/>
    </row>
    <row r="61" spans="1:13" ht="17.25" customHeight="1" thickTop="1" thickBot="1" x14ac:dyDescent="0.4">
      <c r="C61" s="11"/>
      <c r="D61" s="58"/>
      <c r="E61" s="59" t="s">
        <v>13</v>
      </c>
      <c r="F61" s="60">
        <f>SUM(F56:G60)</f>
        <v>0</v>
      </c>
      <c r="G61" s="61"/>
      <c r="L61" s="67"/>
      <c r="M61" s="69"/>
    </row>
    <row r="62" spans="1:13" ht="19.5" customHeight="1" x14ac:dyDescent="0.35">
      <c r="C62" s="62"/>
      <c r="D62" s="63"/>
      <c r="F62" s="64"/>
      <c r="G62" s="64"/>
      <c r="L62" s="68"/>
    </row>
    <row r="63" spans="1:13" ht="18.75" x14ac:dyDescent="0.3">
      <c r="F63" s="65"/>
      <c r="G63" s="29"/>
      <c r="L63" s="68"/>
    </row>
    <row r="64" spans="1:13" ht="18.75" x14ac:dyDescent="0.3">
      <c r="D64" t="s">
        <v>9</v>
      </c>
      <c r="L64" s="68"/>
    </row>
    <row r="65" spans="9:12" ht="18.75" x14ac:dyDescent="0.3">
      <c r="I65" s="4">
        <f>SUM(I52:I59)</f>
        <v>0</v>
      </c>
      <c r="J65" s="4"/>
      <c r="K65" s="4">
        <f>SUM(K52:K59)</f>
        <v>0</v>
      </c>
      <c r="L65" s="3"/>
    </row>
  </sheetData>
  <mergeCells count="4">
    <mergeCell ref="B1:C1"/>
    <mergeCell ref="F56:G56"/>
    <mergeCell ref="B59:C60"/>
    <mergeCell ref="F61:G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65"/>
  <sheetViews>
    <sheetView workbookViewId="0">
      <selection activeCell="B56" sqref="B56"/>
    </sheetView>
  </sheetViews>
  <sheetFormatPr baseColWidth="10" defaultRowHeight="15.75" x14ac:dyDescent="0.25"/>
  <cols>
    <col min="1" max="1" width="3.42578125" customWidth="1"/>
    <col min="2" max="2" width="13.42578125" style="34" bestFit="1" customWidth="1"/>
    <col min="3" max="3" width="13.7109375" style="32" customWidth="1"/>
    <col min="4" max="4" width="28.5703125" bestFit="1" customWidth="1"/>
    <col min="5" max="5" width="12" bestFit="1" customWidth="1"/>
    <col min="6" max="6" width="14.140625" style="4" bestFit="1" customWidth="1"/>
    <col min="7" max="7" width="15.7109375" customWidth="1"/>
    <col min="11" max="11" width="11.42578125" style="4"/>
    <col min="12" max="12" width="13.7109375" bestFit="1" customWidth="1"/>
    <col min="13" max="13" width="11.42578125" style="70"/>
  </cols>
  <sheetData>
    <row r="1" spans="2:11" ht="19.5" thickBot="1" x14ac:dyDescent="0.35">
      <c r="B1" s="1"/>
      <c r="C1" s="1"/>
      <c r="D1" s="2" t="s">
        <v>0</v>
      </c>
      <c r="E1" s="3" t="s">
        <v>1</v>
      </c>
      <c r="K1"/>
    </row>
    <row r="2" spans="2:11" ht="19.5" thickBot="1" x14ac:dyDescent="0.35">
      <c r="B2" s="5" t="s">
        <v>2</v>
      </c>
      <c r="C2" s="6" t="s">
        <v>3</v>
      </c>
      <c r="D2" s="6" t="s">
        <v>4</v>
      </c>
      <c r="E2" s="7" t="s">
        <v>5</v>
      </c>
      <c r="F2" s="8" t="s">
        <v>22</v>
      </c>
      <c r="G2" s="9"/>
      <c r="K2"/>
    </row>
    <row r="3" spans="2:11" x14ac:dyDescent="0.25">
      <c r="B3" s="10"/>
      <c r="C3" s="11"/>
      <c r="D3" s="12"/>
      <c r="E3" s="13"/>
      <c r="F3" s="14"/>
      <c r="K3"/>
    </row>
    <row r="4" spans="2:11" x14ac:dyDescent="0.25">
      <c r="B4" s="15"/>
      <c r="C4" s="16"/>
      <c r="D4" s="17"/>
      <c r="E4" s="18"/>
      <c r="F4" s="19"/>
      <c r="K4"/>
    </row>
    <row r="5" spans="2:11" x14ac:dyDescent="0.25">
      <c r="B5" s="15"/>
      <c r="C5" s="16"/>
      <c r="D5" s="17"/>
      <c r="E5" s="18"/>
      <c r="F5" s="19"/>
      <c r="K5"/>
    </row>
    <row r="6" spans="2:11" x14ac:dyDescent="0.25">
      <c r="B6" s="15"/>
      <c r="C6" s="16"/>
      <c r="D6" s="17"/>
      <c r="E6" s="18"/>
      <c r="F6" s="19"/>
      <c r="G6" t="s">
        <v>9</v>
      </c>
      <c r="K6" s="4">
        <f t="shared" ref="K6:K20" si="0">J6*I6</f>
        <v>0</v>
      </c>
    </row>
    <row r="7" spans="2:11" x14ac:dyDescent="0.25">
      <c r="B7" s="15"/>
      <c r="C7" s="16"/>
      <c r="D7" s="17"/>
      <c r="E7" s="18"/>
      <c r="F7" s="19"/>
      <c r="K7" s="4">
        <f t="shared" si="0"/>
        <v>0</v>
      </c>
    </row>
    <row r="8" spans="2:11" x14ac:dyDescent="0.25">
      <c r="B8" s="15"/>
      <c r="C8" s="16"/>
      <c r="D8" s="17"/>
      <c r="E8" s="18"/>
      <c r="F8" s="19"/>
      <c r="K8" s="4">
        <f t="shared" si="0"/>
        <v>0</v>
      </c>
    </row>
    <row r="9" spans="2:11" x14ac:dyDescent="0.25">
      <c r="B9" s="15"/>
      <c r="C9" s="16"/>
      <c r="D9" s="17"/>
      <c r="E9" s="18"/>
      <c r="F9" s="19"/>
      <c r="K9" s="4">
        <f t="shared" si="0"/>
        <v>0</v>
      </c>
    </row>
    <row r="10" spans="2:11" x14ac:dyDescent="0.25">
      <c r="B10" s="15"/>
      <c r="C10" s="16"/>
      <c r="D10" s="17"/>
      <c r="E10" s="18"/>
      <c r="F10" s="19"/>
      <c r="K10" s="4">
        <f t="shared" si="0"/>
        <v>0</v>
      </c>
    </row>
    <row r="11" spans="2:11" x14ac:dyDescent="0.25">
      <c r="B11" s="15"/>
      <c r="C11" s="16"/>
      <c r="D11" s="17"/>
      <c r="E11" s="18"/>
      <c r="F11" s="19"/>
      <c r="K11" s="4">
        <f t="shared" si="0"/>
        <v>0</v>
      </c>
    </row>
    <row r="12" spans="2:11" x14ac:dyDescent="0.25">
      <c r="B12" s="15"/>
      <c r="C12" s="16"/>
      <c r="D12" s="17"/>
      <c r="E12" s="18"/>
      <c r="F12" s="19"/>
      <c r="K12" s="4">
        <f t="shared" si="0"/>
        <v>0</v>
      </c>
    </row>
    <row r="13" spans="2:11" x14ac:dyDescent="0.25">
      <c r="B13" s="15"/>
      <c r="C13" s="16"/>
      <c r="D13" s="17"/>
      <c r="E13" s="18"/>
      <c r="F13" s="19"/>
    </row>
    <row r="14" spans="2:11" x14ac:dyDescent="0.25">
      <c r="B14" s="15"/>
      <c r="C14" s="16"/>
      <c r="D14" s="17"/>
      <c r="E14" s="18"/>
      <c r="F14" s="19"/>
    </row>
    <row r="15" spans="2:11" x14ac:dyDescent="0.25">
      <c r="B15" s="15"/>
      <c r="C15" s="16"/>
      <c r="D15" s="17"/>
      <c r="E15" s="18"/>
      <c r="F15" s="19"/>
    </row>
    <row r="16" spans="2:11" x14ac:dyDescent="0.25">
      <c r="B16" s="15"/>
      <c r="C16" s="16"/>
      <c r="D16" s="17"/>
      <c r="E16" s="18"/>
      <c r="F16" s="19"/>
    </row>
    <row r="17" spans="2:11" x14ac:dyDescent="0.25">
      <c r="B17" s="15"/>
      <c r="C17" s="16"/>
      <c r="D17" s="17"/>
      <c r="E17" s="18"/>
      <c r="F17" s="19"/>
    </row>
    <row r="18" spans="2:11" x14ac:dyDescent="0.25">
      <c r="B18" s="15"/>
      <c r="C18" s="16"/>
      <c r="D18" s="17"/>
      <c r="E18" s="18"/>
      <c r="F18" s="19"/>
      <c r="K18" s="4">
        <f t="shared" si="0"/>
        <v>0</v>
      </c>
    </row>
    <row r="19" spans="2:11" x14ac:dyDescent="0.25">
      <c r="B19" s="15"/>
      <c r="C19" s="16"/>
      <c r="D19" s="17"/>
      <c r="E19" s="18"/>
      <c r="F19" s="19"/>
      <c r="K19" s="4">
        <f t="shared" si="0"/>
        <v>0</v>
      </c>
    </row>
    <row r="20" spans="2:11" x14ac:dyDescent="0.25">
      <c r="B20" s="15"/>
      <c r="C20" s="16"/>
      <c r="D20" s="17"/>
      <c r="E20" s="18"/>
      <c r="F20" s="19"/>
      <c r="K20" s="4">
        <f t="shared" si="0"/>
        <v>0</v>
      </c>
    </row>
    <row r="21" spans="2:11" x14ac:dyDescent="0.25">
      <c r="B21" s="15"/>
      <c r="C21" s="16"/>
      <c r="D21" s="17"/>
      <c r="E21" s="18"/>
      <c r="F21" s="19"/>
    </row>
    <row r="22" spans="2:11" x14ac:dyDescent="0.25">
      <c r="B22" s="15"/>
      <c r="C22" s="16"/>
      <c r="D22" s="17"/>
      <c r="E22" s="18"/>
      <c r="F22" s="19"/>
    </row>
    <row r="23" spans="2:11" x14ac:dyDescent="0.25">
      <c r="B23" s="15"/>
      <c r="C23" s="16"/>
      <c r="D23" s="17"/>
      <c r="E23" s="18"/>
      <c r="F23" s="19"/>
    </row>
    <row r="24" spans="2:11" x14ac:dyDescent="0.25">
      <c r="B24" s="15"/>
      <c r="C24" s="16"/>
      <c r="D24" s="17"/>
      <c r="E24" s="18"/>
      <c r="F24" s="19"/>
    </row>
    <row r="25" spans="2:11" x14ac:dyDescent="0.25">
      <c r="B25" s="15"/>
      <c r="C25" s="16"/>
      <c r="D25" s="17"/>
      <c r="E25" s="18"/>
      <c r="F25" s="19"/>
    </row>
    <row r="26" spans="2:11" x14ac:dyDescent="0.25">
      <c r="B26" s="15"/>
      <c r="C26" s="16"/>
      <c r="D26" s="17"/>
      <c r="E26" s="18"/>
      <c r="F26" s="19"/>
      <c r="I26" s="4">
        <f>SUM(I6:I20)</f>
        <v>0</v>
      </c>
      <c r="J26" s="4"/>
      <c r="K26" s="4">
        <f>SUM(K6:K20)</f>
        <v>0</v>
      </c>
    </row>
    <row r="27" spans="2:11" x14ac:dyDescent="0.25">
      <c r="B27" s="15"/>
      <c r="C27" s="16"/>
      <c r="D27" s="17"/>
      <c r="E27" s="18"/>
      <c r="F27" s="19"/>
      <c r="I27" s="4"/>
      <c r="J27" s="4"/>
    </row>
    <row r="28" spans="2:11" x14ac:dyDescent="0.25">
      <c r="B28" s="15"/>
      <c r="C28" s="16"/>
      <c r="D28" s="17"/>
      <c r="E28" s="18"/>
      <c r="F28" s="19"/>
      <c r="I28" s="4"/>
      <c r="J28" s="4"/>
    </row>
    <row r="29" spans="2:11" x14ac:dyDescent="0.25">
      <c r="B29" s="15"/>
      <c r="C29" s="16"/>
      <c r="D29" s="17"/>
      <c r="E29" s="18"/>
      <c r="F29" s="19"/>
      <c r="I29" s="4"/>
      <c r="J29" s="4"/>
    </row>
    <row r="30" spans="2:11" x14ac:dyDescent="0.25">
      <c r="B30" s="15"/>
      <c r="C30" s="16"/>
      <c r="D30" s="17"/>
      <c r="E30" s="18"/>
      <c r="F30" s="19"/>
      <c r="I30" s="4"/>
      <c r="J30" s="4"/>
    </row>
    <row r="31" spans="2:11" x14ac:dyDescent="0.25">
      <c r="B31" s="15"/>
      <c r="C31" s="16"/>
      <c r="D31" s="17"/>
      <c r="E31" s="18"/>
      <c r="F31" s="19"/>
      <c r="I31" s="4"/>
      <c r="J31" s="4"/>
    </row>
    <row r="32" spans="2:11" x14ac:dyDescent="0.25">
      <c r="B32" s="15"/>
      <c r="C32" s="16"/>
      <c r="D32" s="17"/>
      <c r="E32" s="18"/>
      <c r="F32" s="19"/>
      <c r="I32" s="4"/>
      <c r="J32" s="4"/>
    </row>
    <row r="33" spans="2:10" x14ac:dyDescent="0.25">
      <c r="B33" s="15"/>
      <c r="C33" s="16"/>
      <c r="D33" s="17"/>
      <c r="E33" s="18"/>
      <c r="F33" s="19"/>
      <c r="I33" s="4"/>
      <c r="J33" s="4"/>
    </row>
    <row r="34" spans="2:10" x14ac:dyDescent="0.25">
      <c r="B34" s="15"/>
      <c r="C34" s="16"/>
      <c r="D34" s="17"/>
      <c r="E34" s="18"/>
      <c r="F34" s="19"/>
      <c r="I34" s="4"/>
      <c r="J34" s="4"/>
    </row>
    <row r="35" spans="2:10" x14ac:dyDescent="0.25">
      <c r="B35" s="15"/>
      <c r="C35" s="16"/>
      <c r="D35" s="17"/>
      <c r="E35" s="18"/>
      <c r="F35" s="19"/>
      <c r="I35" s="4"/>
      <c r="J35" s="4"/>
    </row>
    <row r="36" spans="2:10" x14ac:dyDescent="0.25">
      <c r="B36" s="15"/>
      <c r="C36" s="16"/>
      <c r="D36" s="17"/>
      <c r="E36" s="18"/>
      <c r="F36" s="19"/>
      <c r="I36" s="4"/>
      <c r="J36" s="4"/>
    </row>
    <row r="37" spans="2:10" x14ac:dyDescent="0.25">
      <c r="B37" s="15"/>
      <c r="C37" s="16"/>
      <c r="D37" s="17"/>
      <c r="E37" s="18"/>
      <c r="F37" s="19"/>
      <c r="I37" s="4"/>
      <c r="J37" s="4"/>
    </row>
    <row r="38" spans="2:10" x14ac:dyDescent="0.25">
      <c r="B38" s="15"/>
      <c r="C38" s="16"/>
      <c r="D38" s="17"/>
      <c r="E38" s="18"/>
      <c r="F38" s="19"/>
      <c r="I38" s="4"/>
      <c r="J38" s="4"/>
    </row>
    <row r="39" spans="2:10" x14ac:dyDescent="0.25">
      <c r="B39" s="15"/>
      <c r="C39" s="16"/>
      <c r="D39" s="17"/>
      <c r="E39" s="18"/>
      <c r="F39" s="19"/>
      <c r="I39" s="4"/>
      <c r="J39" s="4"/>
    </row>
    <row r="40" spans="2:10" x14ac:dyDescent="0.25">
      <c r="B40" s="15"/>
      <c r="C40" s="16"/>
      <c r="D40" s="17"/>
      <c r="E40" s="18"/>
      <c r="F40" s="19"/>
      <c r="I40" s="4"/>
      <c r="J40" s="4"/>
    </row>
    <row r="41" spans="2:10" x14ac:dyDescent="0.25">
      <c r="B41" s="15"/>
      <c r="C41" s="16"/>
      <c r="D41" s="17"/>
      <c r="E41" s="18"/>
      <c r="F41" s="19"/>
      <c r="I41" s="4"/>
      <c r="J41" s="4"/>
    </row>
    <row r="42" spans="2:10" x14ac:dyDescent="0.25">
      <c r="B42" s="15"/>
      <c r="C42" s="16"/>
      <c r="D42" s="17"/>
      <c r="E42" s="18"/>
      <c r="F42" s="19"/>
      <c r="I42" s="4"/>
      <c r="J42" s="4"/>
    </row>
    <row r="43" spans="2:10" x14ac:dyDescent="0.25">
      <c r="B43" s="15"/>
      <c r="C43" s="16"/>
      <c r="D43" s="17"/>
      <c r="E43" s="18"/>
      <c r="F43" s="19"/>
      <c r="I43" s="4"/>
      <c r="J43" s="4"/>
    </row>
    <row r="44" spans="2:10" x14ac:dyDescent="0.25">
      <c r="B44" s="15"/>
      <c r="C44" s="16"/>
      <c r="D44" s="17"/>
      <c r="E44" s="18"/>
      <c r="F44" s="19"/>
      <c r="I44" s="4"/>
      <c r="J44" s="4"/>
    </row>
    <row r="45" spans="2:10" x14ac:dyDescent="0.25">
      <c r="B45" s="15"/>
      <c r="C45" s="16"/>
      <c r="D45" s="17"/>
      <c r="E45" s="18"/>
      <c r="F45" s="19"/>
      <c r="I45" s="4"/>
      <c r="J45" s="4"/>
    </row>
    <row r="46" spans="2:10" x14ac:dyDescent="0.25">
      <c r="B46" s="15"/>
      <c r="C46" s="16"/>
      <c r="D46" s="17"/>
      <c r="E46" s="18"/>
      <c r="F46" s="19"/>
      <c r="I46" s="4"/>
      <c r="J46" s="4"/>
    </row>
    <row r="47" spans="2:10" x14ac:dyDescent="0.25">
      <c r="B47" s="15"/>
      <c r="C47" s="16"/>
      <c r="D47" s="17"/>
      <c r="E47" s="18"/>
      <c r="F47" s="19"/>
      <c r="I47" s="4"/>
      <c r="J47" s="4"/>
    </row>
    <row r="48" spans="2:10" x14ac:dyDescent="0.25">
      <c r="B48" s="15"/>
      <c r="C48" s="16"/>
      <c r="D48" s="17"/>
      <c r="E48" s="18"/>
      <c r="F48" s="19"/>
      <c r="I48" s="4"/>
      <c r="J48" s="4"/>
    </row>
    <row r="49" spans="1:13" x14ac:dyDescent="0.25">
      <c r="B49" s="15"/>
      <c r="C49" s="16"/>
      <c r="D49" s="17"/>
      <c r="E49" s="18"/>
      <c r="F49" s="19"/>
      <c r="I49" s="4"/>
      <c r="J49" s="4"/>
    </row>
    <row r="50" spans="1:13" x14ac:dyDescent="0.25">
      <c r="B50" s="15"/>
      <c r="C50" s="16"/>
      <c r="D50" s="17"/>
      <c r="E50" s="18"/>
      <c r="F50" s="19"/>
      <c r="I50" s="4"/>
      <c r="J50" s="4"/>
    </row>
    <row r="51" spans="1:13" ht="16.5" thickBot="1" x14ac:dyDescent="0.3">
      <c r="B51" s="15"/>
      <c r="C51" s="16"/>
      <c r="D51" s="17"/>
      <c r="E51" s="18"/>
      <c r="F51" s="19"/>
      <c r="I51" s="4"/>
      <c r="J51" s="4"/>
    </row>
    <row r="52" spans="1:13" ht="16.5" thickBot="1" x14ac:dyDescent="0.3">
      <c r="B52" s="20"/>
      <c r="C52" s="21"/>
      <c r="D52" s="22"/>
      <c r="E52" s="23">
        <v>0</v>
      </c>
      <c r="F52" s="24">
        <f>SUM(F3:F51)</f>
        <v>0</v>
      </c>
      <c r="K52" s="4">
        <f t="shared" ref="K52:K59" si="1">J52*I52</f>
        <v>0</v>
      </c>
    </row>
    <row r="53" spans="1:13" ht="19.5" thickBot="1" x14ac:dyDescent="0.35">
      <c r="B53" s="25"/>
      <c r="C53" s="26"/>
      <c r="D53" s="27" t="s">
        <v>5</v>
      </c>
      <c r="E53" s="28">
        <f>SUM(E3:E52)</f>
        <v>0</v>
      </c>
      <c r="K53" s="4">
        <f t="shared" si="1"/>
        <v>0</v>
      </c>
    </row>
    <row r="54" spans="1:13" x14ac:dyDescent="0.25">
      <c r="B54" s="25"/>
      <c r="C54" s="26"/>
      <c r="D54" s="29"/>
      <c r="E54" s="30"/>
      <c r="K54" s="4">
        <f t="shared" si="1"/>
        <v>0</v>
      </c>
    </row>
    <row r="55" spans="1:13" ht="19.5" thickBot="1" x14ac:dyDescent="0.35">
      <c r="B55" s="31"/>
      <c r="C55" s="32" t="s">
        <v>11</v>
      </c>
      <c r="D55" s="33">
        <f>E53*0.3</f>
        <v>0</v>
      </c>
      <c r="F55"/>
      <c r="K55" s="4">
        <f t="shared" si="1"/>
        <v>0</v>
      </c>
    </row>
    <row r="56" spans="1:13" ht="21.75" thickBot="1" x14ac:dyDescent="0.4">
      <c r="B56" s="70">
        <v>4000</v>
      </c>
      <c r="C56" s="32" t="s">
        <v>12</v>
      </c>
      <c r="D56" s="35">
        <v>0</v>
      </c>
      <c r="E56" s="36"/>
      <c r="F56" s="37">
        <f>D55+D56</f>
        <v>0</v>
      </c>
      <c r="G56" s="38"/>
      <c r="K56" s="4">
        <f t="shared" si="1"/>
        <v>0</v>
      </c>
      <c r="L56" s="66"/>
      <c r="M56" s="69"/>
    </row>
    <row r="57" spans="1:13" ht="22.5" thickTop="1" thickBot="1" x14ac:dyDescent="0.4">
      <c r="B57" s="25"/>
      <c r="C57" s="26"/>
      <c r="D57" s="39"/>
      <c r="E57" s="40" t="s">
        <v>13</v>
      </c>
      <c r="F57" s="41"/>
      <c r="G57" s="42">
        <v>0</v>
      </c>
      <c r="H57" s="43"/>
      <c r="L57" s="66"/>
      <c r="M57" s="69"/>
    </row>
    <row r="58" spans="1:13" ht="19.5" thickBot="1" x14ac:dyDescent="0.35">
      <c r="A58" s="29"/>
      <c r="B58" s="44"/>
      <c r="C58" s="45"/>
      <c r="D58" s="46"/>
      <c r="E58" s="40" t="s">
        <v>13</v>
      </c>
      <c r="F58" s="47"/>
      <c r="G58" s="48">
        <v>0</v>
      </c>
      <c r="K58" s="4">
        <f t="shared" si="1"/>
        <v>0</v>
      </c>
      <c r="L58" s="67"/>
      <c r="M58" s="69"/>
    </row>
    <row r="59" spans="1:13" ht="21.75" customHeight="1" thickTop="1" thickBot="1" x14ac:dyDescent="0.35">
      <c r="B59" s="49" t="s">
        <v>14</v>
      </c>
      <c r="C59" s="50"/>
      <c r="D59" s="51"/>
      <c r="E59" s="40" t="s">
        <v>13</v>
      </c>
      <c r="F59" s="52"/>
      <c r="G59" s="53">
        <v>0</v>
      </c>
      <c r="K59" s="4">
        <f t="shared" si="1"/>
        <v>0</v>
      </c>
      <c r="L59" s="67"/>
      <c r="M59" s="69"/>
    </row>
    <row r="60" spans="1:13" ht="20.25" customHeight="1" thickTop="1" thickBot="1" x14ac:dyDescent="0.35">
      <c r="B60" s="54"/>
      <c r="C60" s="55"/>
      <c r="D60" s="51">
        <v>0</v>
      </c>
      <c r="E60" s="40" t="s">
        <v>15</v>
      </c>
      <c r="F60" s="56"/>
      <c r="G60" s="57">
        <v>0</v>
      </c>
      <c r="L60" s="67"/>
      <c r="M60" s="69"/>
    </row>
    <row r="61" spans="1:13" ht="17.25" customHeight="1" thickTop="1" thickBot="1" x14ac:dyDescent="0.4">
      <c r="C61" s="11"/>
      <c r="D61" s="58"/>
      <c r="E61" s="59" t="s">
        <v>13</v>
      </c>
      <c r="F61" s="60">
        <f>SUM(F56:G60)</f>
        <v>0</v>
      </c>
      <c r="G61" s="61"/>
      <c r="L61" s="67"/>
      <c r="M61" s="69"/>
    </row>
    <row r="62" spans="1:13" ht="19.5" customHeight="1" x14ac:dyDescent="0.35">
      <c r="C62" s="62"/>
      <c r="D62" s="63"/>
      <c r="F62" s="64"/>
      <c r="G62" s="64"/>
      <c r="L62" s="68"/>
    </row>
    <row r="63" spans="1:13" ht="18.75" x14ac:dyDescent="0.3">
      <c r="F63" s="65"/>
      <c r="G63" s="29"/>
      <c r="L63" s="68"/>
    </row>
    <row r="64" spans="1:13" ht="18.75" x14ac:dyDescent="0.3">
      <c r="D64" t="s">
        <v>9</v>
      </c>
      <c r="L64" s="68"/>
    </row>
    <row r="65" spans="9:12" ht="18.75" x14ac:dyDescent="0.3">
      <c r="I65" s="4">
        <f>SUM(I52:I59)</f>
        <v>0</v>
      </c>
      <c r="J65" s="4"/>
      <c r="K65" s="4">
        <f>SUM(K52:K59)</f>
        <v>0</v>
      </c>
      <c r="L65" s="3"/>
    </row>
  </sheetData>
  <mergeCells count="4">
    <mergeCell ref="B1:C1"/>
    <mergeCell ref="F56:G56"/>
    <mergeCell ref="B59:C60"/>
    <mergeCell ref="F61:G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65"/>
  <sheetViews>
    <sheetView topLeftCell="A11" workbookViewId="0">
      <selection activeCell="D27" sqref="D27"/>
    </sheetView>
  </sheetViews>
  <sheetFormatPr baseColWidth="10" defaultRowHeight="15.75" x14ac:dyDescent="0.25"/>
  <cols>
    <col min="1" max="1" width="3.42578125" customWidth="1"/>
    <col min="2" max="2" width="13.42578125" style="34" bestFit="1" customWidth="1"/>
    <col min="3" max="3" width="13.7109375" style="32" customWidth="1"/>
    <col min="4" max="4" width="28.5703125" bestFit="1" customWidth="1"/>
    <col min="5" max="5" width="12" bestFit="1" customWidth="1"/>
    <col min="6" max="6" width="14.140625" style="4" bestFit="1" customWidth="1"/>
    <col min="7" max="7" width="15.7109375" customWidth="1"/>
    <col min="11" max="11" width="11.42578125" style="4"/>
    <col min="12" max="12" width="13.7109375" bestFit="1" customWidth="1"/>
    <col min="13" max="13" width="11.42578125" style="70"/>
  </cols>
  <sheetData>
    <row r="1" spans="2:11" ht="19.5" thickBot="1" x14ac:dyDescent="0.35">
      <c r="B1" s="1"/>
      <c r="C1" s="1"/>
      <c r="D1" s="2" t="s">
        <v>0</v>
      </c>
      <c r="E1" s="3" t="s">
        <v>1</v>
      </c>
      <c r="K1"/>
    </row>
    <row r="2" spans="2:11" ht="19.5" thickBot="1" x14ac:dyDescent="0.35">
      <c r="B2" s="5" t="s">
        <v>2</v>
      </c>
      <c r="C2" s="6" t="s">
        <v>3</v>
      </c>
      <c r="D2" s="6" t="s">
        <v>4</v>
      </c>
      <c r="E2" s="7" t="s">
        <v>5</v>
      </c>
      <c r="F2" s="8" t="s">
        <v>23</v>
      </c>
      <c r="G2" s="9"/>
      <c r="K2"/>
    </row>
    <row r="3" spans="2:11" x14ac:dyDescent="0.25">
      <c r="B3" s="10">
        <v>43124</v>
      </c>
      <c r="C3" s="11">
        <v>19081</v>
      </c>
      <c r="D3" s="12" t="s">
        <v>18</v>
      </c>
      <c r="E3" s="13">
        <f>937.1+151</f>
        <v>1088.0999999999999</v>
      </c>
      <c r="F3" s="14">
        <v>44003.6</v>
      </c>
      <c r="K3"/>
    </row>
    <row r="4" spans="2:11" x14ac:dyDescent="0.25">
      <c r="B4" s="15">
        <v>43124</v>
      </c>
      <c r="C4" s="16">
        <v>19082</v>
      </c>
      <c r="D4" s="17" t="s">
        <v>8</v>
      </c>
      <c r="E4" s="18">
        <v>140</v>
      </c>
      <c r="F4" s="19">
        <v>7140</v>
      </c>
      <c r="K4"/>
    </row>
    <row r="5" spans="2:11" x14ac:dyDescent="0.25">
      <c r="B5" s="15">
        <v>43124</v>
      </c>
      <c r="C5" s="16">
        <v>19083</v>
      </c>
      <c r="D5" s="17" t="s">
        <v>7</v>
      </c>
      <c r="E5" s="18">
        <f>374.5+114.6</f>
        <v>489.1</v>
      </c>
      <c r="F5" s="19">
        <v>19969.2</v>
      </c>
      <c r="K5"/>
    </row>
    <row r="6" spans="2:11" x14ac:dyDescent="0.25">
      <c r="B6" s="15">
        <v>43124</v>
      </c>
      <c r="C6" s="16">
        <v>19086</v>
      </c>
      <c r="D6" s="17" t="s">
        <v>0</v>
      </c>
      <c r="E6" s="18">
        <f>19.8+36+5.2</f>
        <v>61</v>
      </c>
      <c r="F6" s="19">
        <v>3764.4</v>
      </c>
      <c r="G6" t="s">
        <v>9</v>
      </c>
      <c r="K6" s="4">
        <f t="shared" ref="K6:K20" si="0">J6*I6</f>
        <v>0</v>
      </c>
    </row>
    <row r="7" spans="2:11" x14ac:dyDescent="0.25">
      <c r="B7" s="15">
        <v>43124</v>
      </c>
      <c r="C7" s="16">
        <v>19089</v>
      </c>
      <c r="D7" s="17" t="s">
        <v>0</v>
      </c>
      <c r="E7" s="18">
        <v>67.8</v>
      </c>
      <c r="F7" s="19">
        <v>1830.6</v>
      </c>
      <c r="K7" s="4">
        <f t="shared" si="0"/>
        <v>0</v>
      </c>
    </row>
    <row r="8" spans="2:11" x14ac:dyDescent="0.25">
      <c r="B8" s="15">
        <v>43125</v>
      </c>
      <c r="C8" s="16">
        <v>19250</v>
      </c>
      <c r="D8" s="17" t="s">
        <v>7</v>
      </c>
      <c r="E8" s="18">
        <v>464.4</v>
      </c>
      <c r="F8" s="19">
        <v>19504.8</v>
      </c>
      <c r="K8" s="4">
        <f t="shared" si="0"/>
        <v>0</v>
      </c>
    </row>
    <row r="9" spans="2:11" x14ac:dyDescent="0.25">
      <c r="B9" s="15">
        <v>43125</v>
      </c>
      <c r="C9" s="16">
        <v>19251</v>
      </c>
      <c r="D9" s="17" t="s">
        <v>8</v>
      </c>
      <c r="E9" s="18">
        <v>66.8</v>
      </c>
      <c r="F9" s="19">
        <v>3406.8</v>
      </c>
      <c r="K9" s="4">
        <f t="shared" si="0"/>
        <v>0</v>
      </c>
    </row>
    <row r="10" spans="2:11" x14ac:dyDescent="0.25">
      <c r="B10" s="15">
        <v>43125</v>
      </c>
      <c r="C10" s="16">
        <v>19252</v>
      </c>
      <c r="D10" s="17" t="s">
        <v>0</v>
      </c>
      <c r="E10" s="18">
        <f>89.1+11.1</f>
        <v>100.19999999999999</v>
      </c>
      <c r="F10" s="19">
        <v>4563.6000000000004</v>
      </c>
      <c r="K10" s="4">
        <f t="shared" si="0"/>
        <v>0</v>
      </c>
    </row>
    <row r="11" spans="2:11" x14ac:dyDescent="0.25">
      <c r="B11" s="15">
        <v>43125</v>
      </c>
      <c r="C11" s="16">
        <v>19253</v>
      </c>
      <c r="D11" s="17" t="s">
        <v>0</v>
      </c>
      <c r="E11" s="18">
        <f>56.7+6.5</f>
        <v>63.2</v>
      </c>
      <c r="F11" s="19">
        <v>3630.9</v>
      </c>
      <c r="K11" s="4">
        <f t="shared" si="0"/>
        <v>0</v>
      </c>
    </row>
    <row r="12" spans="2:11" x14ac:dyDescent="0.25">
      <c r="B12" s="15">
        <v>43126</v>
      </c>
      <c r="C12" s="16">
        <v>19405</v>
      </c>
      <c r="D12" s="17" t="s">
        <v>10</v>
      </c>
      <c r="E12" s="18">
        <v>292</v>
      </c>
      <c r="F12" s="19">
        <v>12264</v>
      </c>
      <c r="K12" s="4">
        <f t="shared" si="0"/>
        <v>0</v>
      </c>
    </row>
    <row r="13" spans="2:11" x14ac:dyDescent="0.25">
      <c r="B13" s="15">
        <v>43126</v>
      </c>
      <c r="C13" s="16">
        <v>19408</v>
      </c>
      <c r="D13" s="17" t="s">
        <v>7</v>
      </c>
      <c r="E13" s="18">
        <f>367.3+40.1+98.1</f>
        <v>505.5</v>
      </c>
      <c r="F13" s="19">
        <v>18275.099999999999</v>
      </c>
    </row>
    <row r="14" spans="2:11" x14ac:dyDescent="0.25">
      <c r="B14" s="15">
        <v>43126</v>
      </c>
      <c r="C14" s="16">
        <v>19409</v>
      </c>
      <c r="D14" s="17" t="s">
        <v>0</v>
      </c>
      <c r="E14" s="18">
        <f>961.61+43.6+21.8</f>
        <v>1027.01</v>
      </c>
      <c r="F14" s="19">
        <v>36078.559999999998</v>
      </c>
    </row>
    <row r="15" spans="2:11" x14ac:dyDescent="0.25">
      <c r="B15" s="15">
        <v>43126</v>
      </c>
      <c r="C15" s="16">
        <v>19416</v>
      </c>
      <c r="D15" s="17" t="s">
        <v>0</v>
      </c>
      <c r="E15" s="18">
        <f>86.7+12.2+13.6</f>
        <v>112.5</v>
      </c>
      <c r="F15" s="19">
        <v>6097.1</v>
      </c>
    </row>
    <row r="16" spans="2:11" x14ac:dyDescent="0.25">
      <c r="B16" s="15">
        <v>43126</v>
      </c>
      <c r="C16" s="16">
        <v>19417</v>
      </c>
      <c r="D16" s="17" t="s">
        <v>6</v>
      </c>
      <c r="E16" s="18">
        <f>185.1+38.9</f>
        <v>224</v>
      </c>
      <c r="F16" s="19">
        <v>17198.400000000001</v>
      </c>
    </row>
    <row r="17" spans="2:11" x14ac:dyDescent="0.25">
      <c r="B17" s="15">
        <v>43127</v>
      </c>
      <c r="C17" s="16">
        <v>19588</v>
      </c>
      <c r="D17" s="17" t="s">
        <v>7</v>
      </c>
      <c r="E17" s="18">
        <v>328.6</v>
      </c>
      <c r="F17" s="19">
        <v>13801.2</v>
      </c>
    </row>
    <row r="18" spans="2:11" x14ac:dyDescent="0.25">
      <c r="B18" s="15">
        <v>43127</v>
      </c>
      <c r="C18" s="16">
        <v>19589</v>
      </c>
      <c r="D18" s="17" t="s">
        <v>0</v>
      </c>
      <c r="E18" s="18">
        <f>938.93+40.7+63.8</f>
        <v>1043.43</v>
      </c>
      <c r="F18" s="19">
        <v>36500.879999999997</v>
      </c>
      <c r="K18" s="4">
        <f t="shared" si="0"/>
        <v>0</v>
      </c>
    </row>
    <row r="19" spans="2:11" x14ac:dyDescent="0.25">
      <c r="B19" s="15">
        <v>43127</v>
      </c>
      <c r="C19" s="16">
        <v>19590</v>
      </c>
      <c r="D19" s="17" t="s">
        <v>6</v>
      </c>
      <c r="E19" s="18">
        <v>278.89999999999998</v>
      </c>
      <c r="F19" s="19">
        <v>11713.8</v>
      </c>
      <c r="K19" s="4">
        <f t="shared" si="0"/>
        <v>0</v>
      </c>
    </row>
    <row r="20" spans="2:11" x14ac:dyDescent="0.25">
      <c r="B20" s="15">
        <v>43127</v>
      </c>
      <c r="C20" s="16">
        <v>19591</v>
      </c>
      <c r="D20" s="17" t="s">
        <v>0</v>
      </c>
      <c r="E20" s="18">
        <f>70+1</f>
        <v>71</v>
      </c>
      <c r="F20" s="19">
        <v>3160</v>
      </c>
      <c r="K20" s="4">
        <f t="shared" si="0"/>
        <v>0</v>
      </c>
    </row>
    <row r="21" spans="2:11" x14ac:dyDescent="0.25">
      <c r="B21" s="15">
        <v>43127</v>
      </c>
      <c r="C21" s="16">
        <v>19592</v>
      </c>
      <c r="D21" s="17" t="s">
        <v>0</v>
      </c>
      <c r="E21" s="18">
        <f>70.6+1+9.3</f>
        <v>80.899999999999991</v>
      </c>
      <c r="F21" s="19">
        <v>3908.4</v>
      </c>
    </row>
    <row r="22" spans="2:11" x14ac:dyDescent="0.25">
      <c r="B22" s="15">
        <v>43127</v>
      </c>
      <c r="C22" s="16">
        <v>19593</v>
      </c>
      <c r="D22" s="17" t="s">
        <v>0</v>
      </c>
      <c r="E22" s="18">
        <f>144.6+44.6</f>
        <v>189.2</v>
      </c>
      <c r="F22" s="19">
        <v>7020.6</v>
      </c>
    </row>
    <row r="23" spans="2:11" x14ac:dyDescent="0.25">
      <c r="B23" s="15">
        <v>43127</v>
      </c>
      <c r="C23" s="16">
        <v>19599</v>
      </c>
      <c r="D23" s="17" t="s">
        <v>8</v>
      </c>
      <c r="E23" s="18">
        <f>138+20.6+14.8+22+1</f>
        <v>196.4</v>
      </c>
      <c r="F23" s="19">
        <v>10449.6</v>
      </c>
    </row>
    <row r="24" spans="2:11" x14ac:dyDescent="0.25">
      <c r="B24" s="15">
        <v>43127</v>
      </c>
      <c r="C24" s="16">
        <v>19600</v>
      </c>
      <c r="D24" s="17" t="s">
        <v>0</v>
      </c>
      <c r="E24" s="18">
        <f>80.9+24.3</f>
        <v>105.2</v>
      </c>
      <c r="F24" s="19">
        <v>5390.4</v>
      </c>
    </row>
    <row r="25" spans="2:11" x14ac:dyDescent="0.25">
      <c r="B25" s="73"/>
      <c r="C25" s="74"/>
      <c r="D25" s="75"/>
      <c r="E25" s="76"/>
      <c r="F25" s="77"/>
    </row>
    <row r="26" spans="2:11" x14ac:dyDescent="0.25">
      <c r="B26" s="73"/>
      <c r="C26" s="74"/>
      <c r="D26" s="75"/>
      <c r="E26" s="76"/>
      <c r="F26" s="77"/>
      <c r="I26" s="4">
        <f>SUM(I6:I20)</f>
        <v>0</v>
      </c>
      <c r="J26" s="4"/>
      <c r="K26" s="4">
        <f>SUM(K6:K20)</f>
        <v>0</v>
      </c>
    </row>
    <row r="27" spans="2:11" x14ac:dyDescent="0.25">
      <c r="B27" s="73"/>
      <c r="C27" s="74"/>
      <c r="D27" s="75"/>
      <c r="E27" s="76"/>
      <c r="F27" s="77"/>
      <c r="I27" s="4"/>
      <c r="J27" s="4"/>
    </row>
    <row r="28" spans="2:11" x14ac:dyDescent="0.25">
      <c r="B28" s="73"/>
      <c r="C28" s="74"/>
      <c r="D28" s="75"/>
      <c r="E28" s="76"/>
      <c r="F28" s="77"/>
      <c r="I28" s="4"/>
      <c r="J28" s="4"/>
    </row>
    <row r="29" spans="2:11" x14ac:dyDescent="0.25">
      <c r="B29" s="73"/>
      <c r="C29" s="74"/>
      <c r="D29" s="75"/>
      <c r="E29" s="76"/>
      <c r="F29" s="77"/>
      <c r="I29" s="4"/>
      <c r="J29" s="4"/>
    </row>
    <row r="30" spans="2:11" x14ac:dyDescent="0.25">
      <c r="B30" s="73"/>
      <c r="C30" s="74"/>
      <c r="D30" s="75"/>
      <c r="E30" s="76"/>
      <c r="F30" s="77"/>
      <c r="I30" s="4"/>
      <c r="J30" s="4"/>
    </row>
    <row r="31" spans="2:11" x14ac:dyDescent="0.25">
      <c r="B31" s="73"/>
      <c r="C31" s="74"/>
      <c r="D31" s="75"/>
      <c r="E31" s="76"/>
      <c r="F31" s="77"/>
      <c r="I31" s="4"/>
      <c r="J31" s="4"/>
    </row>
    <row r="32" spans="2:11" x14ac:dyDescent="0.25">
      <c r="B32" s="73"/>
      <c r="C32" s="74"/>
      <c r="D32" s="75"/>
      <c r="E32" s="76"/>
      <c r="F32" s="77"/>
      <c r="I32" s="4"/>
      <c r="J32" s="4"/>
    </row>
    <row r="33" spans="2:10" x14ac:dyDescent="0.25">
      <c r="B33" s="73"/>
      <c r="C33" s="74"/>
      <c r="D33" s="75"/>
      <c r="E33" s="76"/>
      <c r="F33" s="77"/>
      <c r="I33" s="4"/>
      <c r="J33" s="4"/>
    </row>
    <row r="34" spans="2:10" x14ac:dyDescent="0.25">
      <c r="B34" s="73"/>
      <c r="C34" s="74"/>
      <c r="D34" s="75"/>
      <c r="E34" s="76"/>
      <c r="F34" s="77"/>
      <c r="I34" s="4"/>
      <c r="J34" s="4"/>
    </row>
    <row r="35" spans="2:10" x14ac:dyDescent="0.25">
      <c r="B35" s="73"/>
      <c r="C35" s="74"/>
      <c r="D35" s="75"/>
      <c r="E35" s="76"/>
      <c r="F35" s="77"/>
      <c r="I35" s="4"/>
      <c r="J35" s="4"/>
    </row>
    <row r="36" spans="2:10" x14ac:dyDescent="0.25">
      <c r="B36" s="73"/>
      <c r="C36" s="74"/>
      <c r="D36" s="75"/>
      <c r="E36" s="76"/>
      <c r="F36" s="77"/>
      <c r="I36" s="4"/>
      <c r="J36" s="4"/>
    </row>
    <row r="37" spans="2:10" x14ac:dyDescent="0.25">
      <c r="B37" s="73"/>
      <c r="C37" s="74"/>
      <c r="D37" s="75"/>
      <c r="E37" s="76"/>
      <c r="F37" s="77"/>
      <c r="I37" s="4"/>
      <c r="J37" s="4"/>
    </row>
    <row r="38" spans="2:10" x14ac:dyDescent="0.25">
      <c r="B38" s="73"/>
      <c r="C38" s="74"/>
      <c r="D38" s="75"/>
      <c r="E38" s="76"/>
      <c r="F38" s="77"/>
      <c r="I38" s="4"/>
      <c r="J38" s="4"/>
    </row>
    <row r="39" spans="2:10" x14ac:dyDescent="0.25">
      <c r="B39" s="73"/>
      <c r="C39" s="74"/>
      <c r="D39" s="75"/>
      <c r="E39" s="76"/>
      <c r="F39" s="77"/>
      <c r="I39" s="4"/>
      <c r="J39" s="4"/>
    </row>
    <row r="40" spans="2:10" x14ac:dyDescent="0.25">
      <c r="B40" s="73"/>
      <c r="C40" s="74"/>
      <c r="D40" s="75"/>
      <c r="E40" s="76"/>
      <c r="F40" s="77"/>
      <c r="I40" s="4"/>
      <c r="J40" s="4"/>
    </row>
    <row r="41" spans="2:10" x14ac:dyDescent="0.25">
      <c r="B41" s="73"/>
      <c r="C41" s="74"/>
      <c r="D41" s="75"/>
      <c r="E41" s="76"/>
      <c r="F41" s="77"/>
      <c r="I41" s="4"/>
      <c r="J41" s="4"/>
    </row>
    <row r="42" spans="2:10" x14ac:dyDescent="0.25">
      <c r="B42" s="73"/>
      <c r="C42" s="74"/>
      <c r="D42" s="75"/>
      <c r="E42" s="76"/>
      <c r="F42" s="77"/>
      <c r="I42" s="4"/>
      <c r="J42" s="4"/>
    </row>
    <row r="43" spans="2:10" x14ac:dyDescent="0.25">
      <c r="B43" s="73"/>
      <c r="C43" s="74"/>
      <c r="D43" s="75"/>
      <c r="E43" s="76"/>
      <c r="F43" s="77"/>
      <c r="I43" s="4"/>
      <c r="J43" s="4"/>
    </row>
    <row r="44" spans="2:10" x14ac:dyDescent="0.25">
      <c r="B44" s="73"/>
      <c r="C44" s="74"/>
      <c r="D44" s="75"/>
      <c r="E44" s="76"/>
      <c r="F44" s="77"/>
      <c r="I44" s="4"/>
      <c r="J44" s="4"/>
    </row>
    <row r="45" spans="2:10" x14ac:dyDescent="0.25">
      <c r="B45" s="73"/>
      <c r="C45" s="74"/>
      <c r="D45" s="75"/>
      <c r="E45" s="76"/>
      <c r="F45" s="77"/>
      <c r="I45" s="4"/>
      <c r="J45" s="4"/>
    </row>
    <row r="46" spans="2:10" x14ac:dyDescent="0.25">
      <c r="B46" s="73"/>
      <c r="C46" s="74"/>
      <c r="D46" s="75"/>
      <c r="E46" s="76"/>
      <c r="F46" s="77"/>
      <c r="I46" s="4"/>
      <c r="J46" s="4"/>
    </row>
    <row r="47" spans="2:10" x14ac:dyDescent="0.25">
      <c r="B47" s="73"/>
      <c r="C47" s="74"/>
      <c r="D47" s="75"/>
      <c r="E47" s="76"/>
      <c r="F47" s="77"/>
      <c r="I47" s="4"/>
      <c r="J47" s="4"/>
    </row>
    <row r="48" spans="2:10" x14ac:dyDescent="0.25">
      <c r="B48" s="73"/>
      <c r="C48" s="74"/>
      <c r="D48" s="75"/>
      <c r="E48" s="76"/>
      <c r="F48" s="77"/>
      <c r="I48" s="4"/>
      <c r="J48" s="4"/>
    </row>
    <row r="49" spans="1:13" x14ac:dyDescent="0.25">
      <c r="B49" s="73"/>
      <c r="C49" s="74"/>
      <c r="D49" s="75"/>
      <c r="E49" s="76"/>
      <c r="F49" s="77"/>
      <c r="I49" s="4"/>
      <c r="J49" s="4"/>
    </row>
    <row r="50" spans="1:13" x14ac:dyDescent="0.25">
      <c r="B50" s="73"/>
      <c r="C50" s="74"/>
      <c r="D50" s="75"/>
      <c r="E50" s="76"/>
      <c r="F50" s="77"/>
      <c r="I50" s="4"/>
      <c r="J50" s="4"/>
    </row>
    <row r="51" spans="1:13" ht="16.5" thickBot="1" x14ac:dyDescent="0.3">
      <c r="B51" s="73"/>
      <c r="C51" s="74"/>
      <c r="D51" s="75"/>
      <c r="E51" s="76"/>
      <c r="F51" s="77"/>
      <c r="I51" s="4"/>
      <c r="J51" s="4"/>
    </row>
    <row r="52" spans="1:13" ht="16.5" thickBot="1" x14ac:dyDescent="0.3">
      <c r="B52" s="20"/>
      <c r="C52" s="21"/>
      <c r="D52" s="22"/>
      <c r="E52" s="23">
        <v>0</v>
      </c>
      <c r="F52" s="24">
        <f>SUM(F3:F51)</f>
        <v>289671.94</v>
      </c>
      <c r="K52" s="4">
        <f t="shared" ref="K52:K59" si="1">J52*I52</f>
        <v>0</v>
      </c>
    </row>
    <row r="53" spans="1:13" ht="19.5" thickBot="1" x14ac:dyDescent="0.35">
      <c r="B53" s="25"/>
      <c r="C53" s="26"/>
      <c r="D53" s="27" t="s">
        <v>5</v>
      </c>
      <c r="E53" s="28">
        <f>SUM(E3:E52)</f>
        <v>6995.2399999999989</v>
      </c>
      <c r="K53" s="4">
        <f t="shared" si="1"/>
        <v>0</v>
      </c>
    </row>
    <row r="54" spans="1:13" x14ac:dyDescent="0.25">
      <c r="B54" s="25"/>
      <c r="C54" s="26"/>
      <c r="D54" s="29"/>
      <c r="E54" s="30"/>
      <c r="K54" s="4">
        <f t="shared" si="1"/>
        <v>0</v>
      </c>
    </row>
    <row r="55" spans="1:13" ht="19.5" thickBot="1" x14ac:dyDescent="0.35">
      <c r="B55" s="31"/>
      <c r="C55" s="32" t="s">
        <v>11</v>
      </c>
      <c r="D55" s="33">
        <f>E53*0.3</f>
        <v>2098.5719999999997</v>
      </c>
      <c r="F55"/>
      <c r="K55" s="4">
        <f t="shared" si="1"/>
        <v>0</v>
      </c>
    </row>
    <row r="56" spans="1:13" ht="21.75" thickBot="1" x14ac:dyDescent="0.4">
      <c r="B56" s="70">
        <v>4000</v>
      </c>
      <c r="C56" s="32" t="s">
        <v>12</v>
      </c>
      <c r="D56" s="35">
        <v>0</v>
      </c>
      <c r="E56" s="36"/>
      <c r="F56" s="37">
        <f>D55+D56</f>
        <v>2098.5719999999997</v>
      </c>
      <c r="G56" s="38"/>
      <c r="K56" s="4">
        <f t="shared" si="1"/>
        <v>0</v>
      </c>
      <c r="L56" s="66"/>
      <c r="M56" s="69"/>
    </row>
    <row r="57" spans="1:13" ht="22.5" thickTop="1" thickBot="1" x14ac:dyDescent="0.4">
      <c r="B57" s="25"/>
      <c r="C57" s="26"/>
      <c r="D57" s="39"/>
      <c r="E57" s="40" t="s">
        <v>13</v>
      </c>
      <c r="F57" s="41"/>
      <c r="G57" s="42">
        <v>0</v>
      </c>
      <c r="H57" s="43"/>
      <c r="L57" s="66"/>
      <c r="M57" s="69"/>
    </row>
    <row r="58" spans="1:13" ht="19.5" thickBot="1" x14ac:dyDescent="0.35">
      <c r="A58" s="29"/>
      <c r="B58" s="44"/>
      <c r="C58" s="45"/>
      <c r="D58" s="46"/>
      <c r="E58" s="40" t="s">
        <v>13</v>
      </c>
      <c r="F58" s="47"/>
      <c r="G58" s="48">
        <v>0</v>
      </c>
      <c r="K58" s="4">
        <f t="shared" si="1"/>
        <v>0</v>
      </c>
      <c r="L58" s="67"/>
      <c r="M58" s="69"/>
    </row>
    <row r="59" spans="1:13" ht="21.75" customHeight="1" thickTop="1" thickBot="1" x14ac:dyDescent="0.35">
      <c r="B59" s="49" t="s">
        <v>14</v>
      </c>
      <c r="C59" s="50"/>
      <c r="D59" s="51"/>
      <c r="E59" s="40" t="s">
        <v>13</v>
      </c>
      <c r="F59" s="52"/>
      <c r="G59" s="53">
        <v>0</v>
      </c>
      <c r="K59" s="4">
        <f t="shared" si="1"/>
        <v>0</v>
      </c>
      <c r="L59" s="67"/>
      <c r="M59" s="69"/>
    </row>
    <row r="60" spans="1:13" ht="20.25" customHeight="1" thickTop="1" thickBot="1" x14ac:dyDescent="0.35">
      <c r="B60" s="54"/>
      <c r="C60" s="55"/>
      <c r="D60" s="51">
        <v>0</v>
      </c>
      <c r="E60" s="40" t="s">
        <v>15</v>
      </c>
      <c r="F60" s="56"/>
      <c r="G60" s="57">
        <v>0</v>
      </c>
      <c r="L60" s="67"/>
      <c r="M60" s="69"/>
    </row>
    <row r="61" spans="1:13" ht="17.25" customHeight="1" thickTop="1" thickBot="1" x14ac:dyDescent="0.4">
      <c r="C61" s="11"/>
      <c r="D61" s="58"/>
      <c r="E61" s="59" t="s">
        <v>13</v>
      </c>
      <c r="F61" s="60">
        <f>SUM(F56:G60)</f>
        <v>2098.5719999999997</v>
      </c>
      <c r="G61" s="61"/>
      <c r="L61" s="67"/>
      <c r="M61" s="69"/>
    </row>
    <row r="62" spans="1:13" ht="19.5" customHeight="1" x14ac:dyDescent="0.35">
      <c r="C62" s="62"/>
      <c r="D62" s="63"/>
      <c r="F62" s="64"/>
      <c r="G62" s="64"/>
      <c r="L62" s="68"/>
    </row>
    <row r="63" spans="1:13" ht="18.75" x14ac:dyDescent="0.3">
      <c r="F63" s="65"/>
      <c r="G63" s="29"/>
      <c r="L63" s="68"/>
    </row>
    <row r="64" spans="1:13" ht="18.75" x14ac:dyDescent="0.3">
      <c r="D64" t="s">
        <v>9</v>
      </c>
      <c r="L64" s="68"/>
    </row>
    <row r="65" spans="9:12" ht="18.75" x14ac:dyDescent="0.3">
      <c r="I65" s="4">
        <f>SUM(I52:I59)</f>
        <v>0</v>
      </c>
      <c r="J65" s="4"/>
      <c r="K65" s="4">
        <f>SUM(K52:K59)</f>
        <v>0</v>
      </c>
      <c r="L65" s="3"/>
    </row>
  </sheetData>
  <mergeCells count="4">
    <mergeCell ref="B1:C1"/>
    <mergeCell ref="F56:G56"/>
    <mergeCell ref="B59:C60"/>
    <mergeCell ref="F61:G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M65"/>
  <sheetViews>
    <sheetView topLeftCell="A43" workbookViewId="0">
      <selection activeCell="I61" sqref="I61"/>
    </sheetView>
  </sheetViews>
  <sheetFormatPr baseColWidth="10" defaultRowHeight="15.75" x14ac:dyDescent="0.25"/>
  <cols>
    <col min="1" max="1" width="3.42578125" customWidth="1"/>
    <col min="2" max="2" width="13.42578125" style="34" bestFit="1" customWidth="1"/>
    <col min="3" max="3" width="13.7109375" style="32" customWidth="1"/>
    <col min="4" max="4" width="28.5703125" bestFit="1" customWidth="1"/>
    <col min="5" max="5" width="12" bestFit="1" customWidth="1"/>
    <col min="6" max="6" width="14.140625" style="4" bestFit="1" customWidth="1"/>
    <col min="7" max="7" width="15.7109375" customWidth="1"/>
    <col min="11" max="11" width="11.42578125" style="4"/>
    <col min="12" max="12" width="13.7109375" bestFit="1" customWidth="1"/>
    <col min="13" max="13" width="11.42578125" style="70"/>
  </cols>
  <sheetData>
    <row r="1" spans="2:11" ht="19.5" thickBot="1" x14ac:dyDescent="0.35">
      <c r="B1" s="1"/>
      <c r="C1" s="1"/>
      <c r="D1" s="2" t="s">
        <v>0</v>
      </c>
      <c r="E1" s="3" t="s">
        <v>1</v>
      </c>
      <c r="K1"/>
    </row>
    <row r="2" spans="2:11" ht="19.5" thickBot="1" x14ac:dyDescent="0.35">
      <c r="B2" s="5" t="s">
        <v>2</v>
      </c>
      <c r="C2" s="6" t="s">
        <v>3</v>
      </c>
      <c r="D2" s="6" t="s">
        <v>4</v>
      </c>
      <c r="E2" s="7" t="s">
        <v>5</v>
      </c>
      <c r="F2" s="8" t="s">
        <v>24</v>
      </c>
      <c r="G2" s="9"/>
      <c r="K2"/>
    </row>
    <row r="3" spans="2:11" x14ac:dyDescent="0.25">
      <c r="B3" s="10">
        <v>43130</v>
      </c>
      <c r="C3" s="11">
        <v>19888</v>
      </c>
      <c r="D3" s="12" t="s">
        <v>0</v>
      </c>
      <c r="E3" s="13">
        <f>108.3+50.2+34.8</f>
        <v>193.3</v>
      </c>
      <c r="F3" s="14">
        <v>4755.3</v>
      </c>
      <c r="K3"/>
    </row>
    <row r="4" spans="2:11" x14ac:dyDescent="0.25">
      <c r="B4" s="15">
        <v>43130</v>
      </c>
      <c r="C4" s="16">
        <v>19889</v>
      </c>
      <c r="D4" s="17" t="s">
        <v>7</v>
      </c>
      <c r="E4" s="18">
        <f>291.9+123.2+100.6</f>
        <v>515.69999999999993</v>
      </c>
      <c r="F4" s="19">
        <v>18606.259999999998</v>
      </c>
      <c r="K4"/>
    </row>
    <row r="5" spans="2:11" x14ac:dyDescent="0.25">
      <c r="B5" s="15">
        <v>43130</v>
      </c>
      <c r="C5" s="16">
        <v>19890</v>
      </c>
      <c r="D5" s="17" t="s">
        <v>6</v>
      </c>
      <c r="E5" s="18">
        <v>144</v>
      </c>
      <c r="F5" s="19">
        <v>5976</v>
      </c>
      <c r="K5"/>
    </row>
    <row r="6" spans="2:11" x14ac:dyDescent="0.25">
      <c r="B6" s="15">
        <v>43130</v>
      </c>
      <c r="C6" s="16">
        <v>19891</v>
      </c>
      <c r="D6" s="17" t="s">
        <v>0</v>
      </c>
      <c r="E6" s="18">
        <v>81.2</v>
      </c>
      <c r="F6" s="19">
        <v>3369.8</v>
      </c>
      <c r="G6" t="s">
        <v>9</v>
      </c>
      <c r="K6" s="4">
        <f t="shared" ref="K6:K20" si="0">J6*I6</f>
        <v>0</v>
      </c>
    </row>
    <row r="7" spans="2:11" x14ac:dyDescent="0.25">
      <c r="B7" s="15">
        <v>43130</v>
      </c>
      <c r="C7" s="16">
        <v>19892</v>
      </c>
      <c r="D7" s="17" t="s">
        <v>0</v>
      </c>
      <c r="E7" s="18">
        <v>20.8</v>
      </c>
      <c r="F7" s="19">
        <v>1414.4</v>
      </c>
      <c r="K7" s="4">
        <f t="shared" si="0"/>
        <v>0</v>
      </c>
    </row>
    <row r="8" spans="2:11" x14ac:dyDescent="0.25">
      <c r="B8" s="15">
        <v>43130</v>
      </c>
      <c r="C8" s="16">
        <v>19919</v>
      </c>
      <c r="D8" s="17" t="s">
        <v>0</v>
      </c>
      <c r="E8" s="18">
        <v>63.6</v>
      </c>
      <c r="F8" s="19">
        <v>2639.4</v>
      </c>
      <c r="K8" s="4">
        <f t="shared" si="0"/>
        <v>0</v>
      </c>
    </row>
    <row r="9" spans="2:11" x14ac:dyDescent="0.25">
      <c r="B9" s="15">
        <v>43131</v>
      </c>
      <c r="C9" s="16">
        <v>20025</v>
      </c>
      <c r="D9" s="17" t="s">
        <v>0</v>
      </c>
      <c r="E9" s="18">
        <f>13.2+2</f>
        <v>15.2</v>
      </c>
      <c r="F9" s="19">
        <v>690.8</v>
      </c>
      <c r="K9" s="4">
        <f t="shared" si="0"/>
        <v>0</v>
      </c>
    </row>
    <row r="10" spans="2:11" x14ac:dyDescent="0.25">
      <c r="B10" s="15">
        <v>43131</v>
      </c>
      <c r="C10" s="16">
        <v>20026</v>
      </c>
      <c r="D10" s="17" t="s">
        <v>0</v>
      </c>
      <c r="E10" s="18">
        <v>95.4</v>
      </c>
      <c r="F10" s="19">
        <v>3959.1</v>
      </c>
      <c r="K10" s="4">
        <f t="shared" si="0"/>
        <v>0</v>
      </c>
    </row>
    <row r="11" spans="2:11" x14ac:dyDescent="0.25">
      <c r="B11" s="15">
        <v>43131</v>
      </c>
      <c r="C11" s="16">
        <v>20027</v>
      </c>
      <c r="D11" s="17" t="s">
        <v>7</v>
      </c>
      <c r="E11" s="18">
        <f>394.2+70.6</f>
        <v>464.79999999999995</v>
      </c>
      <c r="F11" s="19">
        <v>17912.5</v>
      </c>
      <c r="K11" s="4">
        <f t="shared" si="0"/>
        <v>0</v>
      </c>
    </row>
    <row r="12" spans="2:11" x14ac:dyDescent="0.25">
      <c r="B12" s="15">
        <v>43131</v>
      </c>
      <c r="C12" s="16">
        <v>20030</v>
      </c>
      <c r="D12" s="17" t="s">
        <v>0</v>
      </c>
      <c r="E12" s="18">
        <f>38.8+18.8</f>
        <v>57.599999999999994</v>
      </c>
      <c r="F12" s="19">
        <v>3210</v>
      </c>
      <c r="K12" s="4">
        <f t="shared" si="0"/>
        <v>0</v>
      </c>
    </row>
    <row r="13" spans="2:11" x14ac:dyDescent="0.25">
      <c r="B13" s="15">
        <v>43131</v>
      </c>
      <c r="C13" s="16">
        <v>20031</v>
      </c>
      <c r="D13" s="17" t="s">
        <v>6</v>
      </c>
      <c r="E13" s="18">
        <f>329.1+18.7</f>
        <v>347.8</v>
      </c>
      <c r="F13" s="19">
        <v>15228.45</v>
      </c>
    </row>
    <row r="14" spans="2:11" x14ac:dyDescent="0.25">
      <c r="B14" s="15">
        <v>43132</v>
      </c>
      <c r="C14" s="16">
        <v>20162</v>
      </c>
      <c r="D14" s="17" t="s">
        <v>0</v>
      </c>
      <c r="E14" s="18">
        <f>947.55+53.8+12.5</f>
        <v>1013.8499999999999</v>
      </c>
      <c r="F14" s="19">
        <v>38781.949999999997</v>
      </c>
    </row>
    <row r="15" spans="2:11" x14ac:dyDescent="0.25">
      <c r="B15" s="15">
        <v>43132</v>
      </c>
      <c r="C15" s="16">
        <v>20163</v>
      </c>
      <c r="D15" s="17" t="s">
        <v>0</v>
      </c>
      <c r="E15" s="18">
        <f>70.1+28.7</f>
        <v>98.8</v>
      </c>
      <c r="F15" s="19">
        <v>6928.7</v>
      </c>
    </row>
    <row r="16" spans="2:11" x14ac:dyDescent="0.25">
      <c r="B16" s="15">
        <v>43132</v>
      </c>
      <c r="C16" s="16">
        <v>20164</v>
      </c>
      <c r="D16" s="17" t="s">
        <v>7</v>
      </c>
      <c r="E16" s="18">
        <v>388</v>
      </c>
      <c r="F16" s="19">
        <v>16102</v>
      </c>
    </row>
    <row r="17" spans="2:11" x14ac:dyDescent="0.25">
      <c r="B17" s="15">
        <v>43132</v>
      </c>
      <c r="C17" s="16">
        <v>20165</v>
      </c>
      <c r="D17" s="17" t="s">
        <v>6</v>
      </c>
      <c r="E17" s="18">
        <v>65.099999999999994</v>
      </c>
      <c r="F17" s="19">
        <v>4622.1000000000004</v>
      </c>
    </row>
    <row r="18" spans="2:11" x14ac:dyDescent="0.25">
      <c r="B18" s="15">
        <v>43132</v>
      </c>
      <c r="C18" s="16">
        <v>20166</v>
      </c>
      <c r="D18" s="17" t="s">
        <v>0</v>
      </c>
      <c r="E18" s="18">
        <v>84.6</v>
      </c>
      <c r="F18" s="19">
        <v>3506.7</v>
      </c>
      <c r="I18">
        <v>88</v>
      </c>
      <c r="J18">
        <v>41.5</v>
      </c>
      <c r="K18" s="4">
        <f t="shared" si="0"/>
        <v>3652</v>
      </c>
    </row>
    <row r="19" spans="2:11" x14ac:dyDescent="0.25">
      <c r="B19" s="15">
        <v>43132</v>
      </c>
      <c r="C19" s="16">
        <v>20167</v>
      </c>
      <c r="D19" s="17" t="s">
        <v>0</v>
      </c>
      <c r="E19" s="18">
        <f>30+6.3</f>
        <v>36.299999999999997</v>
      </c>
      <c r="F19" s="19">
        <v>2215.1999999999998</v>
      </c>
      <c r="K19" s="4">
        <f t="shared" si="0"/>
        <v>0</v>
      </c>
    </row>
    <row r="20" spans="2:11" x14ac:dyDescent="0.25">
      <c r="B20" s="15">
        <v>43133</v>
      </c>
      <c r="C20" s="16">
        <v>20328</v>
      </c>
      <c r="D20" s="17" t="s">
        <v>7</v>
      </c>
      <c r="E20" s="18">
        <v>435.8</v>
      </c>
      <c r="F20" s="19">
        <v>22225.8</v>
      </c>
      <c r="K20" s="4">
        <f t="shared" si="0"/>
        <v>0</v>
      </c>
    </row>
    <row r="21" spans="2:11" x14ac:dyDescent="0.25">
      <c r="B21" s="15">
        <v>43133</v>
      </c>
      <c r="C21" s="16">
        <v>20329</v>
      </c>
      <c r="D21" s="17" t="s">
        <v>6</v>
      </c>
      <c r="E21" s="18">
        <f>104+15.4+20.1+182.7</f>
        <v>322.2</v>
      </c>
      <c r="F21" s="19">
        <v>12194.4</v>
      </c>
    </row>
    <row r="22" spans="2:11" x14ac:dyDescent="0.25">
      <c r="B22" s="15">
        <v>43133</v>
      </c>
      <c r="C22" s="16">
        <v>20330</v>
      </c>
      <c r="D22" s="17" t="s">
        <v>18</v>
      </c>
      <c r="E22" s="18">
        <v>950.72</v>
      </c>
      <c r="F22" s="19">
        <v>33750.559999999998</v>
      </c>
    </row>
    <row r="23" spans="2:11" x14ac:dyDescent="0.25">
      <c r="B23" s="15">
        <v>43133</v>
      </c>
      <c r="C23" s="16">
        <v>20331</v>
      </c>
      <c r="D23" s="17" t="s">
        <v>29</v>
      </c>
      <c r="E23" s="18">
        <f>104.8+56.7+13.3</f>
        <v>174.8</v>
      </c>
      <c r="F23" s="19">
        <v>4443.1000000000004</v>
      </c>
    </row>
    <row r="24" spans="2:11" x14ac:dyDescent="0.25">
      <c r="B24" s="15">
        <v>43133</v>
      </c>
      <c r="C24" s="16">
        <v>20332</v>
      </c>
      <c r="D24" s="17" t="s">
        <v>0</v>
      </c>
      <c r="E24" s="18">
        <v>60.9</v>
      </c>
      <c r="F24" s="19">
        <v>3105.9</v>
      </c>
    </row>
    <row r="25" spans="2:11" x14ac:dyDescent="0.25">
      <c r="B25" s="15">
        <v>43133</v>
      </c>
      <c r="C25" s="16">
        <v>20334</v>
      </c>
      <c r="D25" s="17" t="s">
        <v>0</v>
      </c>
      <c r="E25" s="18">
        <f>71.8+16.6</f>
        <v>88.4</v>
      </c>
      <c r="F25" s="19">
        <v>4132</v>
      </c>
    </row>
    <row r="26" spans="2:11" x14ac:dyDescent="0.25">
      <c r="B26" s="15">
        <v>43134</v>
      </c>
      <c r="C26" s="16">
        <v>20473</v>
      </c>
      <c r="D26" s="17" t="s">
        <v>7</v>
      </c>
      <c r="E26" s="18">
        <v>587.70000000000005</v>
      </c>
      <c r="F26" s="19">
        <v>24389.55</v>
      </c>
      <c r="I26" s="4"/>
      <c r="J26" s="4"/>
      <c r="K26" s="4">
        <f>SUM(K6:K20)</f>
        <v>3652</v>
      </c>
    </row>
    <row r="27" spans="2:11" x14ac:dyDescent="0.25">
      <c r="B27" s="15">
        <v>43134</v>
      </c>
      <c r="C27" s="16">
        <v>20474</v>
      </c>
      <c r="D27" s="17" t="s">
        <v>6</v>
      </c>
      <c r="E27" s="18">
        <v>511.3</v>
      </c>
      <c r="F27" s="19">
        <v>21218.95</v>
      </c>
      <c r="I27" s="4"/>
      <c r="J27" s="4"/>
    </row>
    <row r="28" spans="2:11" x14ac:dyDescent="0.25">
      <c r="B28" s="15">
        <v>43134</v>
      </c>
      <c r="C28" s="16">
        <v>20475</v>
      </c>
      <c r="D28" s="17" t="s">
        <v>29</v>
      </c>
      <c r="E28" s="18">
        <v>995.01</v>
      </c>
      <c r="F28" s="19">
        <v>34825.35</v>
      </c>
      <c r="I28" s="4"/>
      <c r="J28" s="4"/>
    </row>
    <row r="29" spans="2:11" x14ac:dyDescent="0.25">
      <c r="B29" s="15">
        <v>43134</v>
      </c>
      <c r="C29" s="16">
        <v>20476</v>
      </c>
      <c r="D29" s="17" t="s">
        <v>0</v>
      </c>
      <c r="E29" s="18">
        <v>88</v>
      </c>
      <c r="F29" s="19">
        <v>3652</v>
      </c>
      <c r="I29" s="4"/>
      <c r="J29" s="4"/>
    </row>
    <row r="30" spans="2:11" x14ac:dyDescent="0.25">
      <c r="B30" s="15">
        <v>43134</v>
      </c>
      <c r="C30" s="16">
        <v>20477</v>
      </c>
      <c r="D30" s="17" t="s">
        <v>0</v>
      </c>
      <c r="E30" s="18">
        <f>104.7+111.6</f>
        <v>216.3</v>
      </c>
      <c r="F30" s="19">
        <v>4612.5</v>
      </c>
      <c r="I30" s="4"/>
      <c r="J30" s="4"/>
    </row>
    <row r="31" spans="2:11" x14ac:dyDescent="0.25">
      <c r="B31" s="15">
        <v>43134</v>
      </c>
      <c r="C31" s="16">
        <v>20478</v>
      </c>
      <c r="D31" s="17" t="s">
        <v>0</v>
      </c>
      <c r="E31" s="18">
        <f>152.9+63+111.4</f>
        <v>327.3</v>
      </c>
      <c r="F31" s="19">
        <v>12643.35</v>
      </c>
      <c r="I31" s="4"/>
      <c r="J31" s="4"/>
    </row>
    <row r="32" spans="2:11" x14ac:dyDescent="0.25">
      <c r="B32" s="15"/>
      <c r="C32" s="16"/>
      <c r="D32" s="17"/>
      <c r="E32" s="18"/>
      <c r="F32" s="19"/>
      <c r="I32" s="4"/>
      <c r="J32" s="4"/>
    </row>
    <row r="33" spans="2:10" x14ac:dyDescent="0.25">
      <c r="B33" s="15"/>
      <c r="C33" s="16"/>
      <c r="D33" s="17"/>
      <c r="E33" s="18"/>
      <c r="F33" s="19"/>
      <c r="I33" s="4"/>
      <c r="J33" s="4"/>
    </row>
    <row r="34" spans="2:10" x14ac:dyDescent="0.25">
      <c r="B34" s="15"/>
      <c r="C34" s="16"/>
      <c r="D34" s="17"/>
      <c r="E34" s="18"/>
      <c r="F34" s="19"/>
      <c r="I34" s="4"/>
      <c r="J34" s="4"/>
    </row>
    <row r="35" spans="2:10" x14ac:dyDescent="0.25">
      <c r="B35" s="15"/>
      <c r="C35" s="16"/>
      <c r="D35" s="17"/>
      <c r="E35" s="18"/>
      <c r="F35" s="19"/>
      <c r="I35" s="4"/>
      <c r="J35" s="4"/>
    </row>
    <row r="36" spans="2:10" x14ac:dyDescent="0.25">
      <c r="B36" s="15"/>
      <c r="C36" s="16"/>
      <c r="D36" s="17"/>
      <c r="E36" s="18"/>
      <c r="F36" s="19"/>
      <c r="I36" s="4"/>
      <c r="J36" s="4"/>
    </row>
    <row r="37" spans="2:10" x14ac:dyDescent="0.25">
      <c r="B37" s="15"/>
      <c r="C37" s="16"/>
      <c r="D37" s="17"/>
      <c r="E37" s="18"/>
      <c r="F37" s="19"/>
      <c r="I37" s="4"/>
      <c r="J37" s="4"/>
    </row>
    <row r="38" spans="2:10" x14ac:dyDescent="0.25">
      <c r="B38" s="15"/>
      <c r="C38" s="16"/>
      <c r="D38" s="17"/>
      <c r="E38" s="18"/>
      <c r="F38" s="19"/>
      <c r="I38" s="4"/>
      <c r="J38" s="4"/>
    </row>
    <row r="39" spans="2:10" x14ac:dyDescent="0.25">
      <c r="B39" s="15"/>
      <c r="C39" s="16"/>
      <c r="D39" s="17"/>
      <c r="E39" s="18"/>
      <c r="F39" s="19"/>
      <c r="I39" s="4"/>
      <c r="J39" s="4"/>
    </row>
    <row r="40" spans="2:10" x14ac:dyDescent="0.25">
      <c r="B40" s="15"/>
      <c r="C40" s="16"/>
      <c r="D40" s="17"/>
      <c r="E40" s="18"/>
      <c r="F40" s="19"/>
      <c r="I40" s="4"/>
      <c r="J40" s="4"/>
    </row>
    <row r="41" spans="2:10" x14ac:dyDescent="0.25">
      <c r="B41" s="15"/>
      <c r="C41" s="16"/>
      <c r="D41" s="17"/>
      <c r="E41" s="18"/>
      <c r="F41" s="19"/>
      <c r="I41" s="4"/>
      <c r="J41" s="4"/>
    </row>
    <row r="42" spans="2:10" x14ac:dyDescent="0.25">
      <c r="B42" s="15"/>
      <c r="C42" s="16"/>
      <c r="D42" s="17"/>
      <c r="E42" s="18"/>
      <c r="F42" s="19"/>
      <c r="I42" s="4"/>
      <c r="J42" s="4"/>
    </row>
    <row r="43" spans="2:10" x14ac:dyDescent="0.25">
      <c r="B43" s="15"/>
      <c r="C43" s="16"/>
      <c r="D43" s="17"/>
      <c r="E43" s="18"/>
      <c r="F43" s="19"/>
      <c r="I43" s="4"/>
      <c r="J43" s="4"/>
    </row>
    <row r="44" spans="2:10" x14ac:dyDescent="0.25">
      <c r="B44" s="15"/>
      <c r="C44" s="16"/>
      <c r="D44" s="17"/>
      <c r="E44" s="18"/>
      <c r="F44" s="19"/>
      <c r="I44" s="4"/>
      <c r="J44" s="4"/>
    </row>
    <row r="45" spans="2:10" x14ac:dyDescent="0.25">
      <c r="B45" s="15"/>
      <c r="C45" s="16"/>
      <c r="D45" s="17"/>
      <c r="E45" s="18"/>
      <c r="F45" s="19"/>
      <c r="I45" s="4"/>
      <c r="J45" s="4"/>
    </row>
    <row r="46" spans="2:10" x14ac:dyDescent="0.25">
      <c r="B46" s="15"/>
      <c r="C46" s="16"/>
      <c r="D46" s="17"/>
      <c r="E46" s="18"/>
      <c r="F46" s="19"/>
      <c r="I46" s="4"/>
      <c r="J46" s="4"/>
    </row>
    <row r="47" spans="2:10" x14ac:dyDescent="0.25">
      <c r="B47" s="15"/>
      <c r="C47" s="16"/>
      <c r="D47" s="17"/>
      <c r="E47" s="18"/>
      <c r="F47" s="19"/>
      <c r="I47" s="4"/>
      <c r="J47" s="4"/>
    </row>
    <row r="48" spans="2:10" x14ac:dyDescent="0.25">
      <c r="B48" s="15"/>
      <c r="C48" s="16"/>
      <c r="D48" s="17"/>
      <c r="E48" s="18"/>
      <c r="F48" s="19"/>
      <c r="I48" s="4"/>
      <c r="J48" s="4"/>
    </row>
    <row r="49" spans="1:13" x14ac:dyDescent="0.25">
      <c r="B49" s="15"/>
      <c r="C49" s="16"/>
      <c r="D49" s="17"/>
      <c r="E49" s="18"/>
      <c r="F49" s="19"/>
      <c r="I49" s="4"/>
      <c r="J49" s="4"/>
    </row>
    <row r="50" spans="1:13" x14ac:dyDescent="0.25">
      <c r="B50" s="15"/>
      <c r="C50" s="16"/>
      <c r="D50" s="17"/>
      <c r="E50" s="18"/>
      <c r="F50" s="19"/>
      <c r="I50" s="4"/>
      <c r="J50" s="4"/>
    </row>
    <row r="51" spans="1:13" ht="16.5" thickBot="1" x14ac:dyDescent="0.3">
      <c r="B51" s="15"/>
      <c r="C51" s="16"/>
      <c r="D51" s="17"/>
      <c r="E51" s="18"/>
      <c r="F51" s="19"/>
      <c r="I51" s="4"/>
      <c r="J51" s="4"/>
    </row>
    <row r="52" spans="1:13" ht="16.5" thickBot="1" x14ac:dyDescent="0.3">
      <c r="B52" s="20"/>
      <c r="C52" s="21"/>
      <c r="D52" s="22"/>
      <c r="E52" s="23">
        <v>0</v>
      </c>
      <c r="F52" s="24">
        <f>SUM(F3:F51)</f>
        <v>331112.11999999994</v>
      </c>
      <c r="K52" s="4">
        <f t="shared" ref="K52:K59" si="1">J52*I52</f>
        <v>0</v>
      </c>
    </row>
    <row r="53" spans="1:13" ht="19.5" thickBot="1" x14ac:dyDescent="0.35">
      <c r="B53" s="25"/>
      <c r="C53" s="26"/>
      <c r="D53" s="27" t="s">
        <v>5</v>
      </c>
      <c r="E53" s="28">
        <f>SUM(E3:E52)</f>
        <v>8444.48</v>
      </c>
      <c r="K53" s="4">
        <f t="shared" si="1"/>
        <v>0</v>
      </c>
    </row>
    <row r="54" spans="1:13" x14ac:dyDescent="0.25">
      <c r="B54" s="25"/>
      <c r="C54" s="26"/>
      <c r="D54" s="29"/>
      <c r="E54" s="30"/>
      <c r="K54" s="4">
        <f t="shared" si="1"/>
        <v>0</v>
      </c>
    </row>
    <row r="55" spans="1:13" ht="19.5" thickBot="1" x14ac:dyDescent="0.35">
      <c r="B55" s="31"/>
      <c r="C55" s="32" t="s">
        <v>11</v>
      </c>
      <c r="D55" s="33">
        <f>E53*0.3</f>
        <v>2533.3439999999996</v>
      </c>
      <c r="F55"/>
      <c r="K55" s="4">
        <f t="shared" si="1"/>
        <v>0</v>
      </c>
    </row>
    <row r="56" spans="1:13" ht="21.75" thickBot="1" x14ac:dyDescent="0.4">
      <c r="B56" s="70">
        <v>4000</v>
      </c>
      <c r="C56" s="32" t="s">
        <v>12</v>
      </c>
      <c r="D56" s="35">
        <v>0</v>
      </c>
      <c r="E56" s="36"/>
      <c r="F56" s="37">
        <f>D55+D56</f>
        <v>2533.3439999999996</v>
      </c>
      <c r="G56" s="38"/>
      <c r="K56" s="4">
        <f t="shared" si="1"/>
        <v>0</v>
      </c>
      <c r="L56" s="66"/>
      <c r="M56" s="69"/>
    </row>
    <row r="57" spans="1:13" ht="22.5" thickTop="1" thickBot="1" x14ac:dyDescent="0.4">
      <c r="B57" s="25"/>
      <c r="C57" s="26"/>
      <c r="D57" s="39"/>
      <c r="E57" s="40" t="s">
        <v>13</v>
      </c>
      <c r="F57" s="41"/>
      <c r="G57" s="42">
        <v>0</v>
      </c>
      <c r="H57" s="43"/>
      <c r="L57" s="66"/>
      <c r="M57" s="69"/>
    </row>
    <row r="58" spans="1:13" ht="19.5" thickBot="1" x14ac:dyDescent="0.35">
      <c r="A58" s="29"/>
      <c r="B58" s="44"/>
      <c r="C58" s="45"/>
      <c r="D58" s="46"/>
      <c r="E58" s="40" t="s">
        <v>13</v>
      </c>
      <c r="F58" s="47"/>
      <c r="G58" s="48">
        <v>0</v>
      </c>
      <c r="K58" s="4">
        <f t="shared" si="1"/>
        <v>0</v>
      </c>
      <c r="L58" s="67"/>
      <c r="M58" s="69"/>
    </row>
    <row r="59" spans="1:13" ht="21.75" customHeight="1" thickTop="1" thickBot="1" x14ac:dyDescent="0.35">
      <c r="B59" s="49" t="s">
        <v>14</v>
      </c>
      <c r="C59" s="50"/>
      <c r="D59" s="51"/>
      <c r="E59" s="40" t="s">
        <v>13</v>
      </c>
      <c r="F59" s="52"/>
      <c r="G59" s="53">
        <v>0</v>
      </c>
      <c r="K59" s="4">
        <f t="shared" si="1"/>
        <v>0</v>
      </c>
      <c r="L59" s="67"/>
      <c r="M59" s="69"/>
    </row>
    <row r="60" spans="1:13" ht="20.25" customHeight="1" thickTop="1" thickBot="1" x14ac:dyDescent="0.35">
      <c r="B60" s="54"/>
      <c r="C60" s="55"/>
      <c r="D60" s="51">
        <v>0</v>
      </c>
      <c r="E60" s="40" t="s">
        <v>15</v>
      </c>
      <c r="F60" s="56"/>
      <c r="G60" s="57">
        <v>0</v>
      </c>
      <c r="L60" s="67"/>
      <c r="M60" s="69"/>
    </row>
    <row r="61" spans="1:13" ht="17.25" customHeight="1" thickTop="1" thickBot="1" x14ac:dyDescent="0.4">
      <c r="C61" s="11"/>
      <c r="D61" s="58"/>
      <c r="E61" s="59" t="s">
        <v>13</v>
      </c>
      <c r="F61" s="60">
        <f>SUM(F56:G60)</f>
        <v>2533.3439999999996</v>
      </c>
      <c r="G61" s="61"/>
      <c r="L61" s="67"/>
      <c r="M61" s="69"/>
    </row>
    <row r="62" spans="1:13" ht="19.5" customHeight="1" x14ac:dyDescent="0.35">
      <c r="C62" s="62"/>
      <c r="D62" s="63"/>
      <c r="F62" s="64"/>
      <c r="G62" s="64"/>
      <c r="L62" s="68"/>
    </row>
    <row r="63" spans="1:13" ht="18.75" x14ac:dyDescent="0.3">
      <c r="F63" s="65"/>
      <c r="G63" s="29"/>
      <c r="L63" s="68"/>
    </row>
    <row r="64" spans="1:13" ht="18.75" x14ac:dyDescent="0.3">
      <c r="D64" t="s">
        <v>9</v>
      </c>
      <c r="L64" s="68"/>
    </row>
    <row r="65" spans="9:12" ht="18.75" x14ac:dyDescent="0.3">
      <c r="I65" s="4">
        <f>SUM(I52:I59)</f>
        <v>0</v>
      </c>
      <c r="J65" s="4"/>
      <c r="K65" s="4">
        <f>SUM(K52:K59)</f>
        <v>0</v>
      </c>
      <c r="L65" s="3"/>
    </row>
  </sheetData>
  <mergeCells count="4">
    <mergeCell ref="B1:C1"/>
    <mergeCell ref="F56:G56"/>
    <mergeCell ref="B59:C60"/>
    <mergeCell ref="F61:G6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65"/>
  <sheetViews>
    <sheetView workbookViewId="0">
      <selection activeCell="G18" sqref="G18"/>
    </sheetView>
  </sheetViews>
  <sheetFormatPr baseColWidth="10" defaultRowHeight="15.75" x14ac:dyDescent="0.25"/>
  <cols>
    <col min="1" max="1" width="3.42578125" customWidth="1"/>
    <col min="2" max="2" width="13.42578125" style="34" bestFit="1" customWidth="1"/>
    <col min="3" max="3" width="13.7109375" style="32" customWidth="1"/>
    <col min="4" max="4" width="28.5703125" bestFit="1" customWidth="1"/>
    <col min="5" max="5" width="12" bestFit="1" customWidth="1"/>
    <col min="6" max="6" width="14.140625" style="4" bestFit="1" customWidth="1"/>
    <col min="7" max="7" width="15.7109375" customWidth="1"/>
    <col min="11" max="11" width="11.42578125" style="4"/>
    <col min="12" max="12" width="13.7109375" bestFit="1" customWidth="1"/>
    <col min="13" max="13" width="11.42578125" style="70"/>
  </cols>
  <sheetData>
    <row r="1" spans="2:11" ht="19.5" thickBot="1" x14ac:dyDescent="0.35">
      <c r="B1" s="1"/>
      <c r="C1" s="1"/>
      <c r="D1" s="2" t="s">
        <v>0</v>
      </c>
      <c r="E1" s="3" t="s">
        <v>1</v>
      </c>
      <c r="K1"/>
    </row>
    <row r="2" spans="2:11" ht="19.5" thickBot="1" x14ac:dyDescent="0.35">
      <c r="B2" s="5" t="s">
        <v>2</v>
      </c>
      <c r="C2" s="6" t="s">
        <v>3</v>
      </c>
      <c r="D2" s="6" t="s">
        <v>4</v>
      </c>
      <c r="E2" s="7" t="s">
        <v>5</v>
      </c>
      <c r="F2" s="8" t="s">
        <v>25</v>
      </c>
      <c r="G2" s="9"/>
      <c r="K2"/>
    </row>
    <row r="3" spans="2:11" x14ac:dyDescent="0.25">
      <c r="B3" s="10"/>
      <c r="C3" s="11"/>
      <c r="D3" s="12"/>
      <c r="E3" s="13"/>
      <c r="F3" s="14"/>
      <c r="K3"/>
    </row>
    <row r="4" spans="2:11" x14ac:dyDescent="0.25">
      <c r="B4" s="15"/>
      <c r="C4" s="16"/>
      <c r="D4" s="17"/>
      <c r="E4" s="18"/>
      <c r="F4" s="19"/>
      <c r="K4"/>
    </row>
    <row r="5" spans="2:11" x14ac:dyDescent="0.25">
      <c r="B5" s="15"/>
      <c r="C5" s="16"/>
      <c r="D5" s="17"/>
      <c r="E5" s="18"/>
      <c r="F5" s="19"/>
      <c r="K5"/>
    </row>
    <row r="6" spans="2:11" x14ac:dyDescent="0.25">
      <c r="B6" s="15"/>
      <c r="C6" s="16"/>
      <c r="D6" s="17"/>
      <c r="E6" s="18"/>
      <c r="F6" s="19"/>
      <c r="G6" t="s">
        <v>9</v>
      </c>
      <c r="K6" s="4">
        <f t="shared" ref="K6:K20" si="0">J6*I6</f>
        <v>0</v>
      </c>
    </row>
    <row r="7" spans="2:11" x14ac:dyDescent="0.25">
      <c r="B7" s="15"/>
      <c r="C7" s="16"/>
      <c r="D7" s="17"/>
      <c r="E7" s="18"/>
      <c r="F7" s="19"/>
      <c r="K7" s="4">
        <f t="shared" si="0"/>
        <v>0</v>
      </c>
    </row>
    <row r="8" spans="2:11" x14ac:dyDescent="0.25">
      <c r="B8" s="15"/>
      <c r="C8" s="16"/>
      <c r="D8" s="17"/>
      <c r="E8" s="18"/>
      <c r="F8" s="19"/>
      <c r="K8" s="4">
        <f t="shared" si="0"/>
        <v>0</v>
      </c>
    </row>
    <row r="9" spans="2:11" x14ac:dyDescent="0.25">
      <c r="B9" s="15"/>
      <c r="C9" s="16"/>
      <c r="D9" s="17"/>
      <c r="E9" s="18"/>
      <c r="F9" s="19"/>
      <c r="K9" s="4">
        <f t="shared" si="0"/>
        <v>0</v>
      </c>
    </row>
    <row r="10" spans="2:11" x14ac:dyDescent="0.25">
      <c r="B10" s="15"/>
      <c r="C10" s="16"/>
      <c r="D10" s="17"/>
      <c r="E10" s="18"/>
      <c r="F10" s="19"/>
      <c r="K10" s="4">
        <f t="shared" si="0"/>
        <v>0</v>
      </c>
    </row>
    <row r="11" spans="2:11" x14ac:dyDescent="0.25">
      <c r="B11" s="15"/>
      <c r="C11" s="16"/>
      <c r="D11" s="17"/>
      <c r="E11" s="18"/>
      <c r="F11" s="19"/>
      <c r="K11" s="4">
        <f t="shared" si="0"/>
        <v>0</v>
      </c>
    </row>
    <row r="12" spans="2:11" x14ac:dyDescent="0.25">
      <c r="B12" s="15"/>
      <c r="C12" s="16"/>
      <c r="D12" s="17"/>
      <c r="E12" s="18"/>
      <c r="F12" s="19"/>
      <c r="K12" s="4">
        <f t="shared" si="0"/>
        <v>0</v>
      </c>
    </row>
    <row r="13" spans="2:11" x14ac:dyDescent="0.25">
      <c r="B13" s="15"/>
      <c r="C13" s="16"/>
      <c r="D13" s="17"/>
      <c r="E13" s="18"/>
      <c r="F13" s="19"/>
    </row>
    <row r="14" spans="2:11" x14ac:dyDescent="0.25">
      <c r="B14" s="15"/>
      <c r="C14" s="16"/>
      <c r="D14" s="17"/>
      <c r="E14" s="18"/>
      <c r="F14" s="19"/>
    </row>
    <row r="15" spans="2:11" x14ac:dyDescent="0.25">
      <c r="B15" s="15"/>
      <c r="C15" s="16"/>
      <c r="D15" s="17"/>
      <c r="E15" s="18"/>
      <c r="F15" s="19"/>
    </row>
    <row r="16" spans="2:11" x14ac:dyDescent="0.25">
      <c r="B16" s="15"/>
      <c r="C16" s="16"/>
      <c r="D16" s="17"/>
      <c r="E16" s="18"/>
      <c r="F16" s="19"/>
    </row>
    <row r="17" spans="2:11" x14ac:dyDescent="0.25">
      <c r="B17" s="15"/>
      <c r="C17" s="16"/>
      <c r="D17" s="17"/>
      <c r="E17" s="18"/>
      <c r="F17" s="19"/>
    </row>
    <row r="18" spans="2:11" x14ac:dyDescent="0.25">
      <c r="B18" s="15"/>
      <c r="C18" s="16"/>
      <c r="D18" s="17"/>
      <c r="E18" s="18"/>
      <c r="F18" s="19"/>
      <c r="K18" s="4">
        <f t="shared" si="0"/>
        <v>0</v>
      </c>
    </row>
    <row r="19" spans="2:11" x14ac:dyDescent="0.25">
      <c r="B19" s="15"/>
      <c r="C19" s="16"/>
      <c r="D19" s="17"/>
      <c r="E19" s="18"/>
      <c r="F19" s="19"/>
      <c r="K19" s="4">
        <f t="shared" si="0"/>
        <v>0</v>
      </c>
    </row>
    <row r="20" spans="2:11" x14ac:dyDescent="0.25">
      <c r="B20" s="15"/>
      <c r="C20" s="16"/>
      <c r="D20" s="17"/>
      <c r="E20" s="18"/>
      <c r="F20" s="19"/>
      <c r="K20" s="4">
        <f t="shared" si="0"/>
        <v>0</v>
      </c>
    </row>
    <row r="21" spans="2:11" x14ac:dyDescent="0.25">
      <c r="B21" s="15"/>
      <c r="C21" s="16"/>
      <c r="D21" s="17"/>
      <c r="E21" s="18"/>
      <c r="F21" s="19"/>
    </row>
    <row r="22" spans="2:11" x14ac:dyDescent="0.25">
      <c r="B22" s="15"/>
      <c r="C22" s="16"/>
      <c r="D22" s="17"/>
      <c r="E22" s="18"/>
      <c r="F22" s="19"/>
    </row>
    <row r="23" spans="2:11" x14ac:dyDescent="0.25">
      <c r="B23" s="15"/>
      <c r="C23" s="16"/>
      <c r="D23" s="17"/>
      <c r="E23" s="18"/>
      <c r="F23" s="19"/>
    </row>
    <row r="24" spans="2:11" x14ac:dyDescent="0.25">
      <c r="B24" s="15"/>
      <c r="C24" s="16"/>
      <c r="D24" s="17"/>
      <c r="E24" s="18"/>
      <c r="F24" s="19"/>
    </row>
    <row r="25" spans="2:11" x14ac:dyDescent="0.25">
      <c r="B25" s="15"/>
      <c r="C25" s="16"/>
      <c r="D25" s="17"/>
      <c r="E25" s="18"/>
      <c r="F25" s="19"/>
    </row>
    <row r="26" spans="2:11" x14ac:dyDescent="0.25">
      <c r="B26" s="15"/>
      <c r="C26" s="16"/>
      <c r="D26" s="17"/>
      <c r="E26" s="18"/>
      <c r="F26" s="19"/>
      <c r="I26" s="4">
        <f>SUM(I6:I20)</f>
        <v>0</v>
      </c>
      <c r="J26" s="4"/>
      <c r="K26" s="4">
        <f>SUM(K6:K20)</f>
        <v>0</v>
      </c>
    </row>
    <row r="27" spans="2:11" x14ac:dyDescent="0.25">
      <c r="B27" s="15"/>
      <c r="C27" s="16"/>
      <c r="D27" s="17"/>
      <c r="E27" s="18"/>
      <c r="F27" s="19"/>
      <c r="I27" s="4"/>
      <c r="J27" s="4"/>
    </row>
    <row r="28" spans="2:11" x14ac:dyDescent="0.25">
      <c r="B28" s="15"/>
      <c r="C28" s="16"/>
      <c r="D28" s="17"/>
      <c r="E28" s="18"/>
      <c r="F28" s="19"/>
      <c r="I28" s="4"/>
      <c r="J28" s="4"/>
    </row>
    <row r="29" spans="2:11" x14ac:dyDescent="0.25">
      <c r="B29" s="15"/>
      <c r="C29" s="16"/>
      <c r="D29" s="17"/>
      <c r="E29" s="18"/>
      <c r="F29" s="19"/>
      <c r="I29" s="4"/>
      <c r="J29" s="4"/>
    </row>
    <row r="30" spans="2:11" x14ac:dyDescent="0.25">
      <c r="B30" s="15"/>
      <c r="C30" s="16"/>
      <c r="D30" s="17"/>
      <c r="E30" s="18"/>
      <c r="F30" s="19"/>
      <c r="I30" s="4"/>
      <c r="J30" s="4"/>
    </row>
    <row r="31" spans="2:11" x14ac:dyDescent="0.25">
      <c r="B31" s="15"/>
      <c r="C31" s="16"/>
      <c r="D31" s="17"/>
      <c r="E31" s="18"/>
      <c r="F31" s="19"/>
      <c r="I31" s="4"/>
      <c r="J31" s="4"/>
    </row>
    <row r="32" spans="2:11" x14ac:dyDescent="0.25">
      <c r="B32" s="15"/>
      <c r="C32" s="16"/>
      <c r="D32" s="17"/>
      <c r="E32" s="18"/>
      <c r="F32" s="19"/>
      <c r="I32" s="4"/>
      <c r="J32" s="4"/>
    </row>
    <row r="33" spans="2:10" x14ac:dyDescent="0.25">
      <c r="B33" s="15"/>
      <c r="C33" s="16"/>
      <c r="D33" s="17"/>
      <c r="E33" s="18"/>
      <c r="F33" s="19"/>
      <c r="I33" s="4"/>
      <c r="J33" s="4"/>
    </row>
    <row r="34" spans="2:10" x14ac:dyDescent="0.25">
      <c r="B34" s="15"/>
      <c r="C34" s="16"/>
      <c r="D34" s="17"/>
      <c r="E34" s="18"/>
      <c r="F34" s="19"/>
      <c r="I34" s="4"/>
      <c r="J34" s="4"/>
    </row>
    <row r="35" spans="2:10" x14ac:dyDescent="0.25">
      <c r="B35" s="15"/>
      <c r="C35" s="16"/>
      <c r="D35" s="17"/>
      <c r="E35" s="18"/>
      <c r="F35" s="19"/>
      <c r="I35" s="4"/>
      <c r="J35" s="4"/>
    </row>
    <row r="36" spans="2:10" x14ac:dyDescent="0.25">
      <c r="B36" s="15"/>
      <c r="C36" s="16"/>
      <c r="D36" s="17"/>
      <c r="E36" s="18"/>
      <c r="F36" s="19"/>
      <c r="I36" s="4"/>
      <c r="J36" s="4"/>
    </row>
    <row r="37" spans="2:10" x14ac:dyDescent="0.25">
      <c r="B37" s="15"/>
      <c r="C37" s="16"/>
      <c r="D37" s="17"/>
      <c r="E37" s="18"/>
      <c r="F37" s="19"/>
      <c r="I37" s="4"/>
      <c r="J37" s="4"/>
    </row>
    <row r="38" spans="2:10" x14ac:dyDescent="0.25">
      <c r="B38" s="15">
        <v>43106</v>
      </c>
      <c r="C38" s="16">
        <v>16942</v>
      </c>
      <c r="D38" s="17" t="s">
        <v>6</v>
      </c>
      <c r="E38" s="18">
        <v>153.6</v>
      </c>
      <c r="F38" s="19">
        <v>10905.6</v>
      </c>
      <c r="I38" s="4"/>
      <c r="J38" s="4"/>
    </row>
    <row r="39" spans="2:10" x14ac:dyDescent="0.25">
      <c r="B39" s="15">
        <v>43106</v>
      </c>
      <c r="C39" s="16">
        <v>16943</v>
      </c>
      <c r="D39" s="17" t="s">
        <v>18</v>
      </c>
      <c r="E39" s="18">
        <v>929.86</v>
      </c>
      <c r="F39" s="19">
        <v>30685.38</v>
      </c>
      <c r="I39" s="4"/>
      <c r="J39" s="4"/>
    </row>
    <row r="40" spans="2:10" x14ac:dyDescent="0.25">
      <c r="B40" s="15">
        <v>43106</v>
      </c>
      <c r="C40" s="16">
        <v>16946</v>
      </c>
      <c r="D40" s="17" t="s">
        <v>8</v>
      </c>
      <c r="E40" s="18">
        <v>178.5</v>
      </c>
      <c r="F40" s="19">
        <v>9460.5</v>
      </c>
      <c r="I40" s="4"/>
      <c r="J40" s="4"/>
    </row>
    <row r="41" spans="2:10" x14ac:dyDescent="0.25">
      <c r="B41" s="15">
        <v>43106</v>
      </c>
      <c r="C41" s="16">
        <v>16945</v>
      </c>
      <c r="D41" s="17" t="s">
        <v>10</v>
      </c>
      <c r="E41" s="18">
        <v>64.099999999999994</v>
      </c>
      <c r="F41" s="19">
        <v>4102.3999999999996</v>
      </c>
      <c r="I41" s="4"/>
      <c r="J41" s="4"/>
    </row>
    <row r="42" spans="2:10" x14ac:dyDescent="0.25">
      <c r="B42" s="15">
        <v>43106</v>
      </c>
      <c r="C42" s="16">
        <v>16947</v>
      </c>
      <c r="D42" s="17" t="s">
        <v>0</v>
      </c>
      <c r="E42" s="18">
        <f>165.32+75.6+71.3+21+23.6</f>
        <v>356.82</v>
      </c>
      <c r="F42" s="19">
        <v>16390.16</v>
      </c>
      <c r="I42" s="4"/>
      <c r="J42" s="4"/>
    </row>
    <row r="43" spans="2:10" x14ac:dyDescent="0.25">
      <c r="B43" s="15"/>
      <c r="C43" s="16"/>
      <c r="D43" s="17"/>
      <c r="E43" s="18"/>
      <c r="F43" s="19"/>
      <c r="I43" s="4"/>
      <c r="J43" s="4"/>
    </row>
    <row r="44" spans="2:10" x14ac:dyDescent="0.25">
      <c r="B44" s="15"/>
      <c r="C44" s="16"/>
      <c r="D44" s="17"/>
      <c r="E44" s="18"/>
      <c r="F44" s="19"/>
      <c r="I44" s="4"/>
      <c r="J44" s="4"/>
    </row>
    <row r="45" spans="2:10" x14ac:dyDescent="0.25">
      <c r="B45" s="15"/>
      <c r="C45" s="16"/>
      <c r="D45" s="17"/>
      <c r="E45" s="18"/>
      <c r="F45" s="19"/>
      <c r="I45" s="4"/>
      <c r="J45" s="4"/>
    </row>
    <row r="46" spans="2:10" x14ac:dyDescent="0.25">
      <c r="B46" s="15"/>
      <c r="C46" s="16"/>
      <c r="D46" s="17"/>
      <c r="E46" s="18"/>
      <c r="F46" s="19"/>
      <c r="I46" s="4"/>
      <c r="J46" s="4"/>
    </row>
    <row r="47" spans="2:10" x14ac:dyDescent="0.25">
      <c r="B47" s="15"/>
      <c r="C47" s="16"/>
      <c r="D47" s="17"/>
      <c r="E47" s="18"/>
      <c r="F47" s="19"/>
      <c r="I47" s="4"/>
      <c r="J47" s="4"/>
    </row>
    <row r="48" spans="2:10" x14ac:dyDescent="0.25">
      <c r="B48" s="15"/>
      <c r="C48" s="16"/>
      <c r="D48" s="17"/>
      <c r="E48" s="18"/>
      <c r="F48" s="19"/>
      <c r="I48" s="4"/>
      <c r="J48" s="4"/>
    </row>
    <row r="49" spans="1:14" x14ac:dyDescent="0.25">
      <c r="B49" s="15"/>
      <c r="C49" s="16"/>
      <c r="D49" s="17"/>
      <c r="E49" s="18"/>
      <c r="F49" s="19"/>
      <c r="I49" s="4"/>
      <c r="J49" s="4"/>
    </row>
    <row r="50" spans="1:14" x14ac:dyDescent="0.25">
      <c r="B50" s="15"/>
      <c r="C50" s="16"/>
      <c r="D50" s="17"/>
      <c r="E50" s="18"/>
      <c r="F50" s="19"/>
      <c r="I50" s="4"/>
      <c r="J50" s="4"/>
    </row>
    <row r="51" spans="1:14" ht="16.5" thickBot="1" x14ac:dyDescent="0.3">
      <c r="B51" s="15"/>
      <c r="C51" s="16"/>
      <c r="D51" s="17"/>
      <c r="E51" s="18"/>
      <c r="F51" s="19"/>
      <c r="I51" s="4"/>
      <c r="J51" s="4"/>
    </row>
    <row r="52" spans="1:14" ht="16.5" thickBot="1" x14ac:dyDescent="0.3">
      <c r="B52" s="20"/>
      <c r="C52" s="21"/>
      <c r="D52" s="22"/>
      <c r="E52" s="23">
        <v>0</v>
      </c>
      <c r="F52" s="24">
        <f>SUM(F3:F51)</f>
        <v>71544.040000000008</v>
      </c>
      <c r="K52" s="4">
        <f t="shared" ref="K52:K59" si="1">J52*I52</f>
        <v>0</v>
      </c>
    </row>
    <row r="53" spans="1:14" ht="19.5" thickBot="1" x14ac:dyDescent="0.35">
      <c r="B53" s="25"/>
      <c r="C53" s="26"/>
      <c r="D53" s="27" t="s">
        <v>5</v>
      </c>
      <c r="E53" s="28">
        <f>SUM(E3:E52)</f>
        <v>1682.8799999999999</v>
      </c>
      <c r="K53" s="4">
        <f t="shared" si="1"/>
        <v>0</v>
      </c>
    </row>
    <row r="54" spans="1:14" x14ac:dyDescent="0.25">
      <c r="B54" s="25"/>
      <c r="C54" s="26"/>
      <c r="D54" s="29"/>
      <c r="E54" s="30"/>
      <c r="K54" s="4">
        <f t="shared" si="1"/>
        <v>0</v>
      </c>
    </row>
    <row r="55" spans="1:14" ht="19.5" thickBot="1" x14ac:dyDescent="0.35">
      <c r="B55" s="31"/>
      <c r="C55" s="32" t="s">
        <v>11</v>
      </c>
      <c r="D55" s="33">
        <f>E53*0.3</f>
        <v>504.86399999999992</v>
      </c>
      <c r="F55"/>
      <c r="K55" s="4">
        <f t="shared" si="1"/>
        <v>0</v>
      </c>
    </row>
    <row r="56" spans="1:14" ht="21.75" thickBot="1" x14ac:dyDescent="0.4">
      <c r="C56" s="32" t="s">
        <v>12</v>
      </c>
      <c r="D56" s="35">
        <v>3428</v>
      </c>
      <c r="E56" s="36"/>
      <c r="F56" s="37">
        <f>D55+D56</f>
        <v>3932.864</v>
      </c>
      <c r="G56" s="38"/>
      <c r="K56" s="4">
        <f t="shared" si="1"/>
        <v>0</v>
      </c>
      <c r="L56" s="66">
        <v>43140</v>
      </c>
      <c r="M56" s="69">
        <v>2857</v>
      </c>
    </row>
    <row r="57" spans="1:14" ht="22.5" thickTop="1" thickBot="1" x14ac:dyDescent="0.4">
      <c r="B57" s="25"/>
      <c r="C57" s="26"/>
      <c r="D57" s="39"/>
      <c r="E57" s="40" t="s">
        <v>13</v>
      </c>
      <c r="F57" s="41"/>
      <c r="G57" s="42">
        <v>-4000</v>
      </c>
      <c r="H57" s="43"/>
      <c r="L57" s="66">
        <v>43140</v>
      </c>
      <c r="M57" s="69">
        <v>4000</v>
      </c>
    </row>
    <row r="58" spans="1:14" ht="19.5" thickBot="1" x14ac:dyDescent="0.35">
      <c r="A58" s="29"/>
      <c r="B58" s="44"/>
      <c r="C58" s="45"/>
      <c r="D58" s="46"/>
      <c r="E58" s="40" t="s">
        <v>13</v>
      </c>
      <c r="F58" s="47"/>
      <c r="G58" s="48">
        <v>0</v>
      </c>
      <c r="K58" s="4">
        <f t="shared" si="1"/>
        <v>0</v>
      </c>
      <c r="L58" s="67">
        <v>43127</v>
      </c>
      <c r="M58" s="69">
        <v>4000</v>
      </c>
      <c r="N58" t="s">
        <v>19</v>
      </c>
    </row>
    <row r="59" spans="1:14" ht="21.75" customHeight="1" thickTop="1" thickBot="1" x14ac:dyDescent="0.35">
      <c r="B59" s="49" t="s">
        <v>14</v>
      </c>
      <c r="C59" s="50"/>
      <c r="D59" s="51"/>
      <c r="E59" s="40" t="s">
        <v>13</v>
      </c>
      <c r="F59" s="52"/>
      <c r="G59" s="53">
        <v>0</v>
      </c>
      <c r="K59" s="4">
        <f t="shared" si="1"/>
        <v>0</v>
      </c>
      <c r="L59" s="67">
        <v>43129</v>
      </c>
      <c r="M59" s="69">
        <v>2847</v>
      </c>
      <c r="N59" t="s">
        <v>20</v>
      </c>
    </row>
    <row r="60" spans="1:14" ht="20.25" customHeight="1" thickTop="1" thickBot="1" x14ac:dyDescent="0.35">
      <c r="B60" s="54"/>
      <c r="C60" s="55"/>
      <c r="D60" s="51">
        <v>0</v>
      </c>
      <c r="E60" s="40" t="s">
        <v>15</v>
      </c>
      <c r="F60" s="56"/>
      <c r="G60" s="57">
        <v>0</v>
      </c>
      <c r="L60" s="67"/>
      <c r="M60" s="69"/>
    </row>
    <row r="61" spans="1:14" ht="17.25" customHeight="1" thickTop="1" thickBot="1" x14ac:dyDescent="0.4">
      <c r="C61" s="11"/>
      <c r="D61" s="58"/>
      <c r="E61" s="59" t="s">
        <v>13</v>
      </c>
      <c r="F61" s="60">
        <f>SUM(F56:G60)</f>
        <v>-67.135999999999967</v>
      </c>
      <c r="G61" s="61"/>
      <c r="L61" s="67"/>
      <c r="M61" s="69"/>
    </row>
    <row r="62" spans="1:14" ht="19.5" customHeight="1" x14ac:dyDescent="0.35">
      <c r="C62" s="62"/>
      <c r="D62" s="63"/>
      <c r="F62" s="64"/>
      <c r="G62" s="64"/>
      <c r="L62" s="68"/>
    </row>
    <row r="63" spans="1:14" ht="18.75" x14ac:dyDescent="0.3">
      <c r="F63" s="65"/>
      <c r="G63" s="29"/>
      <c r="L63" s="68"/>
    </row>
    <row r="64" spans="1:14" ht="18.75" x14ac:dyDescent="0.3">
      <c r="D64" t="s">
        <v>9</v>
      </c>
      <c r="L64" s="68"/>
    </row>
    <row r="65" spans="9:12" ht="18.75" x14ac:dyDescent="0.3">
      <c r="I65" s="4">
        <f>SUM(I52:I59)</f>
        <v>0</v>
      </c>
      <c r="J65" s="4"/>
      <c r="K65" s="4">
        <f>SUM(K52:K59)</f>
        <v>0</v>
      </c>
      <c r="L65" s="3"/>
    </row>
  </sheetData>
  <mergeCells count="4">
    <mergeCell ref="B1:C1"/>
    <mergeCell ref="F56:G56"/>
    <mergeCell ref="B59:C60"/>
    <mergeCell ref="F61:G6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SEMANA 01-2018       </vt:lpstr>
      <vt:lpstr>SEMANA   02--2018   </vt:lpstr>
      <vt:lpstr>SEMANA   03---2018      </vt:lpstr>
      <vt:lpstr>SEMANA 4---2018   </vt:lpstr>
      <vt:lpstr>SEMANA   05---2018    </vt:lpstr>
      <vt:lpstr>SEMANA   06---2018    </vt:lpstr>
      <vt:lpstr>SEMANA 07---2018    </vt:lpstr>
      <vt:lpstr>Hoja11</vt:lpstr>
      <vt:lpstr>Hoja12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2018-02-21T19:47:52Z</dcterms:created>
  <dcterms:modified xsi:type="dcterms:W3CDTF">2018-02-21T22:14:27Z</dcterms:modified>
</cp:coreProperties>
</file>