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330" windowWidth="15480" windowHeight="9750"/>
  </bookViews>
  <sheets>
    <sheet name="DEUDA Y PAGOS" sheetId="1" r:id="rId1"/>
    <sheet name="prog de compras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V81" i="2"/>
  <c r="W81" s="1"/>
  <c r="H81"/>
  <c r="V80"/>
  <c r="W80" s="1"/>
  <c r="H80"/>
  <c r="V79"/>
  <c r="W79" s="1"/>
  <c r="H79"/>
  <c r="V78"/>
  <c r="W78" s="1"/>
  <c r="H78"/>
  <c r="V77"/>
  <c r="W77" s="1"/>
  <c r="H77"/>
  <c r="V76"/>
  <c r="W76" s="1"/>
  <c r="H76"/>
  <c r="V75"/>
  <c r="W75" s="1"/>
  <c r="H75"/>
  <c r="V74"/>
  <c r="W74" s="1"/>
  <c r="H74"/>
  <c r="V73"/>
  <c r="W73" s="1"/>
  <c r="H73"/>
  <c r="V72"/>
  <c r="W72" s="1"/>
  <c r="H72"/>
  <c r="V71"/>
  <c r="W71" s="1"/>
  <c r="H71"/>
  <c r="V69"/>
  <c r="W69" s="1"/>
  <c r="H69"/>
  <c r="T68"/>
  <c r="V68" s="1"/>
  <c r="W68" s="1"/>
  <c r="H68"/>
  <c r="V67"/>
  <c r="W67" s="1"/>
  <c r="H67"/>
  <c r="V66"/>
  <c r="W66" s="1"/>
  <c r="H66"/>
  <c r="V65"/>
  <c r="W65" s="1"/>
  <c r="H65"/>
  <c r="V64"/>
  <c r="W64" s="1"/>
  <c r="H64"/>
  <c r="V63"/>
  <c r="W63" s="1"/>
  <c r="H63"/>
  <c r="T62"/>
  <c r="S62"/>
  <c r="R62"/>
  <c r="V62" s="1"/>
  <c r="W62" s="1"/>
  <c r="H62"/>
  <c r="T61"/>
  <c r="S61"/>
  <c r="R61"/>
  <c r="V61" s="1"/>
  <c r="W61" s="1"/>
  <c r="H61"/>
  <c r="V60"/>
  <c r="W60" s="1"/>
  <c r="H60"/>
  <c r="T59"/>
  <c r="V59" s="1"/>
  <c r="W59" s="1"/>
  <c r="H59"/>
  <c r="V58"/>
  <c r="W58" s="1"/>
  <c r="H58"/>
  <c r="V56"/>
  <c r="W56" s="1"/>
  <c r="H56"/>
  <c r="T55"/>
  <c r="V55" s="1"/>
  <c r="W55" s="1"/>
  <c r="H55"/>
  <c r="V54"/>
  <c r="W54" s="1"/>
  <c r="H54"/>
  <c r="V53"/>
  <c r="W53" s="1"/>
  <c r="H53"/>
  <c r="V52"/>
  <c r="W52" s="1"/>
  <c r="H52"/>
  <c r="V51"/>
  <c r="W51" s="1"/>
  <c r="H51"/>
  <c r="V50"/>
  <c r="W50" s="1"/>
  <c r="H50"/>
  <c r="V49"/>
  <c r="W49" s="1"/>
  <c r="H49"/>
  <c r="V48"/>
  <c r="W48" s="1"/>
  <c r="H48"/>
  <c r="V47"/>
  <c r="W47" s="1"/>
  <c r="H47"/>
  <c r="V46"/>
  <c r="W46" s="1"/>
  <c r="H46"/>
  <c r="T45"/>
  <c r="S45"/>
  <c r="R45"/>
  <c r="V45" s="1"/>
  <c r="W45" s="1"/>
  <c r="H45"/>
  <c r="T44"/>
  <c r="S44"/>
  <c r="R44"/>
  <c r="V44" s="1"/>
  <c r="W44" s="1"/>
  <c r="H44"/>
  <c r="T43"/>
  <c r="V43" s="1"/>
  <c r="W43" s="1"/>
  <c r="H43"/>
  <c r="V42"/>
  <c r="W42" s="1"/>
  <c r="H42"/>
  <c r="T40"/>
  <c r="V40" s="1"/>
  <c r="W40" s="1"/>
  <c r="H40"/>
  <c r="V39"/>
  <c r="W39" s="1"/>
  <c r="H39"/>
  <c r="V38"/>
  <c r="W38" s="1"/>
  <c r="H38"/>
  <c r="V37"/>
  <c r="W37" s="1"/>
  <c r="H37"/>
  <c r="V36"/>
  <c r="W36" s="1"/>
  <c r="H36"/>
  <c r="V35"/>
  <c r="W35" s="1"/>
  <c r="H35"/>
  <c r="V34"/>
  <c r="W34" s="1"/>
  <c r="H34"/>
  <c r="V33"/>
  <c r="W33" s="1"/>
  <c r="H33"/>
  <c r="V32"/>
  <c r="W32" s="1"/>
  <c r="H32"/>
  <c r="V31"/>
  <c r="W31" s="1"/>
  <c r="H31"/>
  <c r="V30"/>
  <c r="W30" s="1"/>
  <c r="H30"/>
  <c r="V29"/>
  <c r="W29" s="1"/>
  <c r="H29"/>
  <c r="T28"/>
  <c r="S28"/>
  <c r="R28"/>
  <c r="V28" s="1"/>
  <c r="W28" s="1"/>
  <c r="H28"/>
  <c r="T27"/>
  <c r="S27"/>
  <c r="R27"/>
  <c r="V27" s="1"/>
  <c r="W27" s="1"/>
  <c r="H27"/>
  <c r="V26"/>
  <c r="W26" s="1"/>
  <c r="H26"/>
  <c r="T25"/>
  <c r="V25" s="1"/>
  <c r="W25" s="1"/>
  <c r="H25"/>
  <c r="V24"/>
  <c r="W24" s="1"/>
  <c r="H24"/>
  <c r="V22"/>
  <c r="W22" s="1"/>
  <c r="H22"/>
  <c r="V21"/>
  <c r="W21" s="1"/>
  <c r="H21"/>
  <c r="T20"/>
  <c r="V20" s="1"/>
  <c r="W20" s="1"/>
  <c r="H20"/>
  <c r="V19"/>
  <c r="W19" s="1"/>
  <c r="H19"/>
  <c r="V18"/>
  <c r="W18" s="1"/>
  <c r="H18"/>
  <c r="V17"/>
  <c r="W17" s="1"/>
  <c r="H17"/>
  <c r="V16"/>
  <c r="W16" s="1"/>
  <c r="F16"/>
  <c r="H16" s="1"/>
  <c r="V15"/>
  <c r="W15" s="1"/>
  <c r="H15"/>
  <c r="V14"/>
  <c r="W14" s="1"/>
  <c r="H14"/>
  <c r="T13"/>
  <c r="S13"/>
  <c r="R13"/>
  <c r="V13" s="1"/>
  <c r="W13" s="1"/>
  <c r="H13"/>
  <c r="T12"/>
  <c r="S12"/>
  <c r="R12"/>
  <c r="V12" s="1"/>
  <c r="W12" s="1"/>
  <c r="H12"/>
  <c r="T11"/>
  <c r="V11" s="1"/>
  <c r="W11" s="1"/>
  <c r="H11"/>
  <c r="V10"/>
  <c r="W10" s="1"/>
  <c r="H10"/>
  <c r="V9"/>
  <c r="W9" s="1"/>
  <c r="H9"/>
  <c r="V8"/>
  <c r="W8" s="1"/>
  <c r="F8"/>
  <c r="H8" s="1"/>
  <c r="V7"/>
  <c r="W7" s="1"/>
  <c r="F7"/>
  <c r="H7" s="1"/>
  <c r="V6"/>
  <c r="W6" s="1"/>
  <c r="H6"/>
  <c r="T5"/>
  <c r="V5" s="1"/>
  <c r="W5" s="1"/>
  <c r="H5"/>
  <c r="C48" i="1"/>
  <c r="C36"/>
  <c r="C31"/>
  <c r="C20"/>
  <c r="C19"/>
  <c r="C18"/>
  <c r="C10"/>
  <c r="C9"/>
  <c r="C7"/>
  <c r="C6"/>
</calcChain>
</file>

<file path=xl/comments1.xml><?xml version="1.0" encoding="utf-8"?>
<comments xmlns="http://schemas.openxmlformats.org/spreadsheetml/2006/main">
  <authors>
    <author>octavio-cic</author>
    <author>Usuario</author>
  </authors>
  <commentList>
    <comment ref="T5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T11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F12" authorId="1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2" authorId="1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12" authorId="1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2" authorId="1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12" authorId="1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T12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F13" authorId="1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3" authorId="1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13" authorId="1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3" authorId="1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13" authorId="1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T13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T20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T25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F27" authorId="1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7" authorId="1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27" authorId="1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27" authorId="1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27" authorId="1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T27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F28" authorId="1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8" authorId="1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28" authorId="1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28" authorId="1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28" authorId="1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T28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T40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T43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F44" authorId="1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44" authorId="1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44" authorId="1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44" authorId="1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44" authorId="1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T44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F45" authorId="1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45" authorId="1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45" authorId="1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45" authorId="1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45" authorId="1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T45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T51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T55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T59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F61" authorId="1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61" authorId="1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61" authorId="1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61" authorId="1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61" authorId="1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T61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F62" authorId="1">
      <text>
        <r>
          <rPr>
            <b/>
            <sz val="8"/>
            <color indexed="81"/>
            <rFont val="Tahoma"/>
            <family val="2"/>
          </rPr>
          <t>pie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62" authorId="1">
      <text>
        <r>
          <rPr>
            <b/>
            <sz val="8"/>
            <color indexed="81"/>
            <rFont val="Tahoma"/>
            <family val="2"/>
          </rPr>
          <t>peso en Puebla</t>
        </r>
      </text>
    </comment>
    <comment ref="O62" authorId="1">
      <text>
        <r>
          <rPr>
            <b/>
            <sz val="8"/>
            <color indexed="81"/>
            <rFont val="Tahoma"/>
            <family val="2"/>
          </rPr>
          <t>$ cerdo en pie granja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62" authorId="1">
      <text>
        <r>
          <rPr>
            <b/>
            <sz val="8"/>
            <color indexed="81"/>
            <rFont val="Tahoma"/>
            <family val="2"/>
          </rPr>
          <t>Matanza</t>
        </r>
      </text>
    </comment>
    <comment ref="S62" authorId="1">
      <text>
        <r>
          <rPr>
            <b/>
            <sz val="8"/>
            <color indexed="81"/>
            <rFont val="Tahoma"/>
            <family val="2"/>
          </rPr>
          <t>Pago visceras</t>
        </r>
      </text>
    </comment>
    <comment ref="T62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  <comment ref="T68" authorId="0">
      <text>
        <r>
          <rPr>
            <b/>
            <sz val="9"/>
            <color indexed="81"/>
            <rFont val="Tahoma"/>
            <charset val="1"/>
          </rPr>
          <t>descargada</t>
        </r>
      </text>
    </comment>
  </commentList>
</comments>
</file>

<file path=xl/sharedStrings.xml><?xml version="1.0" encoding="utf-8"?>
<sst xmlns="http://schemas.openxmlformats.org/spreadsheetml/2006/main" count="371" uniqueCount="196">
  <si>
    <t>julio</t>
  </si>
  <si>
    <t>ASO 24/06/11</t>
  </si>
  <si>
    <t>ro 259   fact 911</t>
  </si>
  <si>
    <t>res</t>
  </si>
  <si>
    <t>HSBC 9552836</t>
  </si>
  <si>
    <t>V</t>
  </si>
  <si>
    <t>Alejandro Torres 24/06/11</t>
  </si>
  <si>
    <t>fact</t>
  </si>
  <si>
    <t>canal de cerdo</t>
  </si>
  <si>
    <t>bancomer 734</t>
  </si>
  <si>
    <t>Yarto 10/6/11</t>
  </si>
  <si>
    <t>fact 27559</t>
  </si>
  <si>
    <t>intercam $45,154.25</t>
  </si>
  <si>
    <t>Yarto 11/6/11  IBP  ajuste en precio</t>
  </si>
  <si>
    <t>fact 27595</t>
  </si>
  <si>
    <t>intercam $38,145.94</t>
  </si>
  <si>
    <t xml:space="preserve">Yarto 11/6/11  </t>
  </si>
  <si>
    <t>fact 27574</t>
  </si>
  <si>
    <t>cabeza de lomo</t>
  </si>
  <si>
    <t>Yarto 11/6/11</t>
  </si>
  <si>
    <t>fact 27575</t>
  </si>
  <si>
    <t>intercam $20,707.68</t>
  </si>
  <si>
    <t>Farmland 1/6/11  sesos</t>
  </si>
  <si>
    <t>fact 93837693</t>
  </si>
  <si>
    <t>intercam $44,850.00</t>
  </si>
  <si>
    <t>S</t>
  </si>
  <si>
    <t>D</t>
  </si>
  <si>
    <t>L</t>
  </si>
  <si>
    <t>Andres  Torres 27/6/11</t>
  </si>
  <si>
    <t>fact 83</t>
  </si>
  <si>
    <t>bancomer 739</t>
  </si>
  <si>
    <t>Porcinos Farmer 28/06/11</t>
  </si>
  <si>
    <t>fact 130</t>
  </si>
  <si>
    <t>cerdo vivo</t>
  </si>
  <si>
    <t>bancomer 735</t>
  </si>
  <si>
    <t>Cicaba 28/6/11</t>
  </si>
  <si>
    <t>fact 2756 y 2757</t>
  </si>
  <si>
    <t>matanza</t>
  </si>
  <si>
    <t>bancomer 736</t>
  </si>
  <si>
    <t>M</t>
  </si>
  <si>
    <t>Porcinos Farmer 29/06/11</t>
  </si>
  <si>
    <t>fact 132</t>
  </si>
  <si>
    <t>bancomer 737</t>
  </si>
  <si>
    <t>Cicaba 29/06/11</t>
  </si>
  <si>
    <t>fact 2767 y 2768</t>
  </si>
  <si>
    <t>bancomer 738</t>
  </si>
  <si>
    <t>Mi</t>
  </si>
  <si>
    <t>Pulido  25,27/06  2,4/7</t>
  </si>
  <si>
    <t>ro 261,262,265,266</t>
  </si>
  <si>
    <t>Premium 6/7/11</t>
  </si>
  <si>
    <t>fact 938441176</t>
  </si>
  <si>
    <t>intercam $37,998.76</t>
  </si>
  <si>
    <t>Maple 7/7/11</t>
  </si>
  <si>
    <t>fact 95963</t>
  </si>
  <si>
    <t>intercam $36,872.70</t>
  </si>
  <si>
    <t>J</t>
  </si>
  <si>
    <t>ASO 30/6/11</t>
  </si>
  <si>
    <t>ro 264  fact 970</t>
  </si>
  <si>
    <t>Andres Torres 1/7/11</t>
  </si>
  <si>
    <t>Andres Torres 4/7/11</t>
  </si>
  <si>
    <t>fact 84</t>
  </si>
  <si>
    <t>Porcinos Farmer 5/7/11</t>
  </si>
  <si>
    <t>fact 137</t>
  </si>
  <si>
    <t>Cicaba 5/7/11</t>
  </si>
  <si>
    <t>Porcinos Farmer 6/7/11</t>
  </si>
  <si>
    <t>fact 140</t>
  </si>
  <si>
    <t>Cicaba 6/7/11</t>
  </si>
  <si>
    <t>Pulido 6/7/11</t>
  </si>
  <si>
    <t>ro 268</t>
  </si>
  <si>
    <t>Premium 13/7/11 nl11-193</t>
  </si>
  <si>
    <t>Maple 13/7/11  68237-1</t>
  </si>
  <si>
    <t>Impeg 1/07/11</t>
  </si>
  <si>
    <t>lengua de res</t>
  </si>
  <si>
    <t>Fortis 27/6/11</t>
  </si>
  <si>
    <t>fact 89</t>
  </si>
  <si>
    <t>intercam $47,608.52</t>
  </si>
  <si>
    <t>Andres Torres 11/7/11</t>
  </si>
  <si>
    <t>Porcinos Farmer 11/7/11</t>
  </si>
  <si>
    <t>Cicaba 11/7/11</t>
  </si>
  <si>
    <t>Porcinos Farmer 12/7/11</t>
  </si>
  <si>
    <t>Cicaba 12/7/11</t>
  </si>
  <si>
    <t>Pulido</t>
  </si>
  <si>
    <t>Premium 20/7/11 nl11-194</t>
  </si>
  <si>
    <t>Maple 20/7/11  68237-2</t>
  </si>
  <si>
    <t>Fortis 2/7/11</t>
  </si>
  <si>
    <t>intercam $48,833.30</t>
  </si>
  <si>
    <t>Andres Torres 15/7/11</t>
  </si>
  <si>
    <t>PROGRAMA DE COMPRAS</t>
  </si>
  <si>
    <t>flete</t>
  </si>
  <si>
    <t>c. viscera</t>
  </si>
  <si>
    <t>maniobra</t>
  </si>
  <si>
    <t>Producto</t>
  </si>
  <si>
    <t>Marca</t>
  </si>
  <si>
    <t>Proveedor</t>
  </si>
  <si>
    <t>unidades</t>
  </si>
  <si>
    <t>W total factura</t>
  </si>
  <si>
    <t>W recib real</t>
  </si>
  <si>
    <t>dif recepcion</t>
  </si>
  <si>
    <t>referencia</t>
  </si>
  <si>
    <t>transporte</t>
  </si>
  <si>
    <t>fecha frontera</t>
  </si>
  <si>
    <t>fecha arribo</t>
  </si>
  <si>
    <t>dia</t>
  </si>
  <si>
    <t>formula</t>
  </si>
  <si>
    <t>$ Puebla</t>
  </si>
  <si>
    <t>$ frontera</t>
  </si>
  <si>
    <t>$ aduanal</t>
  </si>
  <si>
    <t>tipo cambio</t>
  </si>
  <si>
    <t>com</t>
  </si>
  <si>
    <t>costo real</t>
  </si>
  <si>
    <t>$ carga total</t>
  </si>
  <si>
    <t>Canal de cerdo</t>
  </si>
  <si>
    <t>CATM</t>
  </si>
  <si>
    <t>Andres Torres</t>
  </si>
  <si>
    <t xml:space="preserve">fact </t>
  </si>
  <si>
    <t>vi</t>
  </si>
  <si>
    <t>Lengua de res</t>
  </si>
  <si>
    <t>IBP</t>
  </si>
  <si>
    <t>Impeg</t>
  </si>
  <si>
    <t>58 cajas</t>
  </si>
  <si>
    <t>Sesos de copa</t>
  </si>
  <si>
    <t>Farmland</t>
  </si>
  <si>
    <t>3250 cajas</t>
  </si>
  <si>
    <t>nltf11-10</t>
  </si>
  <si>
    <t>Cano</t>
  </si>
  <si>
    <t>sa</t>
  </si>
  <si>
    <t>Pernil con piel</t>
  </si>
  <si>
    <t>Seaboard</t>
  </si>
  <si>
    <t>Fortis</t>
  </si>
  <si>
    <t>24 combos</t>
  </si>
  <si>
    <t>Res delanteros</t>
  </si>
  <si>
    <t>Gerardo Pulido</t>
  </si>
  <si>
    <t>13 piezas</t>
  </si>
  <si>
    <t>ro 265</t>
  </si>
  <si>
    <t>Res medias</t>
  </si>
  <si>
    <t>6 piezas</t>
  </si>
  <si>
    <t>ro 266</t>
  </si>
  <si>
    <t>lu</t>
  </si>
  <si>
    <t>Aceves</t>
  </si>
  <si>
    <t>Porcinos farmer</t>
  </si>
  <si>
    <t>ma</t>
  </si>
  <si>
    <t>mi</t>
  </si>
  <si>
    <t>Res Medias</t>
  </si>
  <si>
    <t>8 piezas</t>
  </si>
  <si>
    <t>7 piezas</t>
  </si>
  <si>
    <t>23 combos</t>
  </si>
  <si>
    <t>nl11-192</t>
  </si>
  <si>
    <t>Guerrero</t>
  </si>
  <si>
    <t>hoja+11 mi 29 jun</t>
  </si>
  <si>
    <t>Maple</t>
  </si>
  <si>
    <t>21 combos</t>
  </si>
  <si>
    <t>67669-5</t>
  </si>
  <si>
    <t>hoja+10 mi 29 jun</t>
  </si>
  <si>
    <t>Yarto</t>
  </si>
  <si>
    <t>hoja+15 vi 1 jul</t>
  </si>
  <si>
    <t>Buche</t>
  </si>
  <si>
    <t>Sukarne</t>
  </si>
  <si>
    <t>nl11-193</t>
  </si>
  <si>
    <t>hoja+11 ju 7 jul</t>
  </si>
  <si>
    <t>68237-1</t>
  </si>
  <si>
    <t>hoja+10 mi 6 jul</t>
  </si>
  <si>
    <t>Cuero Belly fresco</t>
  </si>
  <si>
    <t>hoja+15 vi 8 jul</t>
  </si>
  <si>
    <t>nl11-194</t>
  </si>
  <si>
    <t>hoja+11 mi 13 jul</t>
  </si>
  <si>
    <t>68237-2</t>
  </si>
  <si>
    <t>hoja+10 mi 13 jul</t>
  </si>
  <si>
    <t>nl11-195</t>
  </si>
  <si>
    <t>hoja+11 mi 20 jul</t>
  </si>
  <si>
    <t>68237-3</t>
  </si>
  <si>
    <t>hoja+10 mi 20 jul</t>
  </si>
  <si>
    <t>nl11-196</t>
  </si>
  <si>
    <t>hoja+11 mi 27 jul</t>
  </si>
  <si>
    <t>68237-4</t>
  </si>
  <si>
    <t>hoja+10 mi 27 jul</t>
  </si>
  <si>
    <t>BANCOMER CH-740</t>
  </si>
  <si>
    <t>SANTANDER CH-3872</t>
  </si>
  <si>
    <t>SANTANDER CH-3873</t>
  </si>
  <si>
    <t>SANTANDER ODELPA CH-091</t>
  </si>
  <si>
    <t>11-,JULIO</t>
  </si>
  <si>
    <t>SANTANDER CH3880</t>
  </si>
  <si>
    <t>BANCOMER CH-0741</t>
  </si>
  <si>
    <t>BANCOMER CH-742</t>
  </si>
  <si>
    <t>t.c. 11,685</t>
  </si>
  <si>
    <t>SANTANDER CH-3881</t>
  </si>
  <si>
    <t>T.C. 11,7520</t>
  </si>
  <si>
    <t>BANCOMER CH-743</t>
  </si>
  <si>
    <t>t.c 11,685</t>
  </si>
  <si>
    <t xml:space="preserve">BANCOMER CH-745 </t>
  </si>
  <si>
    <t>t.c. 11,79</t>
  </si>
  <si>
    <t>BANCOMER CH-744</t>
  </si>
  <si>
    <t>SANTANDER CH-3888</t>
  </si>
  <si>
    <t>T.C. 11,79</t>
  </si>
  <si>
    <t>pagadas 9 de Julio</t>
  </si>
  <si>
    <t>pagada 9 de Julio</t>
  </si>
  <si>
    <t>t.c 11,630</t>
  </si>
</sst>
</file>

<file path=xl/styles.xml><?xml version="1.0" encoding="utf-8"?>
<styleSheet xmlns="http://schemas.openxmlformats.org/spreadsheetml/2006/main">
  <numFmts count="4">
    <numFmt numFmtId="164" formatCode="_-&quot;$&quot;* #,##0.00_-;\-&quot;$&quot;* #,##0.00_-;_-&quot;$&quot;* &quot;-&quot;??_-;_-@_-"/>
    <numFmt numFmtId="165" formatCode="#,##0_ ;\-#,##0\ "/>
    <numFmt numFmtId="166" formatCode="&quot;$&quot;#,##0.00"/>
    <numFmt numFmtId="167" formatCode="&quot;$&quot;#,##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9"/>
      <color indexed="81"/>
      <name val="Tahoma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99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Fill="1"/>
    <xf numFmtId="0" fontId="0" fillId="0" borderId="0" xfId="0" applyFill="1"/>
    <xf numFmtId="164" fontId="0" fillId="0" borderId="0" xfId="1" applyFont="1"/>
    <xf numFmtId="165" fontId="0" fillId="0" borderId="0" xfId="1" applyNumberFormat="1" applyFont="1"/>
    <xf numFmtId="164" fontId="3" fillId="2" borderId="0" xfId="1" applyFont="1" applyFill="1"/>
    <xf numFmtId="165" fontId="3" fillId="2" borderId="0" xfId="1" applyNumberFormat="1" applyFont="1" applyFill="1"/>
    <xf numFmtId="14" fontId="3" fillId="2" borderId="0" xfId="1" applyNumberFormat="1" applyFont="1" applyFill="1"/>
    <xf numFmtId="164" fontId="2" fillId="2" borderId="0" xfId="1" applyFont="1" applyFill="1"/>
    <xf numFmtId="165" fontId="2" fillId="0" borderId="0" xfId="1" applyNumberFormat="1" applyFont="1"/>
    <xf numFmtId="164" fontId="0" fillId="3" borderId="0" xfId="1" applyFont="1" applyFill="1"/>
    <xf numFmtId="164" fontId="0" fillId="0" borderId="0" xfId="1" applyFont="1" applyFill="1"/>
    <xf numFmtId="0" fontId="2" fillId="4" borderId="0" xfId="0" applyFont="1" applyFill="1"/>
    <xf numFmtId="164" fontId="0" fillId="2" borderId="0" xfId="1" applyFont="1" applyFill="1"/>
    <xf numFmtId="165" fontId="0" fillId="2" borderId="0" xfId="1" applyNumberFormat="1" applyFont="1" applyFill="1"/>
    <xf numFmtId="14" fontId="0" fillId="2" borderId="0" xfId="1" applyNumberFormat="1" applyFont="1" applyFill="1"/>
    <xf numFmtId="165" fontId="2" fillId="2" borderId="0" xfId="1" applyNumberFormat="1" applyFont="1" applyFill="1"/>
    <xf numFmtId="0" fontId="0" fillId="0" borderId="0" xfId="0" applyFont="1" applyFill="1"/>
    <xf numFmtId="164" fontId="2" fillId="0" borderId="0" xfId="1" applyFont="1"/>
    <xf numFmtId="17" fontId="0" fillId="0" borderId="0" xfId="0" applyNumberFormat="1" applyFill="1"/>
    <xf numFmtId="4" fontId="0" fillId="0" borderId="0" xfId="0" applyNumberFormat="1" applyFill="1"/>
    <xf numFmtId="3" fontId="0" fillId="0" borderId="0" xfId="0" applyNumberFormat="1" applyFill="1"/>
    <xf numFmtId="15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/>
    <xf numFmtId="0" fontId="0" fillId="0" borderId="1" xfId="0" applyBorder="1"/>
    <xf numFmtId="0" fontId="0" fillId="0" borderId="1" xfId="0" applyFill="1" applyBorder="1"/>
    <xf numFmtId="4" fontId="0" fillId="0" borderId="1" xfId="0" applyNumberFormat="1" applyFill="1" applyBorder="1"/>
    <xf numFmtId="3" fontId="0" fillId="0" borderId="1" xfId="0" applyNumberFormat="1" applyFill="1" applyBorder="1"/>
    <xf numFmtId="15" fontId="0" fillId="0" borderId="1" xfId="0" applyNumberFormat="1" applyFill="1" applyBorder="1"/>
    <xf numFmtId="166" fontId="0" fillId="0" borderId="1" xfId="0" applyNumberFormat="1" applyFill="1" applyBorder="1"/>
    <xf numFmtId="167" fontId="0" fillId="0" borderId="1" xfId="0" applyNumberFormat="1" applyFill="1" applyBorder="1"/>
    <xf numFmtId="166" fontId="0" fillId="5" borderId="1" xfId="0" applyNumberFormat="1" applyFill="1" applyBorder="1"/>
    <xf numFmtId="0" fontId="0" fillId="0" borderId="3" xfId="0" applyFill="1" applyBorder="1"/>
    <xf numFmtId="0" fontId="0" fillId="0" borderId="0" xfId="0" applyFill="1" applyBorder="1"/>
    <xf numFmtId="4" fontId="2" fillId="0" borderId="0" xfId="0" applyNumberFormat="1" applyFont="1" applyFill="1" applyBorder="1"/>
    <xf numFmtId="4" fontId="0" fillId="0" borderId="0" xfId="0" applyNumberFormat="1" applyFill="1" applyBorder="1"/>
    <xf numFmtId="0" fontId="0" fillId="0" borderId="0" xfId="0" applyFont="1" applyFill="1" applyBorder="1"/>
    <xf numFmtId="15" fontId="0" fillId="0" borderId="0" xfId="0" applyNumberFormat="1" applyFill="1" applyBorder="1"/>
    <xf numFmtId="0" fontId="2" fillId="0" borderId="0" xfId="0" applyFont="1" applyFill="1" applyBorder="1"/>
    <xf numFmtId="166" fontId="0" fillId="0" borderId="0" xfId="0" applyNumberFormat="1" applyFill="1" applyBorder="1"/>
    <xf numFmtId="167" fontId="0" fillId="0" borderId="0" xfId="0" applyNumberFormat="1" applyFill="1" applyBorder="1"/>
    <xf numFmtId="167" fontId="3" fillId="0" borderId="0" xfId="0" applyNumberFormat="1" applyFont="1" applyFill="1" applyBorder="1"/>
    <xf numFmtId="14" fontId="0" fillId="0" borderId="4" xfId="0" applyNumberFormat="1" applyFill="1" applyBorder="1"/>
    <xf numFmtId="0" fontId="2" fillId="2" borderId="0" xfId="0" applyFont="1" applyFill="1" applyBorder="1"/>
    <xf numFmtId="167" fontId="3" fillId="6" borderId="0" xfId="0" applyNumberFormat="1" applyFont="1" applyFill="1" applyBorder="1"/>
    <xf numFmtId="167" fontId="3" fillId="3" borderId="0" xfId="0" applyNumberFormat="1" applyFont="1" applyFill="1" applyBorder="1"/>
    <xf numFmtId="14" fontId="2" fillId="0" borderId="4" xfId="0" applyNumberFormat="1" applyFont="1" applyFill="1" applyBorder="1"/>
    <xf numFmtId="0" fontId="2" fillId="0" borderId="3" xfId="0" applyFont="1" applyFill="1" applyBorder="1"/>
    <xf numFmtId="0" fontId="0" fillId="6" borderId="0" xfId="0" applyFill="1" applyBorder="1"/>
    <xf numFmtId="0" fontId="0" fillId="7" borderId="0" xfId="0" applyFill="1"/>
    <xf numFmtId="0" fontId="0" fillId="3" borderId="4" xfId="0" applyFill="1" applyBorder="1" applyAlignment="1">
      <alignment horizontal="center" textRotation="255"/>
    </xf>
    <xf numFmtId="4" fontId="2" fillId="0" borderId="1" xfId="0" applyNumberFormat="1" applyFont="1" applyFill="1" applyBorder="1"/>
    <xf numFmtId="14" fontId="0" fillId="0" borderId="5" xfId="0" applyNumberFormat="1" applyFill="1" applyBorder="1"/>
    <xf numFmtId="4" fontId="0" fillId="0" borderId="6" xfId="0" applyNumberFormat="1" applyFill="1" applyBorder="1"/>
    <xf numFmtId="0" fontId="2" fillId="0" borderId="6" xfId="0" applyFont="1" applyFill="1" applyBorder="1"/>
    <xf numFmtId="166" fontId="0" fillId="0" borderId="6" xfId="0" applyNumberFormat="1" applyFill="1" applyBorder="1"/>
    <xf numFmtId="166" fontId="0" fillId="6" borderId="0" xfId="0" applyNumberFormat="1" applyFill="1" applyBorder="1"/>
    <xf numFmtId="0" fontId="0" fillId="0" borderId="7" xfId="0" applyFill="1" applyBorder="1"/>
    <xf numFmtId="0" fontId="0" fillId="9" borderId="4" xfId="0" applyFill="1" applyBorder="1" applyAlignment="1">
      <alignment textRotation="255"/>
    </xf>
    <xf numFmtId="4" fontId="2" fillId="0" borderId="0" xfId="0" applyNumberFormat="1" applyFont="1"/>
    <xf numFmtId="0" fontId="2" fillId="0" borderId="0" xfId="0" applyFont="1"/>
    <xf numFmtId="4" fontId="0" fillId="0" borderId="0" xfId="0" applyNumberFormat="1"/>
    <xf numFmtId="166" fontId="0" fillId="0" borderId="0" xfId="0" applyNumberFormat="1"/>
    <xf numFmtId="164" fontId="8" fillId="12" borderId="0" xfId="1" applyFont="1" applyFill="1"/>
    <xf numFmtId="16" fontId="0" fillId="12" borderId="0" xfId="0" applyNumberFormat="1" applyFill="1"/>
    <xf numFmtId="164" fontId="9" fillId="12" borderId="0" xfId="1" applyFont="1" applyFill="1"/>
    <xf numFmtId="16" fontId="7" fillId="12" borderId="0" xfId="0" applyNumberFormat="1" applyFont="1" applyFill="1"/>
    <xf numFmtId="164" fontId="10" fillId="12" borderId="0" xfId="1" applyFont="1" applyFill="1"/>
    <xf numFmtId="164" fontId="10" fillId="12" borderId="0" xfId="1" applyFont="1" applyFill="1" applyAlignment="1">
      <alignment horizontal="right"/>
    </xf>
    <xf numFmtId="164" fontId="11" fillId="12" borderId="0" xfId="1" applyFont="1" applyFill="1"/>
    <xf numFmtId="0" fontId="0" fillId="12" borderId="0" xfId="0" applyFill="1"/>
    <xf numFmtId="164" fontId="0" fillId="12" borderId="0" xfId="1" applyFont="1" applyFill="1"/>
    <xf numFmtId="0" fontId="0" fillId="3" borderId="2" xfId="0" applyFill="1" applyBorder="1" applyAlignment="1">
      <alignment horizontal="center" textRotation="255"/>
    </xf>
    <xf numFmtId="0" fontId="0" fillId="8" borderId="0" xfId="0" applyFill="1" applyAlignment="1">
      <alignment horizontal="center" textRotation="255"/>
    </xf>
    <xf numFmtId="0" fontId="0" fillId="10" borderId="0" xfId="0" applyFill="1" applyAlignment="1">
      <alignment horizontal="center" textRotation="255"/>
    </xf>
    <xf numFmtId="0" fontId="0" fillId="11" borderId="0" xfId="0" applyFill="1" applyAlignment="1">
      <alignment horizontal="center" textRotation="255"/>
    </xf>
    <xf numFmtId="164" fontId="3" fillId="12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55"/>
  <sheetViews>
    <sheetView tabSelected="1" topLeftCell="C1" workbookViewId="0">
      <selection activeCell="H42" sqref="H42"/>
    </sheetView>
  </sheetViews>
  <sheetFormatPr baseColWidth="10" defaultRowHeight="15"/>
  <cols>
    <col min="1" max="1" width="5.140625" customWidth="1"/>
    <col min="2" max="2" width="7.140625" customWidth="1"/>
    <col min="3" max="3" width="18.7109375" customWidth="1"/>
    <col min="4" max="4" width="31.85546875" customWidth="1"/>
    <col min="5" max="5" width="16" customWidth="1"/>
    <col min="6" max="6" width="20.85546875" customWidth="1"/>
    <col min="7" max="7" width="12.140625" customWidth="1"/>
    <col min="8" max="8" width="15.7109375" customWidth="1"/>
  </cols>
  <sheetData>
    <row r="3" spans="1:10">
      <c r="A3" s="1" t="s">
        <v>0</v>
      </c>
      <c r="B3" s="2"/>
      <c r="C3" s="3"/>
      <c r="D3" s="3"/>
      <c r="E3" s="4"/>
      <c r="F3" s="3"/>
      <c r="G3" s="3"/>
      <c r="H3" s="3"/>
    </row>
    <row r="4" spans="1:10">
      <c r="A4" s="1"/>
      <c r="B4" s="2">
        <v>1</v>
      </c>
      <c r="C4" s="5">
        <v>59050.8</v>
      </c>
      <c r="D4" s="5" t="s">
        <v>1</v>
      </c>
      <c r="E4" s="6" t="s">
        <v>2</v>
      </c>
      <c r="F4" s="5" t="s">
        <v>3</v>
      </c>
      <c r="G4" s="7">
        <v>40723</v>
      </c>
      <c r="H4" s="5" t="s">
        <v>4</v>
      </c>
    </row>
    <row r="5" spans="1:10">
      <c r="A5" s="1" t="s">
        <v>5</v>
      </c>
      <c r="B5" s="2">
        <v>1</v>
      </c>
      <c r="C5" s="5">
        <v>346110</v>
      </c>
      <c r="D5" s="5" t="s">
        <v>6</v>
      </c>
      <c r="E5" s="6" t="s">
        <v>7</v>
      </c>
      <c r="F5" s="5" t="s">
        <v>8</v>
      </c>
      <c r="G5" s="7">
        <v>40728</v>
      </c>
      <c r="H5" s="8" t="s">
        <v>9</v>
      </c>
    </row>
    <row r="6" spans="1:10">
      <c r="A6" s="1" t="s">
        <v>5</v>
      </c>
      <c r="B6" s="2">
        <v>1</v>
      </c>
      <c r="C6" s="72">
        <f>45154.25*G6</f>
        <v>541851</v>
      </c>
      <c r="D6" s="3" t="s">
        <v>10</v>
      </c>
      <c r="E6" s="9" t="s">
        <v>11</v>
      </c>
      <c r="F6" s="3" t="s">
        <v>12</v>
      </c>
      <c r="G6" s="10">
        <v>12</v>
      </c>
      <c r="H6" s="64" t="s">
        <v>175</v>
      </c>
      <c r="I6" s="65">
        <v>40732</v>
      </c>
      <c r="J6" s="71" t="s">
        <v>183</v>
      </c>
    </row>
    <row r="7" spans="1:10">
      <c r="A7" s="1"/>
      <c r="B7" s="2">
        <v>1</v>
      </c>
      <c r="C7" s="77">
        <f>38145.94*G7</f>
        <v>457751.28</v>
      </c>
      <c r="D7" s="3" t="s">
        <v>13</v>
      </c>
      <c r="E7" s="4" t="s">
        <v>14</v>
      </c>
      <c r="F7" s="3" t="s">
        <v>15</v>
      </c>
      <c r="G7" s="10">
        <v>12</v>
      </c>
      <c r="H7" s="70" t="s">
        <v>184</v>
      </c>
      <c r="I7" s="65">
        <v>40737</v>
      </c>
      <c r="J7" s="71" t="s">
        <v>185</v>
      </c>
    </row>
    <row r="8" spans="1:10">
      <c r="A8" s="1"/>
      <c r="B8" s="2">
        <v>1</v>
      </c>
      <c r="C8" s="72">
        <v>336339.33</v>
      </c>
      <c r="D8" s="3" t="s">
        <v>16</v>
      </c>
      <c r="E8" s="9" t="s">
        <v>17</v>
      </c>
      <c r="F8" s="3" t="s">
        <v>18</v>
      </c>
      <c r="G8" s="11"/>
      <c r="H8" s="64" t="s">
        <v>186</v>
      </c>
      <c r="I8" s="65">
        <v>40737</v>
      </c>
    </row>
    <row r="9" spans="1:10">
      <c r="A9" s="1"/>
      <c r="B9" s="2">
        <v>1</v>
      </c>
      <c r="C9" s="72">
        <f>20707.68*G9</f>
        <v>248492.16</v>
      </c>
      <c r="D9" s="3" t="s">
        <v>19</v>
      </c>
      <c r="E9" s="9" t="s">
        <v>20</v>
      </c>
      <c r="F9" s="3" t="s">
        <v>21</v>
      </c>
      <c r="G9" s="10">
        <v>12</v>
      </c>
      <c r="H9" s="70" t="s">
        <v>188</v>
      </c>
      <c r="I9" s="65">
        <v>40739</v>
      </c>
      <c r="J9" s="71" t="s">
        <v>189</v>
      </c>
    </row>
    <row r="10" spans="1:10">
      <c r="A10" s="1"/>
      <c r="B10" s="2">
        <v>1</v>
      </c>
      <c r="C10" s="72">
        <f>44850*G10</f>
        <v>538200</v>
      </c>
      <c r="D10" s="3" t="s">
        <v>22</v>
      </c>
      <c r="E10" s="4" t="s">
        <v>23</v>
      </c>
      <c r="F10" s="3" t="s">
        <v>24</v>
      </c>
      <c r="G10" s="10">
        <v>12</v>
      </c>
      <c r="H10" s="66" t="s">
        <v>176</v>
      </c>
      <c r="I10" s="65">
        <v>40731</v>
      </c>
      <c r="J10" s="71" t="s">
        <v>195</v>
      </c>
    </row>
    <row r="11" spans="1:10">
      <c r="A11" s="12" t="s">
        <v>25</v>
      </c>
      <c r="B11" s="2">
        <v>2</v>
      </c>
      <c r="C11" s="3"/>
      <c r="D11" s="3"/>
      <c r="E11" s="4"/>
      <c r="F11" s="3"/>
      <c r="G11" s="3"/>
      <c r="H11" s="3"/>
    </row>
    <row r="12" spans="1:10">
      <c r="A12" s="12" t="s">
        <v>26</v>
      </c>
      <c r="B12" s="2">
        <v>3</v>
      </c>
      <c r="C12" s="3"/>
      <c r="D12" s="3"/>
      <c r="E12" s="4"/>
      <c r="F12" s="3"/>
      <c r="G12" s="3"/>
      <c r="H12" s="3"/>
    </row>
    <row r="13" spans="1:10">
      <c r="A13" s="1" t="s">
        <v>27</v>
      </c>
      <c r="B13" s="2">
        <v>4</v>
      </c>
      <c r="C13" s="13">
        <v>614102</v>
      </c>
      <c r="D13" s="13" t="s">
        <v>28</v>
      </c>
      <c r="E13" s="14" t="s">
        <v>29</v>
      </c>
      <c r="F13" s="13" t="s">
        <v>8</v>
      </c>
      <c r="G13" s="15">
        <v>40730</v>
      </c>
      <c r="H13" s="13" t="s">
        <v>30</v>
      </c>
    </row>
    <row r="14" spans="1:10">
      <c r="A14" s="1"/>
      <c r="B14" s="2">
        <v>4</v>
      </c>
      <c r="C14" s="5">
        <v>286737.5</v>
      </c>
      <c r="D14" s="5" t="s">
        <v>31</v>
      </c>
      <c r="E14" s="16" t="s">
        <v>32</v>
      </c>
      <c r="F14" s="5" t="s">
        <v>33</v>
      </c>
      <c r="G14" s="7">
        <v>40728</v>
      </c>
      <c r="H14" s="8" t="s">
        <v>34</v>
      </c>
    </row>
    <row r="15" spans="1:10">
      <c r="A15" s="1"/>
      <c r="B15" s="2">
        <v>4</v>
      </c>
      <c r="C15" s="5">
        <v>7946.68</v>
      </c>
      <c r="D15" s="5" t="s">
        <v>35</v>
      </c>
      <c r="E15" s="16" t="s">
        <v>36</v>
      </c>
      <c r="F15" s="5" t="s">
        <v>37</v>
      </c>
      <c r="G15" s="7">
        <v>40728</v>
      </c>
      <c r="H15" s="8" t="s">
        <v>38</v>
      </c>
    </row>
    <row r="16" spans="1:10">
      <c r="A16" s="17" t="s">
        <v>39</v>
      </c>
      <c r="B16" s="2">
        <v>5</v>
      </c>
      <c r="C16" s="5">
        <v>293148</v>
      </c>
      <c r="D16" s="13" t="s">
        <v>40</v>
      </c>
      <c r="E16" s="16" t="s">
        <v>41</v>
      </c>
      <c r="F16" s="13" t="s">
        <v>33</v>
      </c>
      <c r="G16" s="15">
        <v>40729</v>
      </c>
      <c r="H16" s="8" t="s">
        <v>42</v>
      </c>
    </row>
    <row r="17" spans="1:10">
      <c r="A17" s="17"/>
      <c r="B17">
        <v>5</v>
      </c>
      <c r="C17" s="5">
        <v>7946.68</v>
      </c>
      <c r="D17" s="13" t="s">
        <v>43</v>
      </c>
      <c r="E17" s="16" t="s">
        <v>44</v>
      </c>
      <c r="F17" s="13" t="s">
        <v>37</v>
      </c>
      <c r="G17" s="15">
        <v>40729</v>
      </c>
      <c r="H17" s="8" t="s">
        <v>45</v>
      </c>
    </row>
    <row r="18" spans="1:10">
      <c r="A18" s="17" t="s">
        <v>46</v>
      </c>
      <c r="B18">
        <v>6</v>
      </c>
      <c r="C18" s="72">
        <f>50653.7+21415+25704+26600</f>
        <v>124372.7</v>
      </c>
      <c r="D18" s="3" t="s">
        <v>47</v>
      </c>
      <c r="E18" s="4" t="s">
        <v>48</v>
      </c>
      <c r="F18" s="3" t="s">
        <v>3</v>
      </c>
      <c r="G18" s="3"/>
      <c r="H18" s="72" t="s">
        <v>193</v>
      </c>
    </row>
    <row r="19" spans="1:10">
      <c r="A19" s="17"/>
      <c r="B19">
        <v>6</v>
      </c>
      <c r="C19" s="72">
        <f>37998.76*G19</f>
        <v>455985.12</v>
      </c>
      <c r="D19" s="18" t="s">
        <v>49</v>
      </c>
      <c r="E19" s="4" t="s">
        <v>50</v>
      </c>
      <c r="F19" s="3" t="s">
        <v>51</v>
      </c>
      <c r="G19" s="10">
        <v>12</v>
      </c>
      <c r="H19" s="66" t="s">
        <v>177</v>
      </c>
      <c r="I19" s="67">
        <v>40732</v>
      </c>
      <c r="J19" s="71" t="s">
        <v>187</v>
      </c>
    </row>
    <row r="20" spans="1:10">
      <c r="A20" s="17"/>
      <c r="B20">
        <v>6</v>
      </c>
      <c r="C20" s="72">
        <f>36872.7*G20</f>
        <v>442472.39999999997</v>
      </c>
      <c r="D20" s="18" t="s">
        <v>52</v>
      </c>
      <c r="E20" s="4" t="s">
        <v>53</v>
      </c>
      <c r="F20" s="3" t="s">
        <v>54</v>
      </c>
      <c r="G20" s="10">
        <v>12</v>
      </c>
      <c r="H20" s="70" t="s">
        <v>191</v>
      </c>
      <c r="I20" s="65">
        <v>40739</v>
      </c>
      <c r="J20" s="71" t="s">
        <v>192</v>
      </c>
    </row>
    <row r="21" spans="1:10">
      <c r="A21" s="1" t="s">
        <v>55</v>
      </c>
      <c r="B21">
        <v>7</v>
      </c>
      <c r="C21" s="3"/>
      <c r="D21" s="3"/>
      <c r="E21" s="4"/>
      <c r="F21" s="3"/>
      <c r="G21" s="3"/>
      <c r="H21" s="3"/>
    </row>
    <row r="22" spans="1:10">
      <c r="A22" s="1" t="s">
        <v>5</v>
      </c>
      <c r="B22">
        <v>8</v>
      </c>
      <c r="C22" s="3">
        <v>77338.8</v>
      </c>
      <c r="D22" s="3" t="s">
        <v>56</v>
      </c>
      <c r="E22" s="4" t="s">
        <v>57</v>
      </c>
      <c r="F22" s="3" t="s">
        <v>3</v>
      </c>
      <c r="G22" s="3"/>
      <c r="H22" s="3"/>
    </row>
    <row r="23" spans="1:10">
      <c r="A23" s="1"/>
      <c r="B23">
        <v>8</v>
      </c>
      <c r="C23" s="72">
        <v>336753</v>
      </c>
      <c r="D23" s="3" t="s">
        <v>58</v>
      </c>
      <c r="E23" s="4" t="s">
        <v>7</v>
      </c>
      <c r="F23" s="3" t="s">
        <v>8</v>
      </c>
      <c r="G23" s="68"/>
      <c r="H23" s="69" t="s">
        <v>178</v>
      </c>
      <c r="I23" s="68" t="s">
        <v>179</v>
      </c>
    </row>
    <row r="24" spans="1:10">
      <c r="A24" s="12" t="s">
        <v>25</v>
      </c>
      <c r="B24">
        <v>9</v>
      </c>
      <c r="C24" s="3"/>
      <c r="D24" s="3"/>
      <c r="E24" s="4"/>
      <c r="F24" s="3"/>
      <c r="G24" s="3"/>
      <c r="H24" s="3"/>
    </row>
    <row r="25" spans="1:10">
      <c r="A25" s="12" t="s">
        <v>26</v>
      </c>
      <c r="B25">
        <v>10</v>
      </c>
      <c r="C25" s="3"/>
      <c r="D25" s="3"/>
      <c r="E25" s="4"/>
      <c r="F25" s="3"/>
      <c r="G25" s="3"/>
      <c r="H25" s="3"/>
    </row>
    <row r="26" spans="1:10">
      <c r="A26" s="1" t="s">
        <v>27</v>
      </c>
      <c r="B26">
        <v>11</v>
      </c>
      <c r="C26" s="72">
        <v>595720</v>
      </c>
      <c r="D26" s="3" t="s">
        <v>59</v>
      </c>
      <c r="E26" s="4" t="s">
        <v>60</v>
      </c>
      <c r="F26" s="3" t="s">
        <v>8</v>
      </c>
      <c r="G26" s="3"/>
      <c r="H26" s="66" t="s">
        <v>180</v>
      </c>
      <c r="I26" s="67">
        <v>40735</v>
      </c>
    </row>
    <row r="27" spans="1:10">
      <c r="A27" s="1" t="s">
        <v>27</v>
      </c>
      <c r="B27">
        <v>11</v>
      </c>
      <c r="C27" s="72">
        <v>229907.5</v>
      </c>
      <c r="D27" s="3" t="s">
        <v>61</v>
      </c>
      <c r="E27" s="4" t="s">
        <v>62</v>
      </c>
      <c r="F27" s="3" t="s">
        <v>33</v>
      </c>
      <c r="G27" s="3"/>
      <c r="H27" s="66" t="s">
        <v>181</v>
      </c>
      <c r="I27" s="65">
        <v>40735</v>
      </c>
    </row>
    <row r="28" spans="1:10">
      <c r="A28" s="1"/>
      <c r="B28">
        <v>11</v>
      </c>
      <c r="C28" s="3"/>
      <c r="D28" s="3" t="s">
        <v>63</v>
      </c>
      <c r="E28" s="4"/>
      <c r="F28" s="3" t="s">
        <v>37</v>
      </c>
      <c r="G28" s="3"/>
      <c r="H28" s="3"/>
    </row>
    <row r="29" spans="1:10">
      <c r="A29" s="17" t="s">
        <v>39</v>
      </c>
      <c r="B29">
        <v>12</v>
      </c>
      <c r="C29" s="72">
        <v>297660</v>
      </c>
      <c r="D29" s="3" t="s">
        <v>64</v>
      </c>
      <c r="E29" s="4" t="s">
        <v>65</v>
      </c>
      <c r="F29" s="3" t="s">
        <v>33</v>
      </c>
      <c r="G29" s="3"/>
      <c r="H29" s="66" t="s">
        <v>182</v>
      </c>
      <c r="I29" s="67">
        <v>40735</v>
      </c>
    </row>
    <row r="30" spans="1:10">
      <c r="A30" s="17"/>
      <c r="B30">
        <v>12</v>
      </c>
      <c r="C30" s="3"/>
      <c r="D30" s="3" t="s">
        <v>66</v>
      </c>
      <c r="E30" s="4"/>
      <c r="F30" s="3" t="s">
        <v>37</v>
      </c>
      <c r="G30" s="3"/>
      <c r="H30" s="3"/>
    </row>
    <row r="31" spans="1:10">
      <c r="A31" s="17" t="s">
        <v>46</v>
      </c>
      <c r="B31">
        <v>13</v>
      </c>
      <c r="C31" s="72">
        <f>33537</f>
        <v>33537</v>
      </c>
      <c r="D31" s="3" t="s">
        <v>67</v>
      </c>
      <c r="E31" s="4" t="s">
        <v>68</v>
      </c>
      <c r="F31" s="3"/>
      <c r="G31" s="3"/>
      <c r="H31" s="72" t="s">
        <v>194</v>
      </c>
    </row>
    <row r="32" spans="1:10">
      <c r="A32" s="17"/>
      <c r="B32">
        <v>13</v>
      </c>
      <c r="C32" s="3"/>
      <c r="D32" s="3" t="s">
        <v>69</v>
      </c>
      <c r="E32" s="4"/>
      <c r="F32" s="3"/>
      <c r="G32" s="3"/>
      <c r="H32" s="3"/>
    </row>
    <row r="33" spans="1:9">
      <c r="A33" s="17"/>
      <c r="B33">
        <v>13</v>
      </c>
      <c r="C33" s="3"/>
      <c r="D33" s="3" t="s">
        <v>70</v>
      </c>
      <c r="E33" s="2"/>
      <c r="F33" s="3"/>
      <c r="G33" s="3"/>
      <c r="H33" s="3"/>
    </row>
    <row r="34" spans="1:9">
      <c r="A34" s="1" t="s">
        <v>55</v>
      </c>
      <c r="B34">
        <v>14</v>
      </c>
      <c r="C34" s="3"/>
      <c r="D34" s="3"/>
      <c r="E34" s="4"/>
      <c r="F34" s="3"/>
      <c r="G34" s="3"/>
      <c r="H34" s="3"/>
    </row>
    <row r="35" spans="1:9">
      <c r="A35" s="1" t="s">
        <v>5</v>
      </c>
      <c r="B35">
        <v>15</v>
      </c>
      <c r="C35" s="72">
        <v>44015.58</v>
      </c>
      <c r="D35" s="3" t="s">
        <v>71</v>
      </c>
      <c r="E35" s="4" t="s">
        <v>7</v>
      </c>
      <c r="F35" s="3" t="s">
        <v>72</v>
      </c>
      <c r="G35" s="3"/>
      <c r="H35" s="66" t="s">
        <v>190</v>
      </c>
      <c r="I35" s="67">
        <v>40739</v>
      </c>
    </row>
    <row r="36" spans="1:9">
      <c r="A36" s="1" t="s">
        <v>5</v>
      </c>
      <c r="B36">
        <v>15</v>
      </c>
      <c r="C36" s="3">
        <f>47608.52*G36</f>
        <v>571302.24</v>
      </c>
      <c r="D36" s="3" t="s">
        <v>73</v>
      </c>
      <c r="E36" s="9" t="s">
        <v>74</v>
      </c>
      <c r="F36" s="3" t="s">
        <v>75</v>
      </c>
      <c r="G36" s="10">
        <v>12</v>
      </c>
      <c r="H36" s="3"/>
    </row>
    <row r="37" spans="1:9">
      <c r="A37" s="12" t="s">
        <v>25</v>
      </c>
      <c r="B37">
        <v>16</v>
      </c>
      <c r="C37" s="3"/>
      <c r="D37" s="3"/>
      <c r="E37" s="4"/>
      <c r="F37" s="3"/>
      <c r="G37" s="3"/>
      <c r="H37" s="3"/>
    </row>
    <row r="38" spans="1:9">
      <c r="A38" s="12" t="s">
        <v>26</v>
      </c>
      <c r="B38">
        <v>17</v>
      </c>
      <c r="C38" s="3"/>
      <c r="D38" s="3"/>
      <c r="E38" s="4"/>
      <c r="F38" s="3"/>
      <c r="G38" s="3"/>
      <c r="H38" s="3"/>
    </row>
    <row r="39" spans="1:9">
      <c r="A39" s="1" t="s">
        <v>27</v>
      </c>
      <c r="B39">
        <v>18</v>
      </c>
      <c r="C39" s="3"/>
      <c r="D39" s="3" t="s">
        <v>76</v>
      </c>
      <c r="E39" s="4"/>
      <c r="F39" s="3" t="s">
        <v>8</v>
      </c>
      <c r="G39" s="3"/>
      <c r="H39" s="3"/>
    </row>
    <row r="40" spans="1:9">
      <c r="A40" s="1"/>
      <c r="B40">
        <v>18</v>
      </c>
      <c r="C40" s="3"/>
      <c r="D40" s="3" t="s">
        <v>77</v>
      </c>
      <c r="E40" s="4"/>
      <c r="F40" s="3" t="s">
        <v>33</v>
      </c>
      <c r="G40" s="3"/>
      <c r="H40" s="3"/>
    </row>
    <row r="41" spans="1:9">
      <c r="A41" s="1"/>
      <c r="B41">
        <v>18</v>
      </c>
      <c r="C41" s="3"/>
      <c r="D41" s="3" t="s">
        <v>78</v>
      </c>
      <c r="E41" s="4"/>
      <c r="F41" s="3" t="s">
        <v>37</v>
      </c>
      <c r="G41" s="3"/>
      <c r="H41" s="3"/>
    </row>
    <row r="42" spans="1:9">
      <c r="A42" s="17" t="s">
        <v>39</v>
      </c>
      <c r="B42">
        <v>19</v>
      </c>
      <c r="C42" s="18"/>
      <c r="D42" s="3" t="s">
        <v>79</v>
      </c>
      <c r="E42" s="4"/>
      <c r="F42" s="3" t="s">
        <v>33</v>
      </c>
      <c r="G42" s="3"/>
      <c r="H42" s="3"/>
    </row>
    <row r="43" spans="1:9">
      <c r="A43" s="17"/>
      <c r="B43">
        <v>19</v>
      </c>
      <c r="C43" s="18"/>
      <c r="D43" s="3" t="s">
        <v>80</v>
      </c>
      <c r="E43" s="4"/>
      <c r="F43" s="3" t="s">
        <v>37</v>
      </c>
      <c r="G43" s="3"/>
      <c r="H43" s="3"/>
    </row>
    <row r="44" spans="1:9">
      <c r="A44" s="17" t="s">
        <v>46</v>
      </c>
      <c r="B44">
        <v>20</v>
      </c>
      <c r="C44" s="3"/>
      <c r="D44" s="3" t="s">
        <v>81</v>
      </c>
      <c r="E44" s="4"/>
      <c r="F44" s="3"/>
      <c r="G44" s="3"/>
      <c r="H44" s="3"/>
    </row>
    <row r="45" spans="1:9">
      <c r="A45" s="17"/>
      <c r="B45">
        <v>20</v>
      </c>
      <c r="C45" s="3"/>
      <c r="D45" s="3" t="s">
        <v>82</v>
      </c>
      <c r="E45" s="4"/>
      <c r="F45" s="3"/>
      <c r="G45" s="3"/>
      <c r="H45" s="3"/>
    </row>
    <row r="46" spans="1:9">
      <c r="A46" s="17"/>
      <c r="B46">
        <v>20</v>
      </c>
      <c r="C46" s="3"/>
      <c r="D46" s="3" t="s">
        <v>83</v>
      </c>
      <c r="E46" s="4"/>
      <c r="F46" s="3"/>
      <c r="G46" s="3"/>
      <c r="H46" s="3"/>
    </row>
    <row r="47" spans="1:9">
      <c r="A47" s="1" t="s">
        <v>55</v>
      </c>
      <c r="B47">
        <v>21</v>
      </c>
      <c r="C47" s="3"/>
      <c r="D47" s="3"/>
      <c r="E47" s="4"/>
      <c r="F47" s="3"/>
      <c r="G47" s="3"/>
      <c r="H47" s="3"/>
    </row>
    <row r="48" spans="1:9">
      <c r="A48" s="1" t="s">
        <v>5</v>
      </c>
      <c r="B48">
        <v>22</v>
      </c>
      <c r="C48" s="3">
        <f>48833.3*G48</f>
        <v>585999.60000000009</v>
      </c>
      <c r="D48" s="3" t="s">
        <v>84</v>
      </c>
      <c r="E48" s="4">
        <v>57025</v>
      </c>
      <c r="F48" s="3" t="s">
        <v>85</v>
      </c>
      <c r="G48" s="10">
        <v>12</v>
      </c>
      <c r="H48" s="3"/>
    </row>
    <row r="49" spans="1:8">
      <c r="A49" s="1"/>
      <c r="B49">
        <v>22</v>
      </c>
      <c r="C49" s="3"/>
      <c r="D49" s="3" t="s">
        <v>86</v>
      </c>
      <c r="E49" s="4"/>
      <c r="F49" s="3"/>
      <c r="G49" s="10"/>
      <c r="H49" s="3"/>
    </row>
    <row r="50" spans="1:8">
      <c r="A50" s="12" t="s">
        <v>25</v>
      </c>
      <c r="B50">
        <v>23</v>
      </c>
      <c r="C50" s="3"/>
      <c r="D50" s="3"/>
      <c r="E50" s="4"/>
      <c r="F50" s="3"/>
      <c r="G50" s="3"/>
      <c r="H50" s="3"/>
    </row>
    <row r="51" spans="1:8">
      <c r="A51" s="12" t="s">
        <v>26</v>
      </c>
      <c r="B51">
        <v>24</v>
      </c>
      <c r="C51" s="3"/>
      <c r="D51" s="3"/>
      <c r="E51" s="4"/>
      <c r="F51" s="3"/>
      <c r="G51" s="3"/>
      <c r="H51" s="3"/>
    </row>
    <row r="52" spans="1:8">
      <c r="A52" s="1" t="s">
        <v>27</v>
      </c>
      <c r="B52">
        <v>25</v>
      </c>
      <c r="C52" s="3"/>
      <c r="D52" s="3"/>
      <c r="E52" s="4"/>
      <c r="F52" s="3"/>
      <c r="G52" s="3"/>
      <c r="H52" s="3"/>
    </row>
    <row r="53" spans="1:8">
      <c r="A53" s="17" t="s">
        <v>39</v>
      </c>
      <c r="B53">
        <v>26</v>
      </c>
      <c r="C53" s="3"/>
      <c r="D53" s="3"/>
      <c r="E53" s="4"/>
      <c r="F53" s="3"/>
      <c r="G53" s="3"/>
      <c r="H53" s="3"/>
    </row>
    <row r="54" spans="1:8">
      <c r="A54" s="17" t="s">
        <v>46</v>
      </c>
      <c r="B54">
        <v>27</v>
      </c>
      <c r="C54" s="3"/>
      <c r="D54" s="3"/>
      <c r="E54" s="4"/>
      <c r="F54" s="3"/>
      <c r="G54" s="3"/>
      <c r="H54" s="3"/>
    </row>
    <row r="55" spans="1:8">
      <c r="A55" s="1" t="s">
        <v>55</v>
      </c>
      <c r="B55">
        <v>28</v>
      </c>
      <c r="C55" s="3"/>
      <c r="D55" s="3"/>
      <c r="E55" s="4"/>
      <c r="F55" s="3"/>
      <c r="G55" s="3"/>
      <c r="H55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Y92"/>
  <sheetViews>
    <sheetView topLeftCell="A2" zoomScale="75" zoomScaleNormal="75" workbookViewId="0">
      <selection activeCell="I22" sqref="I22"/>
    </sheetView>
  </sheetViews>
  <sheetFormatPr baseColWidth="10" defaultRowHeight="15"/>
  <cols>
    <col min="1" max="1" width="4.140625" customWidth="1"/>
    <col min="2" max="2" width="19.7109375" style="62" customWidth="1"/>
    <col min="3" max="3" width="12.5703125" customWidth="1"/>
    <col min="4" max="4" width="14.42578125" style="62" customWidth="1"/>
    <col min="5" max="5" width="12.42578125" customWidth="1"/>
    <col min="6" max="6" width="13.140625" style="62" bestFit="1" customWidth="1"/>
    <col min="9" max="9" width="12.85546875" customWidth="1"/>
    <col min="13" max="13" width="4" style="63" customWidth="1"/>
    <col min="14" max="14" width="7" style="63" customWidth="1"/>
    <col min="15" max="16" width="11.42578125" style="63"/>
    <col min="17" max="17" width="12" customWidth="1"/>
    <col min="19" max="19" width="12.42578125" customWidth="1"/>
    <col min="20" max="20" width="10" style="2" customWidth="1"/>
    <col min="21" max="21" width="6.42578125" customWidth="1"/>
    <col min="23" max="23" width="13" customWidth="1"/>
    <col min="24" max="24" width="14.140625" customWidth="1"/>
    <col min="257" max="257" width="4.140625" customWidth="1"/>
    <col min="258" max="258" width="19.7109375" customWidth="1"/>
    <col min="259" max="259" width="12.5703125" customWidth="1"/>
    <col min="260" max="260" width="14.42578125" customWidth="1"/>
    <col min="261" max="261" width="12.42578125" customWidth="1"/>
    <col min="262" max="262" width="13.140625" bestFit="1" customWidth="1"/>
    <col min="265" max="265" width="12.85546875" customWidth="1"/>
    <col min="269" max="269" width="4" customWidth="1"/>
    <col min="270" max="270" width="7" customWidth="1"/>
    <col min="273" max="273" width="12" customWidth="1"/>
    <col min="275" max="275" width="12.42578125" customWidth="1"/>
    <col min="276" max="276" width="10" customWidth="1"/>
    <col min="277" max="277" width="6.42578125" customWidth="1"/>
    <col min="279" max="279" width="13" customWidth="1"/>
    <col min="280" max="280" width="14.140625" customWidth="1"/>
    <col min="513" max="513" width="4.140625" customWidth="1"/>
    <col min="514" max="514" width="19.7109375" customWidth="1"/>
    <col min="515" max="515" width="12.5703125" customWidth="1"/>
    <col min="516" max="516" width="14.42578125" customWidth="1"/>
    <col min="517" max="517" width="12.42578125" customWidth="1"/>
    <col min="518" max="518" width="13.140625" bestFit="1" customWidth="1"/>
    <col min="521" max="521" width="12.85546875" customWidth="1"/>
    <col min="525" max="525" width="4" customWidth="1"/>
    <col min="526" max="526" width="7" customWidth="1"/>
    <col min="529" max="529" width="12" customWidth="1"/>
    <col min="531" max="531" width="12.42578125" customWidth="1"/>
    <col min="532" max="532" width="10" customWidth="1"/>
    <col min="533" max="533" width="6.42578125" customWidth="1"/>
    <col min="535" max="535" width="13" customWidth="1"/>
    <col min="536" max="536" width="14.140625" customWidth="1"/>
    <col min="769" max="769" width="4.140625" customWidth="1"/>
    <col min="770" max="770" width="19.7109375" customWidth="1"/>
    <col min="771" max="771" width="12.5703125" customWidth="1"/>
    <col min="772" max="772" width="14.42578125" customWidth="1"/>
    <col min="773" max="773" width="12.42578125" customWidth="1"/>
    <col min="774" max="774" width="13.140625" bestFit="1" customWidth="1"/>
    <col min="777" max="777" width="12.85546875" customWidth="1"/>
    <col min="781" max="781" width="4" customWidth="1"/>
    <col min="782" max="782" width="7" customWidth="1"/>
    <col min="785" max="785" width="12" customWidth="1"/>
    <col min="787" max="787" width="12.42578125" customWidth="1"/>
    <col min="788" max="788" width="10" customWidth="1"/>
    <col min="789" max="789" width="6.42578125" customWidth="1"/>
    <col min="791" max="791" width="13" customWidth="1"/>
    <col min="792" max="792" width="14.140625" customWidth="1"/>
    <col min="1025" max="1025" width="4.140625" customWidth="1"/>
    <col min="1026" max="1026" width="19.7109375" customWidth="1"/>
    <col min="1027" max="1027" width="12.5703125" customWidth="1"/>
    <col min="1028" max="1028" width="14.42578125" customWidth="1"/>
    <col min="1029" max="1029" width="12.42578125" customWidth="1"/>
    <col min="1030" max="1030" width="13.140625" bestFit="1" customWidth="1"/>
    <col min="1033" max="1033" width="12.85546875" customWidth="1"/>
    <col min="1037" max="1037" width="4" customWidth="1"/>
    <col min="1038" max="1038" width="7" customWidth="1"/>
    <col min="1041" max="1041" width="12" customWidth="1"/>
    <col min="1043" max="1043" width="12.42578125" customWidth="1"/>
    <col min="1044" max="1044" width="10" customWidth="1"/>
    <col min="1045" max="1045" width="6.42578125" customWidth="1"/>
    <col min="1047" max="1047" width="13" customWidth="1"/>
    <col min="1048" max="1048" width="14.140625" customWidth="1"/>
    <col min="1281" max="1281" width="4.140625" customWidth="1"/>
    <col min="1282" max="1282" width="19.7109375" customWidth="1"/>
    <col min="1283" max="1283" width="12.5703125" customWidth="1"/>
    <col min="1284" max="1284" width="14.42578125" customWidth="1"/>
    <col min="1285" max="1285" width="12.42578125" customWidth="1"/>
    <col min="1286" max="1286" width="13.140625" bestFit="1" customWidth="1"/>
    <col min="1289" max="1289" width="12.85546875" customWidth="1"/>
    <col min="1293" max="1293" width="4" customWidth="1"/>
    <col min="1294" max="1294" width="7" customWidth="1"/>
    <col min="1297" max="1297" width="12" customWidth="1"/>
    <col min="1299" max="1299" width="12.42578125" customWidth="1"/>
    <col min="1300" max="1300" width="10" customWidth="1"/>
    <col min="1301" max="1301" width="6.42578125" customWidth="1"/>
    <col min="1303" max="1303" width="13" customWidth="1"/>
    <col min="1304" max="1304" width="14.140625" customWidth="1"/>
    <col min="1537" max="1537" width="4.140625" customWidth="1"/>
    <col min="1538" max="1538" width="19.7109375" customWidth="1"/>
    <col min="1539" max="1539" width="12.5703125" customWidth="1"/>
    <col min="1540" max="1540" width="14.42578125" customWidth="1"/>
    <col min="1541" max="1541" width="12.42578125" customWidth="1"/>
    <col min="1542" max="1542" width="13.140625" bestFit="1" customWidth="1"/>
    <col min="1545" max="1545" width="12.85546875" customWidth="1"/>
    <col min="1549" max="1549" width="4" customWidth="1"/>
    <col min="1550" max="1550" width="7" customWidth="1"/>
    <col min="1553" max="1553" width="12" customWidth="1"/>
    <col min="1555" max="1555" width="12.42578125" customWidth="1"/>
    <col min="1556" max="1556" width="10" customWidth="1"/>
    <col min="1557" max="1557" width="6.42578125" customWidth="1"/>
    <col min="1559" max="1559" width="13" customWidth="1"/>
    <col min="1560" max="1560" width="14.140625" customWidth="1"/>
    <col min="1793" max="1793" width="4.140625" customWidth="1"/>
    <col min="1794" max="1794" width="19.7109375" customWidth="1"/>
    <col min="1795" max="1795" width="12.5703125" customWidth="1"/>
    <col min="1796" max="1796" width="14.42578125" customWidth="1"/>
    <col min="1797" max="1797" width="12.42578125" customWidth="1"/>
    <col min="1798" max="1798" width="13.140625" bestFit="1" customWidth="1"/>
    <col min="1801" max="1801" width="12.85546875" customWidth="1"/>
    <col min="1805" max="1805" width="4" customWidth="1"/>
    <col min="1806" max="1806" width="7" customWidth="1"/>
    <col min="1809" max="1809" width="12" customWidth="1"/>
    <col min="1811" max="1811" width="12.42578125" customWidth="1"/>
    <col min="1812" max="1812" width="10" customWidth="1"/>
    <col min="1813" max="1813" width="6.42578125" customWidth="1"/>
    <col min="1815" max="1815" width="13" customWidth="1"/>
    <col min="1816" max="1816" width="14.140625" customWidth="1"/>
    <col min="2049" max="2049" width="4.140625" customWidth="1"/>
    <col min="2050" max="2050" width="19.7109375" customWidth="1"/>
    <col min="2051" max="2051" width="12.5703125" customWidth="1"/>
    <col min="2052" max="2052" width="14.42578125" customWidth="1"/>
    <col min="2053" max="2053" width="12.42578125" customWidth="1"/>
    <col min="2054" max="2054" width="13.140625" bestFit="1" customWidth="1"/>
    <col min="2057" max="2057" width="12.85546875" customWidth="1"/>
    <col min="2061" max="2061" width="4" customWidth="1"/>
    <col min="2062" max="2062" width="7" customWidth="1"/>
    <col min="2065" max="2065" width="12" customWidth="1"/>
    <col min="2067" max="2067" width="12.42578125" customWidth="1"/>
    <col min="2068" max="2068" width="10" customWidth="1"/>
    <col min="2069" max="2069" width="6.42578125" customWidth="1"/>
    <col min="2071" max="2071" width="13" customWidth="1"/>
    <col min="2072" max="2072" width="14.140625" customWidth="1"/>
    <col min="2305" max="2305" width="4.140625" customWidth="1"/>
    <col min="2306" max="2306" width="19.7109375" customWidth="1"/>
    <col min="2307" max="2307" width="12.5703125" customWidth="1"/>
    <col min="2308" max="2308" width="14.42578125" customWidth="1"/>
    <col min="2309" max="2309" width="12.42578125" customWidth="1"/>
    <col min="2310" max="2310" width="13.140625" bestFit="1" customWidth="1"/>
    <col min="2313" max="2313" width="12.85546875" customWidth="1"/>
    <col min="2317" max="2317" width="4" customWidth="1"/>
    <col min="2318" max="2318" width="7" customWidth="1"/>
    <col min="2321" max="2321" width="12" customWidth="1"/>
    <col min="2323" max="2323" width="12.42578125" customWidth="1"/>
    <col min="2324" max="2324" width="10" customWidth="1"/>
    <col min="2325" max="2325" width="6.42578125" customWidth="1"/>
    <col min="2327" max="2327" width="13" customWidth="1"/>
    <col min="2328" max="2328" width="14.140625" customWidth="1"/>
    <col min="2561" max="2561" width="4.140625" customWidth="1"/>
    <col min="2562" max="2562" width="19.7109375" customWidth="1"/>
    <col min="2563" max="2563" width="12.5703125" customWidth="1"/>
    <col min="2564" max="2564" width="14.42578125" customWidth="1"/>
    <col min="2565" max="2565" width="12.42578125" customWidth="1"/>
    <col min="2566" max="2566" width="13.140625" bestFit="1" customWidth="1"/>
    <col min="2569" max="2569" width="12.85546875" customWidth="1"/>
    <col min="2573" max="2573" width="4" customWidth="1"/>
    <col min="2574" max="2574" width="7" customWidth="1"/>
    <col min="2577" max="2577" width="12" customWidth="1"/>
    <col min="2579" max="2579" width="12.42578125" customWidth="1"/>
    <col min="2580" max="2580" width="10" customWidth="1"/>
    <col min="2581" max="2581" width="6.42578125" customWidth="1"/>
    <col min="2583" max="2583" width="13" customWidth="1"/>
    <col min="2584" max="2584" width="14.140625" customWidth="1"/>
    <col min="2817" max="2817" width="4.140625" customWidth="1"/>
    <col min="2818" max="2818" width="19.7109375" customWidth="1"/>
    <col min="2819" max="2819" width="12.5703125" customWidth="1"/>
    <col min="2820" max="2820" width="14.42578125" customWidth="1"/>
    <col min="2821" max="2821" width="12.42578125" customWidth="1"/>
    <col min="2822" max="2822" width="13.140625" bestFit="1" customWidth="1"/>
    <col min="2825" max="2825" width="12.85546875" customWidth="1"/>
    <col min="2829" max="2829" width="4" customWidth="1"/>
    <col min="2830" max="2830" width="7" customWidth="1"/>
    <col min="2833" max="2833" width="12" customWidth="1"/>
    <col min="2835" max="2835" width="12.42578125" customWidth="1"/>
    <col min="2836" max="2836" width="10" customWidth="1"/>
    <col min="2837" max="2837" width="6.42578125" customWidth="1"/>
    <col min="2839" max="2839" width="13" customWidth="1"/>
    <col min="2840" max="2840" width="14.140625" customWidth="1"/>
    <col min="3073" max="3073" width="4.140625" customWidth="1"/>
    <col min="3074" max="3074" width="19.7109375" customWidth="1"/>
    <col min="3075" max="3075" width="12.5703125" customWidth="1"/>
    <col min="3076" max="3076" width="14.42578125" customWidth="1"/>
    <col min="3077" max="3077" width="12.42578125" customWidth="1"/>
    <col min="3078" max="3078" width="13.140625" bestFit="1" customWidth="1"/>
    <col min="3081" max="3081" width="12.85546875" customWidth="1"/>
    <col min="3085" max="3085" width="4" customWidth="1"/>
    <col min="3086" max="3086" width="7" customWidth="1"/>
    <col min="3089" max="3089" width="12" customWidth="1"/>
    <col min="3091" max="3091" width="12.42578125" customWidth="1"/>
    <col min="3092" max="3092" width="10" customWidth="1"/>
    <col min="3093" max="3093" width="6.42578125" customWidth="1"/>
    <col min="3095" max="3095" width="13" customWidth="1"/>
    <col min="3096" max="3096" width="14.140625" customWidth="1"/>
    <col min="3329" max="3329" width="4.140625" customWidth="1"/>
    <col min="3330" max="3330" width="19.7109375" customWidth="1"/>
    <col min="3331" max="3331" width="12.5703125" customWidth="1"/>
    <col min="3332" max="3332" width="14.42578125" customWidth="1"/>
    <col min="3333" max="3333" width="12.42578125" customWidth="1"/>
    <col min="3334" max="3334" width="13.140625" bestFit="1" customWidth="1"/>
    <col min="3337" max="3337" width="12.85546875" customWidth="1"/>
    <col min="3341" max="3341" width="4" customWidth="1"/>
    <col min="3342" max="3342" width="7" customWidth="1"/>
    <col min="3345" max="3345" width="12" customWidth="1"/>
    <col min="3347" max="3347" width="12.42578125" customWidth="1"/>
    <col min="3348" max="3348" width="10" customWidth="1"/>
    <col min="3349" max="3349" width="6.42578125" customWidth="1"/>
    <col min="3351" max="3351" width="13" customWidth="1"/>
    <col min="3352" max="3352" width="14.140625" customWidth="1"/>
    <col min="3585" max="3585" width="4.140625" customWidth="1"/>
    <col min="3586" max="3586" width="19.7109375" customWidth="1"/>
    <col min="3587" max="3587" width="12.5703125" customWidth="1"/>
    <col min="3588" max="3588" width="14.42578125" customWidth="1"/>
    <col min="3589" max="3589" width="12.42578125" customWidth="1"/>
    <col min="3590" max="3590" width="13.140625" bestFit="1" customWidth="1"/>
    <col min="3593" max="3593" width="12.85546875" customWidth="1"/>
    <col min="3597" max="3597" width="4" customWidth="1"/>
    <col min="3598" max="3598" width="7" customWidth="1"/>
    <col min="3601" max="3601" width="12" customWidth="1"/>
    <col min="3603" max="3603" width="12.42578125" customWidth="1"/>
    <col min="3604" max="3604" width="10" customWidth="1"/>
    <col min="3605" max="3605" width="6.42578125" customWidth="1"/>
    <col min="3607" max="3607" width="13" customWidth="1"/>
    <col min="3608" max="3608" width="14.140625" customWidth="1"/>
    <col min="3841" max="3841" width="4.140625" customWidth="1"/>
    <col min="3842" max="3842" width="19.7109375" customWidth="1"/>
    <col min="3843" max="3843" width="12.5703125" customWidth="1"/>
    <col min="3844" max="3844" width="14.42578125" customWidth="1"/>
    <col min="3845" max="3845" width="12.42578125" customWidth="1"/>
    <col min="3846" max="3846" width="13.140625" bestFit="1" customWidth="1"/>
    <col min="3849" max="3849" width="12.85546875" customWidth="1"/>
    <col min="3853" max="3853" width="4" customWidth="1"/>
    <col min="3854" max="3854" width="7" customWidth="1"/>
    <col min="3857" max="3857" width="12" customWidth="1"/>
    <col min="3859" max="3859" width="12.42578125" customWidth="1"/>
    <col min="3860" max="3860" width="10" customWidth="1"/>
    <col min="3861" max="3861" width="6.42578125" customWidth="1"/>
    <col min="3863" max="3863" width="13" customWidth="1"/>
    <col min="3864" max="3864" width="14.140625" customWidth="1"/>
    <col min="4097" max="4097" width="4.140625" customWidth="1"/>
    <col min="4098" max="4098" width="19.7109375" customWidth="1"/>
    <col min="4099" max="4099" width="12.5703125" customWidth="1"/>
    <col min="4100" max="4100" width="14.42578125" customWidth="1"/>
    <col min="4101" max="4101" width="12.42578125" customWidth="1"/>
    <col min="4102" max="4102" width="13.140625" bestFit="1" customWidth="1"/>
    <col min="4105" max="4105" width="12.85546875" customWidth="1"/>
    <col min="4109" max="4109" width="4" customWidth="1"/>
    <col min="4110" max="4110" width="7" customWidth="1"/>
    <col min="4113" max="4113" width="12" customWidth="1"/>
    <col min="4115" max="4115" width="12.42578125" customWidth="1"/>
    <col min="4116" max="4116" width="10" customWidth="1"/>
    <col min="4117" max="4117" width="6.42578125" customWidth="1"/>
    <col min="4119" max="4119" width="13" customWidth="1"/>
    <col min="4120" max="4120" width="14.140625" customWidth="1"/>
    <col min="4353" max="4353" width="4.140625" customWidth="1"/>
    <col min="4354" max="4354" width="19.7109375" customWidth="1"/>
    <col min="4355" max="4355" width="12.5703125" customWidth="1"/>
    <col min="4356" max="4356" width="14.42578125" customWidth="1"/>
    <col min="4357" max="4357" width="12.42578125" customWidth="1"/>
    <col min="4358" max="4358" width="13.140625" bestFit="1" customWidth="1"/>
    <col min="4361" max="4361" width="12.85546875" customWidth="1"/>
    <col min="4365" max="4365" width="4" customWidth="1"/>
    <col min="4366" max="4366" width="7" customWidth="1"/>
    <col min="4369" max="4369" width="12" customWidth="1"/>
    <col min="4371" max="4371" width="12.42578125" customWidth="1"/>
    <col min="4372" max="4372" width="10" customWidth="1"/>
    <col min="4373" max="4373" width="6.42578125" customWidth="1"/>
    <col min="4375" max="4375" width="13" customWidth="1"/>
    <col min="4376" max="4376" width="14.140625" customWidth="1"/>
    <col min="4609" max="4609" width="4.140625" customWidth="1"/>
    <col min="4610" max="4610" width="19.7109375" customWidth="1"/>
    <col min="4611" max="4611" width="12.5703125" customWidth="1"/>
    <col min="4612" max="4612" width="14.42578125" customWidth="1"/>
    <col min="4613" max="4613" width="12.42578125" customWidth="1"/>
    <col min="4614" max="4614" width="13.140625" bestFit="1" customWidth="1"/>
    <col min="4617" max="4617" width="12.85546875" customWidth="1"/>
    <col min="4621" max="4621" width="4" customWidth="1"/>
    <col min="4622" max="4622" width="7" customWidth="1"/>
    <col min="4625" max="4625" width="12" customWidth="1"/>
    <col min="4627" max="4627" width="12.42578125" customWidth="1"/>
    <col min="4628" max="4628" width="10" customWidth="1"/>
    <col min="4629" max="4629" width="6.42578125" customWidth="1"/>
    <col min="4631" max="4631" width="13" customWidth="1"/>
    <col min="4632" max="4632" width="14.140625" customWidth="1"/>
    <col min="4865" max="4865" width="4.140625" customWidth="1"/>
    <col min="4866" max="4866" width="19.7109375" customWidth="1"/>
    <col min="4867" max="4867" width="12.5703125" customWidth="1"/>
    <col min="4868" max="4868" width="14.42578125" customWidth="1"/>
    <col min="4869" max="4869" width="12.42578125" customWidth="1"/>
    <col min="4870" max="4870" width="13.140625" bestFit="1" customWidth="1"/>
    <col min="4873" max="4873" width="12.85546875" customWidth="1"/>
    <col min="4877" max="4877" width="4" customWidth="1"/>
    <col min="4878" max="4878" width="7" customWidth="1"/>
    <col min="4881" max="4881" width="12" customWidth="1"/>
    <col min="4883" max="4883" width="12.42578125" customWidth="1"/>
    <col min="4884" max="4884" width="10" customWidth="1"/>
    <col min="4885" max="4885" width="6.42578125" customWidth="1"/>
    <col min="4887" max="4887" width="13" customWidth="1"/>
    <col min="4888" max="4888" width="14.140625" customWidth="1"/>
    <col min="5121" max="5121" width="4.140625" customWidth="1"/>
    <col min="5122" max="5122" width="19.7109375" customWidth="1"/>
    <col min="5123" max="5123" width="12.5703125" customWidth="1"/>
    <col min="5124" max="5124" width="14.42578125" customWidth="1"/>
    <col min="5125" max="5125" width="12.42578125" customWidth="1"/>
    <col min="5126" max="5126" width="13.140625" bestFit="1" customWidth="1"/>
    <col min="5129" max="5129" width="12.85546875" customWidth="1"/>
    <col min="5133" max="5133" width="4" customWidth="1"/>
    <col min="5134" max="5134" width="7" customWidth="1"/>
    <col min="5137" max="5137" width="12" customWidth="1"/>
    <col min="5139" max="5139" width="12.42578125" customWidth="1"/>
    <col min="5140" max="5140" width="10" customWidth="1"/>
    <col min="5141" max="5141" width="6.42578125" customWidth="1"/>
    <col min="5143" max="5143" width="13" customWidth="1"/>
    <col min="5144" max="5144" width="14.140625" customWidth="1"/>
    <col min="5377" max="5377" width="4.140625" customWidth="1"/>
    <col min="5378" max="5378" width="19.7109375" customWidth="1"/>
    <col min="5379" max="5379" width="12.5703125" customWidth="1"/>
    <col min="5380" max="5380" width="14.42578125" customWidth="1"/>
    <col min="5381" max="5381" width="12.42578125" customWidth="1"/>
    <col min="5382" max="5382" width="13.140625" bestFit="1" customWidth="1"/>
    <col min="5385" max="5385" width="12.85546875" customWidth="1"/>
    <col min="5389" max="5389" width="4" customWidth="1"/>
    <col min="5390" max="5390" width="7" customWidth="1"/>
    <col min="5393" max="5393" width="12" customWidth="1"/>
    <col min="5395" max="5395" width="12.42578125" customWidth="1"/>
    <col min="5396" max="5396" width="10" customWidth="1"/>
    <col min="5397" max="5397" width="6.42578125" customWidth="1"/>
    <col min="5399" max="5399" width="13" customWidth="1"/>
    <col min="5400" max="5400" width="14.140625" customWidth="1"/>
    <col min="5633" max="5633" width="4.140625" customWidth="1"/>
    <col min="5634" max="5634" width="19.7109375" customWidth="1"/>
    <col min="5635" max="5635" width="12.5703125" customWidth="1"/>
    <col min="5636" max="5636" width="14.42578125" customWidth="1"/>
    <col min="5637" max="5637" width="12.42578125" customWidth="1"/>
    <col min="5638" max="5638" width="13.140625" bestFit="1" customWidth="1"/>
    <col min="5641" max="5641" width="12.85546875" customWidth="1"/>
    <col min="5645" max="5645" width="4" customWidth="1"/>
    <col min="5646" max="5646" width="7" customWidth="1"/>
    <col min="5649" max="5649" width="12" customWidth="1"/>
    <col min="5651" max="5651" width="12.42578125" customWidth="1"/>
    <col min="5652" max="5652" width="10" customWidth="1"/>
    <col min="5653" max="5653" width="6.42578125" customWidth="1"/>
    <col min="5655" max="5655" width="13" customWidth="1"/>
    <col min="5656" max="5656" width="14.140625" customWidth="1"/>
    <col min="5889" max="5889" width="4.140625" customWidth="1"/>
    <col min="5890" max="5890" width="19.7109375" customWidth="1"/>
    <col min="5891" max="5891" width="12.5703125" customWidth="1"/>
    <col min="5892" max="5892" width="14.42578125" customWidth="1"/>
    <col min="5893" max="5893" width="12.42578125" customWidth="1"/>
    <col min="5894" max="5894" width="13.140625" bestFit="1" customWidth="1"/>
    <col min="5897" max="5897" width="12.85546875" customWidth="1"/>
    <col min="5901" max="5901" width="4" customWidth="1"/>
    <col min="5902" max="5902" width="7" customWidth="1"/>
    <col min="5905" max="5905" width="12" customWidth="1"/>
    <col min="5907" max="5907" width="12.42578125" customWidth="1"/>
    <col min="5908" max="5908" width="10" customWidth="1"/>
    <col min="5909" max="5909" width="6.42578125" customWidth="1"/>
    <col min="5911" max="5911" width="13" customWidth="1"/>
    <col min="5912" max="5912" width="14.140625" customWidth="1"/>
    <col min="6145" max="6145" width="4.140625" customWidth="1"/>
    <col min="6146" max="6146" width="19.7109375" customWidth="1"/>
    <col min="6147" max="6147" width="12.5703125" customWidth="1"/>
    <col min="6148" max="6148" width="14.42578125" customWidth="1"/>
    <col min="6149" max="6149" width="12.42578125" customWidth="1"/>
    <col min="6150" max="6150" width="13.140625" bestFit="1" customWidth="1"/>
    <col min="6153" max="6153" width="12.85546875" customWidth="1"/>
    <col min="6157" max="6157" width="4" customWidth="1"/>
    <col min="6158" max="6158" width="7" customWidth="1"/>
    <col min="6161" max="6161" width="12" customWidth="1"/>
    <col min="6163" max="6163" width="12.42578125" customWidth="1"/>
    <col min="6164" max="6164" width="10" customWidth="1"/>
    <col min="6165" max="6165" width="6.42578125" customWidth="1"/>
    <col min="6167" max="6167" width="13" customWidth="1"/>
    <col min="6168" max="6168" width="14.140625" customWidth="1"/>
    <col min="6401" max="6401" width="4.140625" customWidth="1"/>
    <col min="6402" max="6402" width="19.7109375" customWidth="1"/>
    <col min="6403" max="6403" width="12.5703125" customWidth="1"/>
    <col min="6404" max="6404" width="14.42578125" customWidth="1"/>
    <col min="6405" max="6405" width="12.42578125" customWidth="1"/>
    <col min="6406" max="6406" width="13.140625" bestFit="1" customWidth="1"/>
    <col min="6409" max="6409" width="12.85546875" customWidth="1"/>
    <col min="6413" max="6413" width="4" customWidth="1"/>
    <col min="6414" max="6414" width="7" customWidth="1"/>
    <col min="6417" max="6417" width="12" customWidth="1"/>
    <col min="6419" max="6419" width="12.42578125" customWidth="1"/>
    <col min="6420" max="6420" width="10" customWidth="1"/>
    <col min="6421" max="6421" width="6.42578125" customWidth="1"/>
    <col min="6423" max="6423" width="13" customWidth="1"/>
    <col min="6424" max="6424" width="14.140625" customWidth="1"/>
    <col min="6657" max="6657" width="4.140625" customWidth="1"/>
    <col min="6658" max="6658" width="19.7109375" customWidth="1"/>
    <col min="6659" max="6659" width="12.5703125" customWidth="1"/>
    <col min="6660" max="6660" width="14.42578125" customWidth="1"/>
    <col min="6661" max="6661" width="12.42578125" customWidth="1"/>
    <col min="6662" max="6662" width="13.140625" bestFit="1" customWidth="1"/>
    <col min="6665" max="6665" width="12.85546875" customWidth="1"/>
    <col min="6669" max="6669" width="4" customWidth="1"/>
    <col min="6670" max="6670" width="7" customWidth="1"/>
    <col min="6673" max="6673" width="12" customWidth="1"/>
    <col min="6675" max="6675" width="12.42578125" customWidth="1"/>
    <col min="6676" max="6676" width="10" customWidth="1"/>
    <col min="6677" max="6677" width="6.42578125" customWidth="1"/>
    <col min="6679" max="6679" width="13" customWidth="1"/>
    <col min="6680" max="6680" width="14.140625" customWidth="1"/>
    <col min="6913" max="6913" width="4.140625" customWidth="1"/>
    <col min="6914" max="6914" width="19.7109375" customWidth="1"/>
    <col min="6915" max="6915" width="12.5703125" customWidth="1"/>
    <col min="6916" max="6916" width="14.42578125" customWidth="1"/>
    <col min="6917" max="6917" width="12.42578125" customWidth="1"/>
    <col min="6918" max="6918" width="13.140625" bestFit="1" customWidth="1"/>
    <col min="6921" max="6921" width="12.85546875" customWidth="1"/>
    <col min="6925" max="6925" width="4" customWidth="1"/>
    <col min="6926" max="6926" width="7" customWidth="1"/>
    <col min="6929" max="6929" width="12" customWidth="1"/>
    <col min="6931" max="6931" width="12.42578125" customWidth="1"/>
    <col min="6932" max="6932" width="10" customWidth="1"/>
    <col min="6933" max="6933" width="6.42578125" customWidth="1"/>
    <col min="6935" max="6935" width="13" customWidth="1"/>
    <col min="6936" max="6936" width="14.140625" customWidth="1"/>
    <col min="7169" max="7169" width="4.140625" customWidth="1"/>
    <col min="7170" max="7170" width="19.7109375" customWidth="1"/>
    <col min="7171" max="7171" width="12.5703125" customWidth="1"/>
    <col min="7172" max="7172" width="14.42578125" customWidth="1"/>
    <col min="7173" max="7173" width="12.42578125" customWidth="1"/>
    <col min="7174" max="7174" width="13.140625" bestFit="1" customWidth="1"/>
    <col min="7177" max="7177" width="12.85546875" customWidth="1"/>
    <col min="7181" max="7181" width="4" customWidth="1"/>
    <col min="7182" max="7182" width="7" customWidth="1"/>
    <col min="7185" max="7185" width="12" customWidth="1"/>
    <col min="7187" max="7187" width="12.42578125" customWidth="1"/>
    <col min="7188" max="7188" width="10" customWidth="1"/>
    <col min="7189" max="7189" width="6.42578125" customWidth="1"/>
    <col min="7191" max="7191" width="13" customWidth="1"/>
    <col min="7192" max="7192" width="14.140625" customWidth="1"/>
    <col min="7425" max="7425" width="4.140625" customWidth="1"/>
    <col min="7426" max="7426" width="19.7109375" customWidth="1"/>
    <col min="7427" max="7427" width="12.5703125" customWidth="1"/>
    <col min="7428" max="7428" width="14.42578125" customWidth="1"/>
    <col min="7429" max="7429" width="12.42578125" customWidth="1"/>
    <col min="7430" max="7430" width="13.140625" bestFit="1" customWidth="1"/>
    <col min="7433" max="7433" width="12.85546875" customWidth="1"/>
    <col min="7437" max="7437" width="4" customWidth="1"/>
    <col min="7438" max="7438" width="7" customWidth="1"/>
    <col min="7441" max="7441" width="12" customWidth="1"/>
    <col min="7443" max="7443" width="12.42578125" customWidth="1"/>
    <col min="7444" max="7444" width="10" customWidth="1"/>
    <col min="7445" max="7445" width="6.42578125" customWidth="1"/>
    <col min="7447" max="7447" width="13" customWidth="1"/>
    <col min="7448" max="7448" width="14.140625" customWidth="1"/>
    <col min="7681" max="7681" width="4.140625" customWidth="1"/>
    <col min="7682" max="7682" width="19.7109375" customWidth="1"/>
    <col min="7683" max="7683" width="12.5703125" customWidth="1"/>
    <col min="7684" max="7684" width="14.42578125" customWidth="1"/>
    <col min="7685" max="7685" width="12.42578125" customWidth="1"/>
    <col min="7686" max="7686" width="13.140625" bestFit="1" customWidth="1"/>
    <col min="7689" max="7689" width="12.85546875" customWidth="1"/>
    <col min="7693" max="7693" width="4" customWidth="1"/>
    <col min="7694" max="7694" width="7" customWidth="1"/>
    <col min="7697" max="7697" width="12" customWidth="1"/>
    <col min="7699" max="7699" width="12.42578125" customWidth="1"/>
    <col min="7700" max="7700" width="10" customWidth="1"/>
    <col min="7701" max="7701" width="6.42578125" customWidth="1"/>
    <col min="7703" max="7703" width="13" customWidth="1"/>
    <col min="7704" max="7704" width="14.140625" customWidth="1"/>
    <col min="7937" max="7937" width="4.140625" customWidth="1"/>
    <col min="7938" max="7938" width="19.7109375" customWidth="1"/>
    <col min="7939" max="7939" width="12.5703125" customWidth="1"/>
    <col min="7940" max="7940" width="14.42578125" customWidth="1"/>
    <col min="7941" max="7941" width="12.42578125" customWidth="1"/>
    <col min="7942" max="7942" width="13.140625" bestFit="1" customWidth="1"/>
    <col min="7945" max="7945" width="12.85546875" customWidth="1"/>
    <col min="7949" max="7949" width="4" customWidth="1"/>
    <col min="7950" max="7950" width="7" customWidth="1"/>
    <col min="7953" max="7953" width="12" customWidth="1"/>
    <col min="7955" max="7955" width="12.42578125" customWidth="1"/>
    <col min="7956" max="7956" width="10" customWidth="1"/>
    <col min="7957" max="7957" width="6.42578125" customWidth="1"/>
    <col min="7959" max="7959" width="13" customWidth="1"/>
    <col min="7960" max="7960" width="14.140625" customWidth="1"/>
    <col min="8193" max="8193" width="4.140625" customWidth="1"/>
    <col min="8194" max="8194" width="19.7109375" customWidth="1"/>
    <col min="8195" max="8195" width="12.5703125" customWidth="1"/>
    <col min="8196" max="8196" width="14.42578125" customWidth="1"/>
    <col min="8197" max="8197" width="12.42578125" customWidth="1"/>
    <col min="8198" max="8198" width="13.140625" bestFit="1" customWidth="1"/>
    <col min="8201" max="8201" width="12.85546875" customWidth="1"/>
    <col min="8205" max="8205" width="4" customWidth="1"/>
    <col min="8206" max="8206" width="7" customWidth="1"/>
    <col min="8209" max="8209" width="12" customWidth="1"/>
    <col min="8211" max="8211" width="12.42578125" customWidth="1"/>
    <col min="8212" max="8212" width="10" customWidth="1"/>
    <col min="8213" max="8213" width="6.42578125" customWidth="1"/>
    <col min="8215" max="8215" width="13" customWidth="1"/>
    <col min="8216" max="8216" width="14.140625" customWidth="1"/>
    <col min="8449" max="8449" width="4.140625" customWidth="1"/>
    <col min="8450" max="8450" width="19.7109375" customWidth="1"/>
    <col min="8451" max="8451" width="12.5703125" customWidth="1"/>
    <col min="8452" max="8452" width="14.42578125" customWidth="1"/>
    <col min="8453" max="8453" width="12.42578125" customWidth="1"/>
    <col min="8454" max="8454" width="13.140625" bestFit="1" customWidth="1"/>
    <col min="8457" max="8457" width="12.85546875" customWidth="1"/>
    <col min="8461" max="8461" width="4" customWidth="1"/>
    <col min="8462" max="8462" width="7" customWidth="1"/>
    <col min="8465" max="8465" width="12" customWidth="1"/>
    <col min="8467" max="8467" width="12.42578125" customWidth="1"/>
    <col min="8468" max="8468" width="10" customWidth="1"/>
    <col min="8469" max="8469" width="6.42578125" customWidth="1"/>
    <col min="8471" max="8471" width="13" customWidth="1"/>
    <col min="8472" max="8472" width="14.140625" customWidth="1"/>
    <col min="8705" max="8705" width="4.140625" customWidth="1"/>
    <col min="8706" max="8706" width="19.7109375" customWidth="1"/>
    <col min="8707" max="8707" width="12.5703125" customWidth="1"/>
    <col min="8708" max="8708" width="14.42578125" customWidth="1"/>
    <col min="8709" max="8709" width="12.42578125" customWidth="1"/>
    <col min="8710" max="8710" width="13.140625" bestFit="1" customWidth="1"/>
    <col min="8713" max="8713" width="12.85546875" customWidth="1"/>
    <col min="8717" max="8717" width="4" customWidth="1"/>
    <col min="8718" max="8718" width="7" customWidth="1"/>
    <col min="8721" max="8721" width="12" customWidth="1"/>
    <col min="8723" max="8723" width="12.42578125" customWidth="1"/>
    <col min="8724" max="8724" width="10" customWidth="1"/>
    <col min="8725" max="8725" width="6.42578125" customWidth="1"/>
    <col min="8727" max="8727" width="13" customWidth="1"/>
    <col min="8728" max="8728" width="14.140625" customWidth="1"/>
    <col min="8961" max="8961" width="4.140625" customWidth="1"/>
    <col min="8962" max="8962" width="19.7109375" customWidth="1"/>
    <col min="8963" max="8963" width="12.5703125" customWidth="1"/>
    <col min="8964" max="8964" width="14.42578125" customWidth="1"/>
    <col min="8965" max="8965" width="12.42578125" customWidth="1"/>
    <col min="8966" max="8966" width="13.140625" bestFit="1" customWidth="1"/>
    <col min="8969" max="8969" width="12.85546875" customWidth="1"/>
    <col min="8973" max="8973" width="4" customWidth="1"/>
    <col min="8974" max="8974" width="7" customWidth="1"/>
    <col min="8977" max="8977" width="12" customWidth="1"/>
    <col min="8979" max="8979" width="12.42578125" customWidth="1"/>
    <col min="8980" max="8980" width="10" customWidth="1"/>
    <col min="8981" max="8981" width="6.42578125" customWidth="1"/>
    <col min="8983" max="8983" width="13" customWidth="1"/>
    <col min="8984" max="8984" width="14.140625" customWidth="1"/>
    <col min="9217" max="9217" width="4.140625" customWidth="1"/>
    <col min="9218" max="9218" width="19.7109375" customWidth="1"/>
    <col min="9219" max="9219" width="12.5703125" customWidth="1"/>
    <col min="9220" max="9220" width="14.42578125" customWidth="1"/>
    <col min="9221" max="9221" width="12.42578125" customWidth="1"/>
    <col min="9222" max="9222" width="13.140625" bestFit="1" customWidth="1"/>
    <col min="9225" max="9225" width="12.85546875" customWidth="1"/>
    <col min="9229" max="9229" width="4" customWidth="1"/>
    <col min="9230" max="9230" width="7" customWidth="1"/>
    <col min="9233" max="9233" width="12" customWidth="1"/>
    <col min="9235" max="9235" width="12.42578125" customWidth="1"/>
    <col min="9236" max="9236" width="10" customWidth="1"/>
    <col min="9237" max="9237" width="6.42578125" customWidth="1"/>
    <col min="9239" max="9239" width="13" customWidth="1"/>
    <col min="9240" max="9240" width="14.140625" customWidth="1"/>
    <col min="9473" max="9473" width="4.140625" customWidth="1"/>
    <col min="9474" max="9474" width="19.7109375" customWidth="1"/>
    <col min="9475" max="9475" width="12.5703125" customWidth="1"/>
    <col min="9476" max="9476" width="14.42578125" customWidth="1"/>
    <col min="9477" max="9477" width="12.42578125" customWidth="1"/>
    <col min="9478" max="9478" width="13.140625" bestFit="1" customWidth="1"/>
    <col min="9481" max="9481" width="12.85546875" customWidth="1"/>
    <col min="9485" max="9485" width="4" customWidth="1"/>
    <col min="9486" max="9486" width="7" customWidth="1"/>
    <col min="9489" max="9489" width="12" customWidth="1"/>
    <col min="9491" max="9491" width="12.42578125" customWidth="1"/>
    <col min="9492" max="9492" width="10" customWidth="1"/>
    <col min="9493" max="9493" width="6.42578125" customWidth="1"/>
    <col min="9495" max="9495" width="13" customWidth="1"/>
    <col min="9496" max="9496" width="14.140625" customWidth="1"/>
    <col min="9729" max="9729" width="4.140625" customWidth="1"/>
    <col min="9730" max="9730" width="19.7109375" customWidth="1"/>
    <col min="9731" max="9731" width="12.5703125" customWidth="1"/>
    <col min="9732" max="9732" width="14.42578125" customWidth="1"/>
    <col min="9733" max="9733" width="12.42578125" customWidth="1"/>
    <col min="9734" max="9734" width="13.140625" bestFit="1" customWidth="1"/>
    <col min="9737" max="9737" width="12.85546875" customWidth="1"/>
    <col min="9741" max="9741" width="4" customWidth="1"/>
    <col min="9742" max="9742" width="7" customWidth="1"/>
    <col min="9745" max="9745" width="12" customWidth="1"/>
    <col min="9747" max="9747" width="12.42578125" customWidth="1"/>
    <col min="9748" max="9748" width="10" customWidth="1"/>
    <col min="9749" max="9749" width="6.42578125" customWidth="1"/>
    <col min="9751" max="9751" width="13" customWidth="1"/>
    <col min="9752" max="9752" width="14.140625" customWidth="1"/>
    <col min="9985" max="9985" width="4.140625" customWidth="1"/>
    <col min="9986" max="9986" width="19.7109375" customWidth="1"/>
    <col min="9987" max="9987" width="12.5703125" customWidth="1"/>
    <col min="9988" max="9988" width="14.42578125" customWidth="1"/>
    <col min="9989" max="9989" width="12.42578125" customWidth="1"/>
    <col min="9990" max="9990" width="13.140625" bestFit="1" customWidth="1"/>
    <col min="9993" max="9993" width="12.85546875" customWidth="1"/>
    <col min="9997" max="9997" width="4" customWidth="1"/>
    <col min="9998" max="9998" width="7" customWidth="1"/>
    <col min="10001" max="10001" width="12" customWidth="1"/>
    <col min="10003" max="10003" width="12.42578125" customWidth="1"/>
    <col min="10004" max="10004" width="10" customWidth="1"/>
    <col min="10005" max="10005" width="6.42578125" customWidth="1"/>
    <col min="10007" max="10007" width="13" customWidth="1"/>
    <col min="10008" max="10008" width="14.140625" customWidth="1"/>
    <col min="10241" max="10241" width="4.140625" customWidth="1"/>
    <col min="10242" max="10242" width="19.7109375" customWidth="1"/>
    <col min="10243" max="10243" width="12.5703125" customWidth="1"/>
    <col min="10244" max="10244" width="14.42578125" customWidth="1"/>
    <col min="10245" max="10245" width="12.42578125" customWidth="1"/>
    <col min="10246" max="10246" width="13.140625" bestFit="1" customWidth="1"/>
    <col min="10249" max="10249" width="12.85546875" customWidth="1"/>
    <col min="10253" max="10253" width="4" customWidth="1"/>
    <col min="10254" max="10254" width="7" customWidth="1"/>
    <col min="10257" max="10257" width="12" customWidth="1"/>
    <col min="10259" max="10259" width="12.42578125" customWidth="1"/>
    <col min="10260" max="10260" width="10" customWidth="1"/>
    <col min="10261" max="10261" width="6.42578125" customWidth="1"/>
    <col min="10263" max="10263" width="13" customWidth="1"/>
    <col min="10264" max="10264" width="14.140625" customWidth="1"/>
    <col min="10497" max="10497" width="4.140625" customWidth="1"/>
    <col min="10498" max="10498" width="19.7109375" customWidth="1"/>
    <col min="10499" max="10499" width="12.5703125" customWidth="1"/>
    <col min="10500" max="10500" width="14.42578125" customWidth="1"/>
    <col min="10501" max="10501" width="12.42578125" customWidth="1"/>
    <col min="10502" max="10502" width="13.140625" bestFit="1" customWidth="1"/>
    <col min="10505" max="10505" width="12.85546875" customWidth="1"/>
    <col min="10509" max="10509" width="4" customWidth="1"/>
    <col min="10510" max="10510" width="7" customWidth="1"/>
    <col min="10513" max="10513" width="12" customWidth="1"/>
    <col min="10515" max="10515" width="12.42578125" customWidth="1"/>
    <col min="10516" max="10516" width="10" customWidth="1"/>
    <col min="10517" max="10517" width="6.42578125" customWidth="1"/>
    <col min="10519" max="10519" width="13" customWidth="1"/>
    <col min="10520" max="10520" width="14.140625" customWidth="1"/>
    <col min="10753" max="10753" width="4.140625" customWidth="1"/>
    <col min="10754" max="10754" width="19.7109375" customWidth="1"/>
    <col min="10755" max="10755" width="12.5703125" customWidth="1"/>
    <col min="10756" max="10756" width="14.42578125" customWidth="1"/>
    <col min="10757" max="10757" width="12.42578125" customWidth="1"/>
    <col min="10758" max="10758" width="13.140625" bestFit="1" customWidth="1"/>
    <col min="10761" max="10761" width="12.85546875" customWidth="1"/>
    <col min="10765" max="10765" width="4" customWidth="1"/>
    <col min="10766" max="10766" width="7" customWidth="1"/>
    <col min="10769" max="10769" width="12" customWidth="1"/>
    <col min="10771" max="10771" width="12.42578125" customWidth="1"/>
    <col min="10772" max="10772" width="10" customWidth="1"/>
    <col min="10773" max="10773" width="6.42578125" customWidth="1"/>
    <col min="10775" max="10775" width="13" customWidth="1"/>
    <col min="10776" max="10776" width="14.140625" customWidth="1"/>
    <col min="11009" max="11009" width="4.140625" customWidth="1"/>
    <col min="11010" max="11010" width="19.7109375" customWidth="1"/>
    <col min="11011" max="11011" width="12.5703125" customWidth="1"/>
    <col min="11012" max="11012" width="14.42578125" customWidth="1"/>
    <col min="11013" max="11013" width="12.42578125" customWidth="1"/>
    <col min="11014" max="11014" width="13.140625" bestFit="1" customWidth="1"/>
    <col min="11017" max="11017" width="12.85546875" customWidth="1"/>
    <col min="11021" max="11021" width="4" customWidth="1"/>
    <col min="11022" max="11022" width="7" customWidth="1"/>
    <col min="11025" max="11025" width="12" customWidth="1"/>
    <col min="11027" max="11027" width="12.42578125" customWidth="1"/>
    <col min="11028" max="11028" width="10" customWidth="1"/>
    <col min="11029" max="11029" width="6.42578125" customWidth="1"/>
    <col min="11031" max="11031" width="13" customWidth="1"/>
    <col min="11032" max="11032" width="14.140625" customWidth="1"/>
    <col min="11265" max="11265" width="4.140625" customWidth="1"/>
    <col min="11266" max="11266" width="19.7109375" customWidth="1"/>
    <col min="11267" max="11267" width="12.5703125" customWidth="1"/>
    <col min="11268" max="11268" width="14.42578125" customWidth="1"/>
    <col min="11269" max="11269" width="12.42578125" customWidth="1"/>
    <col min="11270" max="11270" width="13.140625" bestFit="1" customWidth="1"/>
    <col min="11273" max="11273" width="12.85546875" customWidth="1"/>
    <col min="11277" max="11277" width="4" customWidth="1"/>
    <col min="11278" max="11278" width="7" customWidth="1"/>
    <col min="11281" max="11281" width="12" customWidth="1"/>
    <col min="11283" max="11283" width="12.42578125" customWidth="1"/>
    <col min="11284" max="11284" width="10" customWidth="1"/>
    <col min="11285" max="11285" width="6.42578125" customWidth="1"/>
    <col min="11287" max="11287" width="13" customWidth="1"/>
    <col min="11288" max="11288" width="14.140625" customWidth="1"/>
    <col min="11521" max="11521" width="4.140625" customWidth="1"/>
    <col min="11522" max="11522" width="19.7109375" customWidth="1"/>
    <col min="11523" max="11523" width="12.5703125" customWidth="1"/>
    <col min="11524" max="11524" width="14.42578125" customWidth="1"/>
    <col min="11525" max="11525" width="12.42578125" customWidth="1"/>
    <col min="11526" max="11526" width="13.140625" bestFit="1" customWidth="1"/>
    <col min="11529" max="11529" width="12.85546875" customWidth="1"/>
    <col min="11533" max="11533" width="4" customWidth="1"/>
    <col min="11534" max="11534" width="7" customWidth="1"/>
    <col min="11537" max="11537" width="12" customWidth="1"/>
    <col min="11539" max="11539" width="12.42578125" customWidth="1"/>
    <col min="11540" max="11540" width="10" customWidth="1"/>
    <col min="11541" max="11541" width="6.42578125" customWidth="1"/>
    <col min="11543" max="11543" width="13" customWidth="1"/>
    <col min="11544" max="11544" width="14.140625" customWidth="1"/>
    <col min="11777" max="11777" width="4.140625" customWidth="1"/>
    <col min="11778" max="11778" width="19.7109375" customWidth="1"/>
    <col min="11779" max="11779" width="12.5703125" customWidth="1"/>
    <col min="11780" max="11780" width="14.42578125" customWidth="1"/>
    <col min="11781" max="11781" width="12.42578125" customWidth="1"/>
    <col min="11782" max="11782" width="13.140625" bestFit="1" customWidth="1"/>
    <col min="11785" max="11785" width="12.85546875" customWidth="1"/>
    <col min="11789" max="11789" width="4" customWidth="1"/>
    <col min="11790" max="11790" width="7" customWidth="1"/>
    <col min="11793" max="11793" width="12" customWidth="1"/>
    <col min="11795" max="11795" width="12.42578125" customWidth="1"/>
    <col min="11796" max="11796" width="10" customWidth="1"/>
    <col min="11797" max="11797" width="6.42578125" customWidth="1"/>
    <col min="11799" max="11799" width="13" customWidth="1"/>
    <col min="11800" max="11800" width="14.140625" customWidth="1"/>
    <col min="12033" max="12033" width="4.140625" customWidth="1"/>
    <col min="12034" max="12034" width="19.7109375" customWidth="1"/>
    <col min="12035" max="12035" width="12.5703125" customWidth="1"/>
    <col min="12036" max="12036" width="14.42578125" customWidth="1"/>
    <col min="12037" max="12037" width="12.42578125" customWidth="1"/>
    <col min="12038" max="12038" width="13.140625" bestFit="1" customWidth="1"/>
    <col min="12041" max="12041" width="12.85546875" customWidth="1"/>
    <col min="12045" max="12045" width="4" customWidth="1"/>
    <col min="12046" max="12046" width="7" customWidth="1"/>
    <col min="12049" max="12049" width="12" customWidth="1"/>
    <col min="12051" max="12051" width="12.42578125" customWidth="1"/>
    <col min="12052" max="12052" width="10" customWidth="1"/>
    <col min="12053" max="12053" width="6.42578125" customWidth="1"/>
    <col min="12055" max="12055" width="13" customWidth="1"/>
    <col min="12056" max="12056" width="14.140625" customWidth="1"/>
    <col min="12289" max="12289" width="4.140625" customWidth="1"/>
    <col min="12290" max="12290" width="19.7109375" customWidth="1"/>
    <col min="12291" max="12291" width="12.5703125" customWidth="1"/>
    <col min="12292" max="12292" width="14.42578125" customWidth="1"/>
    <col min="12293" max="12293" width="12.42578125" customWidth="1"/>
    <col min="12294" max="12294" width="13.140625" bestFit="1" customWidth="1"/>
    <col min="12297" max="12297" width="12.85546875" customWidth="1"/>
    <col min="12301" max="12301" width="4" customWidth="1"/>
    <col min="12302" max="12302" width="7" customWidth="1"/>
    <col min="12305" max="12305" width="12" customWidth="1"/>
    <col min="12307" max="12307" width="12.42578125" customWidth="1"/>
    <col min="12308" max="12308" width="10" customWidth="1"/>
    <col min="12309" max="12309" width="6.42578125" customWidth="1"/>
    <col min="12311" max="12311" width="13" customWidth="1"/>
    <col min="12312" max="12312" width="14.140625" customWidth="1"/>
    <col min="12545" max="12545" width="4.140625" customWidth="1"/>
    <col min="12546" max="12546" width="19.7109375" customWidth="1"/>
    <col min="12547" max="12547" width="12.5703125" customWidth="1"/>
    <col min="12548" max="12548" width="14.42578125" customWidth="1"/>
    <col min="12549" max="12549" width="12.42578125" customWidth="1"/>
    <col min="12550" max="12550" width="13.140625" bestFit="1" customWidth="1"/>
    <col min="12553" max="12553" width="12.85546875" customWidth="1"/>
    <col min="12557" max="12557" width="4" customWidth="1"/>
    <col min="12558" max="12558" width="7" customWidth="1"/>
    <col min="12561" max="12561" width="12" customWidth="1"/>
    <col min="12563" max="12563" width="12.42578125" customWidth="1"/>
    <col min="12564" max="12564" width="10" customWidth="1"/>
    <col min="12565" max="12565" width="6.42578125" customWidth="1"/>
    <col min="12567" max="12567" width="13" customWidth="1"/>
    <col min="12568" max="12568" width="14.140625" customWidth="1"/>
    <col min="12801" max="12801" width="4.140625" customWidth="1"/>
    <col min="12802" max="12802" width="19.7109375" customWidth="1"/>
    <col min="12803" max="12803" width="12.5703125" customWidth="1"/>
    <col min="12804" max="12804" width="14.42578125" customWidth="1"/>
    <col min="12805" max="12805" width="12.42578125" customWidth="1"/>
    <col min="12806" max="12806" width="13.140625" bestFit="1" customWidth="1"/>
    <col min="12809" max="12809" width="12.85546875" customWidth="1"/>
    <col min="12813" max="12813" width="4" customWidth="1"/>
    <col min="12814" max="12814" width="7" customWidth="1"/>
    <col min="12817" max="12817" width="12" customWidth="1"/>
    <col min="12819" max="12819" width="12.42578125" customWidth="1"/>
    <col min="12820" max="12820" width="10" customWidth="1"/>
    <col min="12821" max="12821" width="6.42578125" customWidth="1"/>
    <col min="12823" max="12823" width="13" customWidth="1"/>
    <col min="12824" max="12824" width="14.140625" customWidth="1"/>
    <col min="13057" max="13057" width="4.140625" customWidth="1"/>
    <col min="13058" max="13058" width="19.7109375" customWidth="1"/>
    <col min="13059" max="13059" width="12.5703125" customWidth="1"/>
    <col min="13060" max="13060" width="14.42578125" customWidth="1"/>
    <col min="13061" max="13061" width="12.42578125" customWidth="1"/>
    <col min="13062" max="13062" width="13.140625" bestFit="1" customWidth="1"/>
    <col min="13065" max="13065" width="12.85546875" customWidth="1"/>
    <col min="13069" max="13069" width="4" customWidth="1"/>
    <col min="13070" max="13070" width="7" customWidth="1"/>
    <col min="13073" max="13073" width="12" customWidth="1"/>
    <col min="13075" max="13075" width="12.42578125" customWidth="1"/>
    <col min="13076" max="13076" width="10" customWidth="1"/>
    <col min="13077" max="13077" width="6.42578125" customWidth="1"/>
    <col min="13079" max="13079" width="13" customWidth="1"/>
    <col min="13080" max="13080" width="14.140625" customWidth="1"/>
    <col min="13313" max="13313" width="4.140625" customWidth="1"/>
    <col min="13314" max="13314" width="19.7109375" customWidth="1"/>
    <col min="13315" max="13315" width="12.5703125" customWidth="1"/>
    <col min="13316" max="13316" width="14.42578125" customWidth="1"/>
    <col min="13317" max="13317" width="12.42578125" customWidth="1"/>
    <col min="13318" max="13318" width="13.140625" bestFit="1" customWidth="1"/>
    <col min="13321" max="13321" width="12.85546875" customWidth="1"/>
    <col min="13325" max="13325" width="4" customWidth="1"/>
    <col min="13326" max="13326" width="7" customWidth="1"/>
    <col min="13329" max="13329" width="12" customWidth="1"/>
    <col min="13331" max="13331" width="12.42578125" customWidth="1"/>
    <col min="13332" max="13332" width="10" customWidth="1"/>
    <col min="13333" max="13333" width="6.42578125" customWidth="1"/>
    <col min="13335" max="13335" width="13" customWidth="1"/>
    <col min="13336" max="13336" width="14.140625" customWidth="1"/>
    <col min="13569" max="13569" width="4.140625" customWidth="1"/>
    <col min="13570" max="13570" width="19.7109375" customWidth="1"/>
    <col min="13571" max="13571" width="12.5703125" customWidth="1"/>
    <col min="13572" max="13572" width="14.42578125" customWidth="1"/>
    <col min="13573" max="13573" width="12.42578125" customWidth="1"/>
    <col min="13574" max="13574" width="13.140625" bestFit="1" customWidth="1"/>
    <col min="13577" max="13577" width="12.85546875" customWidth="1"/>
    <col min="13581" max="13581" width="4" customWidth="1"/>
    <col min="13582" max="13582" width="7" customWidth="1"/>
    <col min="13585" max="13585" width="12" customWidth="1"/>
    <col min="13587" max="13587" width="12.42578125" customWidth="1"/>
    <col min="13588" max="13588" width="10" customWidth="1"/>
    <col min="13589" max="13589" width="6.42578125" customWidth="1"/>
    <col min="13591" max="13591" width="13" customWidth="1"/>
    <col min="13592" max="13592" width="14.140625" customWidth="1"/>
    <col min="13825" max="13825" width="4.140625" customWidth="1"/>
    <col min="13826" max="13826" width="19.7109375" customWidth="1"/>
    <col min="13827" max="13827" width="12.5703125" customWidth="1"/>
    <col min="13828" max="13828" width="14.42578125" customWidth="1"/>
    <col min="13829" max="13829" width="12.42578125" customWidth="1"/>
    <col min="13830" max="13830" width="13.140625" bestFit="1" customWidth="1"/>
    <col min="13833" max="13833" width="12.85546875" customWidth="1"/>
    <col min="13837" max="13837" width="4" customWidth="1"/>
    <col min="13838" max="13838" width="7" customWidth="1"/>
    <col min="13841" max="13841" width="12" customWidth="1"/>
    <col min="13843" max="13843" width="12.42578125" customWidth="1"/>
    <col min="13844" max="13844" width="10" customWidth="1"/>
    <col min="13845" max="13845" width="6.42578125" customWidth="1"/>
    <col min="13847" max="13847" width="13" customWidth="1"/>
    <col min="13848" max="13848" width="14.140625" customWidth="1"/>
    <col min="14081" max="14081" width="4.140625" customWidth="1"/>
    <col min="14082" max="14082" width="19.7109375" customWidth="1"/>
    <col min="14083" max="14083" width="12.5703125" customWidth="1"/>
    <col min="14084" max="14084" width="14.42578125" customWidth="1"/>
    <col min="14085" max="14085" width="12.42578125" customWidth="1"/>
    <col min="14086" max="14086" width="13.140625" bestFit="1" customWidth="1"/>
    <col min="14089" max="14089" width="12.85546875" customWidth="1"/>
    <col min="14093" max="14093" width="4" customWidth="1"/>
    <col min="14094" max="14094" width="7" customWidth="1"/>
    <col min="14097" max="14097" width="12" customWidth="1"/>
    <col min="14099" max="14099" width="12.42578125" customWidth="1"/>
    <col min="14100" max="14100" width="10" customWidth="1"/>
    <col min="14101" max="14101" width="6.42578125" customWidth="1"/>
    <col min="14103" max="14103" width="13" customWidth="1"/>
    <col min="14104" max="14104" width="14.140625" customWidth="1"/>
    <col min="14337" max="14337" width="4.140625" customWidth="1"/>
    <col min="14338" max="14338" width="19.7109375" customWidth="1"/>
    <col min="14339" max="14339" width="12.5703125" customWidth="1"/>
    <col min="14340" max="14340" width="14.42578125" customWidth="1"/>
    <col min="14341" max="14341" width="12.42578125" customWidth="1"/>
    <col min="14342" max="14342" width="13.140625" bestFit="1" customWidth="1"/>
    <col min="14345" max="14345" width="12.85546875" customWidth="1"/>
    <col min="14349" max="14349" width="4" customWidth="1"/>
    <col min="14350" max="14350" width="7" customWidth="1"/>
    <col min="14353" max="14353" width="12" customWidth="1"/>
    <col min="14355" max="14355" width="12.42578125" customWidth="1"/>
    <col min="14356" max="14356" width="10" customWidth="1"/>
    <col min="14357" max="14357" width="6.42578125" customWidth="1"/>
    <col min="14359" max="14359" width="13" customWidth="1"/>
    <col min="14360" max="14360" width="14.140625" customWidth="1"/>
    <col min="14593" max="14593" width="4.140625" customWidth="1"/>
    <col min="14594" max="14594" width="19.7109375" customWidth="1"/>
    <col min="14595" max="14595" width="12.5703125" customWidth="1"/>
    <col min="14596" max="14596" width="14.42578125" customWidth="1"/>
    <col min="14597" max="14597" width="12.42578125" customWidth="1"/>
    <col min="14598" max="14598" width="13.140625" bestFit="1" customWidth="1"/>
    <col min="14601" max="14601" width="12.85546875" customWidth="1"/>
    <col min="14605" max="14605" width="4" customWidth="1"/>
    <col min="14606" max="14606" width="7" customWidth="1"/>
    <col min="14609" max="14609" width="12" customWidth="1"/>
    <col min="14611" max="14611" width="12.42578125" customWidth="1"/>
    <col min="14612" max="14612" width="10" customWidth="1"/>
    <col min="14613" max="14613" width="6.42578125" customWidth="1"/>
    <col min="14615" max="14615" width="13" customWidth="1"/>
    <col min="14616" max="14616" width="14.140625" customWidth="1"/>
    <col min="14849" max="14849" width="4.140625" customWidth="1"/>
    <col min="14850" max="14850" width="19.7109375" customWidth="1"/>
    <col min="14851" max="14851" width="12.5703125" customWidth="1"/>
    <col min="14852" max="14852" width="14.42578125" customWidth="1"/>
    <col min="14853" max="14853" width="12.42578125" customWidth="1"/>
    <col min="14854" max="14854" width="13.140625" bestFit="1" customWidth="1"/>
    <col min="14857" max="14857" width="12.85546875" customWidth="1"/>
    <col min="14861" max="14861" width="4" customWidth="1"/>
    <col min="14862" max="14862" width="7" customWidth="1"/>
    <col min="14865" max="14865" width="12" customWidth="1"/>
    <col min="14867" max="14867" width="12.42578125" customWidth="1"/>
    <col min="14868" max="14868" width="10" customWidth="1"/>
    <col min="14869" max="14869" width="6.42578125" customWidth="1"/>
    <col min="14871" max="14871" width="13" customWidth="1"/>
    <col min="14872" max="14872" width="14.140625" customWidth="1"/>
    <col min="15105" max="15105" width="4.140625" customWidth="1"/>
    <col min="15106" max="15106" width="19.7109375" customWidth="1"/>
    <col min="15107" max="15107" width="12.5703125" customWidth="1"/>
    <col min="15108" max="15108" width="14.42578125" customWidth="1"/>
    <col min="15109" max="15109" width="12.42578125" customWidth="1"/>
    <col min="15110" max="15110" width="13.140625" bestFit="1" customWidth="1"/>
    <col min="15113" max="15113" width="12.85546875" customWidth="1"/>
    <col min="15117" max="15117" width="4" customWidth="1"/>
    <col min="15118" max="15118" width="7" customWidth="1"/>
    <col min="15121" max="15121" width="12" customWidth="1"/>
    <col min="15123" max="15123" width="12.42578125" customWidth="1"/>
    <col min="15124" max="15124" width="10" customWidth="1"/>
    <col min="15125" max="15125" width="6.42578125" customWidth="1"/>
    <col min="15127" max="15127" width="13" customWidth="1"/>
    <col min="15128" max="15128" width="14.140625" customWidth="1"/>
    <col min="15361" max="15361" width="4.140625" customWidth="1"/>
    <col min="15362" max="15362" width="19.7109375" customWidth="1"/>
    <col min="15363" max="15363" width="12.5703125" customWidth="1"/>
    <col min="15364" max="15364" width="14.42578125" customWidth="1"/>
    <col min="15365" max="15365" width="12.42578125" customWidth="1"/>
    <col min="15366" max="15366" width="13.140625" bestFit="1" customWidth="1"/>
    <col min="15369" max="15369" width="12.85546875" customWidth="1"/>
    <col min="15373" max="15373" width="4" customWidth="1"/>
    <col min="15374" max="15374" width="7" customWidth="1"/>
    <col min="15377" max="15377" width="12" customWidth="1"/>
    <col min="15379" max="15379" width="12.42578125" customWidth="1"/>
    <col min="15380" max="15380" width="10" customWidth="1"/>
    <col min="15381" max="15381" width="6.42578125" customWidth="1"/>
    <col min="15383" max="15383" width="13" customWidth="1"/>
    <col min="15384" max="15384" width="14.140625" customWidth="1"/>
    <col min="15617" max="15617" width="4.140625" customWidth="1"/>
    <col min="15618" max="15618" width="19.7109375" customWidth="1"/>
    <col min="15619" max="15619" width="12.5703125" customWidth="1"/>
    <col min="15620" max="15620" width="14.42578125" customWidth="1"/>
    <col min="15621" max="15621" width="12.42578125" customWidth="1"/>
    <col min="15622" max="15622" width="13.140625" bestFit="1" customWidth="1"/>
    <col min="15625" max="15625" width="12.85546875" customWidth="1"/>
    <col min="15629" max="15629" width="4" customWidth="1"/>
    <col min="15630" max="15630" width="7" customWidth="1"/>
    <col min="15633" max="15633" width="12" customWidth="1"/>
    <col min="15635" max="15635" width="12.42578125" customWidth="1"/>
    <col min="15636" max="15636" width="10" customWidth="1"/>
    <col min="15637" max="15637" width="6.42578125" customWidth="1"/>
    <col min="15639" max="15639" width="13" customWidth="1"/>
    <col min="15640" max="15640" width="14.140625" customWidth="1"/>
    <col min="15873" max="15873" width="4.140625" customWidth="1"/>
    <col min="15874" max="15874" width="19.7109375" customWidth="1"/>
    <col min="15875" max="15875" width="12.5703125" customWidth="1"/>
    <col min="15876" max="15876" width="14.42578125" customWidth="1"/>
    <col min="15877" max="15877" width="12.42578125" customWidth="1"/>
    <col min="15878" max="15878" width="13.140625" bestFit="1" customWidth="1"/>
    <col min="15881" max="15881" width="12.85546875" customWidth="1"/>
    <col min="15885" max="15885" width="4" customWidth="1"/>
    <col min="15886" max="15886" width="7" customWidth="1"/>
    <col min="15889" max="15889" width="12" customWidth="1"/>
    <col min="15891" max="15891" width="12.42578125" customWidth="1"/>
    <col min="15892" max="15892" width="10" customWidth="1"/>
    <col min="15893" max="15893" width="6.42578125" customWidth="1"/>
    <col min="15895" max="15895" width="13" customWidth="1"/>
    <col min="15896" max="15896" width="14.140625" customWidth="1"/>
    <col min="16129" max="16129" width="4.140625" customWidth="1"/>
    <col min="16130" max="16130" width="19.7109375" customWidth="1"/>
    <col min="16131" max="16131" width="12.5703125" customWidth="1"/>
    <col min="16132" max="16132" width="14.42578125" customWidth="1"/>
    <col min="16133" max="16133" width="12.42578125" customWidth="1"/>
    <col min="16134" max="16134" width="13.140625" bestFit="1" customWidth="1"/>
    <col min="16137" max="16137" width="12.85546875" customWidth="1"/>
    <col min="16141" max="16141" width="4" customWidth="1"/>
    <col min="16142" max="16142" width="7" customWidth="1"/>
    <col min="16145" max="16145" width="12" customWidth="1"/>
    <col min="16147" max="16147" width="12.42578125" customWidth="1"/>
    <col min="16148" max="16148" width="10" customWidth="1"/>
    <col min="16149" max="16149" width="6.42578125" customWidth="1"/>
    <col min="16151" max="16151" width="13" customWidth="1"/>
    <col min="16152" max="16152" width="14.140625" customWidth="1"/>
  </cols>
  <sheetData>
    <row r="2" spans="1:25">
      <c r="B2" s="2" t="s">
        <v>87</v>
      </c>
      <c r="C2" s="2"/>
      <c r="D2" s="19"/>
      <c r="E2" s="19">
        <v>40725</v>
      </c>
      <c r="F2" s="20"/>
      <c r="G2" s="20"/>
      <c r="H2" s="20"/>
      <c r="I2" s="21"/>
      <c r="J2" s="2"/>
      <c r="K2" s="22"/>
      <c r="L2" s="22"/>
      <c r="M2" s="2"/>
      <c r="N2" s="2"/>
      <c r="O2" s="23"/>
      <c r="P2" s="24"/>
      <c r="Q2" s="23"/>
      <c r="R2" s="23"/>
      <c r="S2" s="23"/>
      <c r="T2" s="23"/>
      <c r="U2" s="23"/>
      <c r="V2" s="23"/>
      <c r="W2" s="23"/>
      <c r="X2" s="23"/>
    </row>
    <row r="3" spans="1:25">
      <c r="B3" s="2"/>
      <c r="C3" s="2"/>
      <c r="D3" s="2"/>
      <c r="E3" s="2"/>
      <c r="F3" s="20"/>
      <c r="G3" s="20"/>
      <c r="H3" s="20"/>
      <c r="I3" s="21"/>
      <c r="J3" s="2"/>
      <c r="K3" s="22"/>
      <c r="L3" s="22"/>
      <c r="M3" s="2"/>
      <c r="N3" s="2"/>
      <c r="O3" s="23"/>
      <c r="P3" s="24"/>
      <c r="Q3" s="23" t="s">
        <v>88</v>
      </c>
      <c r="R3" s="23" t="s">
        <v>37</v>
      </c>
      <c r="S3" s="23" t="s">
        <v>89</v>
      </c>
      <c r="T3" s="23" t="s">
        <v>90</v>
      </c>
      <c r="U3" s="23"/>
      <c r="V3" s="23"/>
      <c r="W3" s="23"/>
      <c r="X3" s="23"/>
    </row>
    <row r="4" spans="1:25" ht="15.75" thickBot="1">
      <c r="A4" s="25"/>
      <c r="B4" s="26" t="s">
        <v>91</v>
      </c>
      <c r="C4" s="26" t="s">
        <v>92</v>
      </c>
      <c r="D4" s="26" t="s">
        <v>93</v>
      </c>
      <c r="E4" s="26" t="s">
        <v>94</v>
      </c>
      <c r="F4" s="27" t="s">
        <v>95</v>
      </c>
      <c r="G4" s="27" t="s">
        <v>96</v>
      </c>
      <c r="H4" s="27" t="s">
        <v>97</v>
      </c>
      <c r="I4" s="28" t="s">
        <v>98</v>
      </c>
      <c r="J4" s="26" t="s">
        <v>99</v>
      </c>
      <c r="K4" s="29" t="s">
        <v>100</v>
      </c>
      <c r="L4" s="29" t="s">
        <v>101</v>
      </c>
      <c r="M4" s="26" t="s">
        <v>102</v>
      </c>
      <c r="N4" s="26" t="s">
        <v>103</v>
      </c>
      <c r="O4" s="30" t="s">
        <v>104</v>
      </c>
      <c r="P4" s="31" t="s">
        <v>105</v>
      </c>
      <c r="Q4" s="30" t="s">
        <v>88</v>
      </c>
      <c r="R4" s="30" t="s">
        <v>106</v>
      </c>
      <c r="S4" s="30" t="s">
        <v>107</v>
      </c>
      <c r="T4" s="30"/>
      <c r="U4" s="30" t="s">
        <v>108</v>
      </c>
      <c r="V4" s="32" t="s">
        <v>109</v>
      </c>
      <c r="W4" s="30" t="s">
        <v>110</v>
      </c>
      <c r="X4" s="30"/>
    </row>
    <row r="5" spans="1:25" ht="12" customHeight="1">
      <c r="A5" s="73"/>
      <c r="B5" s="33" t="s">
        <v>111</v>
      </c>
      <c r="C5" s="34" t="s">
        <v>112</v>
      </c>
      <c r="D5" s="34" t="s">
        <v>113</v>
      </c>
      <c r="E5" s="34">
        <v>149</v>
      </c>
      <c r="F5" s="35">
        <v>12070</v>
      </c>
      <c r="G5" s="36">
        <v>12070</v>
      </c>
      <c r="H5" s="36">
        <f t="shared" ref="H5:H11" si="0">G5-F5</f>
        <v>0</v>
      </c>
      <c r="I5" s="37" t="s">
        <v>114</v>
      </c>
      <c r="J5" s="34"/>
      <c r="K5" s="38"/>
      <c r="L5" s="38">
        <v>40725</v>
      </c>
      <c r="M5" s="39" t="s">
        <v>115</v>
      </c>
      <c r="N5" s="34"/>
      <c r="O5" s="40">
        <v>27.9</v>
      </c>
      <c r="P5" s="41"/>
      <c r="Q5" s="40"/>
      <c r="R5" s="40"/>
      <c r="S5" s="42"/>
      <c r="T5" s="40">
        <f>E5*5</f>
        <v>745</v>
      </c>
      <c r="U5" s="40"/>
      <c r="V5" s="40">
        <f>((O5*F5)+Q5+R5+S5+T5)/G5</f>
        <v>27.961723280861641</v>
      </c>
      <c r="W5" s="40">
        <f t="shared" ref="W5:W22" si="1">V5*F5</f>
        <v>337498</v>
      </c>
      <c r="X5" s="43">
        <v>40732</v>
      </c>
    </row>
    <row r="6" spans="1:25" ht="12" customHeight="1">
      <c r="A6" s="73"/>
      <c r="B6" s="33" t="s">
        <v>116</v>
      </c>
      <c r="C6" s="34" t="s">
        <v>117</v>
      </c>
      <c r="D6" s="34" t="s">
        <v>118</v>
      </c>
      <c r="E6" s="34" t="s">
        <v>119</v>
      </c>
      <c r="F6" s="35">
        <v>698.66</v>
      </c>
      <c r="G6" s="36">
        <v>698.66</v>
      </c>
      <c r="H6" s="36">
        <f t="shared" si="0"/>
        <v>0</v>
      </c>
      <c r="I6" s="37" t="s">
        <v>7</v>
      </c>
      <c r="J6" s="34"/>
      <c r="K6" s="38"/>
      <c r="L6" s="38">
        <v>40725</v>
      </c>
      <c r="M6" s="39" t="s">
        <v>115</v>
      </c>
      <c r="N6" s="34"/>
      <c r="O6" s="40">
        <v>63</v>
      </c>
      <c r="P6" s="41"/>
      <c r="Q6" s="40"/>
      <c r="R6" s="40"/>
      <c r="S6" s="42"/>
      <c r="T6" s="40"/>
      <c r="U6" s="40"/>
      <c r="V6" s="40">
        <f>IF(O6&gt;0,O6,((P6*2.2046*S6)+(Q6+R6)/G6)+U6)</f>
        <v>63</v>
      </c>
      <c r="W6" s="40">
        <f t="shared" si="1"/>
        <v>44015.579999999994</v>
      </c>
      <c r="X6" s="43">
        <v>40739</v>
      </c>
    </row>
    <row r="7" spans="1:25" ht="12" customHeight="1">
      <c r="A7" s="73"/>
      <c r="B7" s="33" t="s">
        <v>120</v>
      </c>
      <c r="C7" s="34" t="s">
        <v>121</v>
      </c>
      <c r="D7" s="34" t="s">
        <v>121</v>
      </c>
      <c r="E7" s="37" t="s">
        <v>122</v>
      </c>
      <c r="F7" s="35">
        <f>39000*0.4536</f>
        <v>17690.400000000001</v>
      </c>
      <c r="G7" s="36">
        <v>17690.400000000001</v>
      </c>
      <c r="H7" s="36">
        <f t="shared" si="0"/>
        <v>0</v>
      </c>
      <c r="I7" s="2" t="s">
        <v>123</v>
      </c>
      <c r="J7" s="44" t="s">
        <v>124</v>
      </c>
      <c r="K7" s="38">
        <v>40723</v>
      </c>
      <c r="L7" s="38">
        <v>40726</v>
      </c>
      <c r="M7" s="39" t="s">
        <v>125</v>
      </c>
      <c r="N7" s="39"/>
      <c r="O7" s="40"/>
      <c r="P7" s="41">
        <v>1.1499999999999999</v>
      </c>
      <c r="Q7" s="40">
        <v>18560</v>
      </c>
      <c r="R7" s="40">
        <v>7460</v>
      </c>
      <c r="S7" s="45">
        <v>11.9</v>
      </c>
      <c r="T7" s="42"/>
      <c r="U7" s="40">
        <v>0.1</v>
      </c>
      <c r="V7" s="40">
        <f>IF(O7&gt;0,O7,((P7*2.2046*S7)+(Q7+R7)/G7)+U7)</f>
        <v>31.740805248632025</v>
      </c>
      <c r="W7" s="40">
        <f t="shared" si="1"/>
        <v>561507.54117039999</v>
      </c>
      <c r="X7" s="43">
        <v>40725</v>
      </c>
    </row>
    <row r="8" spans="1:25">
      <c r="A8" s="73"/>
      <c r="B8" s="33" t="s">
        <v>126</v>
      </c>
      <c r="C8" s="34" t="s">
        <v>127</v>
      </c>
      <c r="D8" s="34" t="s">
        <v>128</v>
      </c>
      <c r="E8" s="37" t="s">
        <v>129</v>
      </c>
      <c r="F8" s="35">
        <f>49614*0.4536</f>
        <v>22504.910400000001</v>
      </c>
      <c r="G8" s="36">
        <v>22381.29</v>
      </c>
      <c r="H8" s="36">
        <f t="shared" si="0"/>
        <v>-123.62039999999979</v>
      </c>
      <c r="I8" s="34">
        <v>57025</v>
      </c>
      <c r="J8" s="34"/>
      <c r="K8" s="38">
        <v>40723</v>
      </c>
      <c r="L8" s="38">
        <v>40726</v>
      </c>
      <c r="M8" s="39" t="s">
        <v>125</v>
      </c>
      <c r="N8" s="39"/>
      <c r="O8" s="40"/>
      <c r="P8" s="41">
        <v>0.95</v>
      </c>
      <c r="Q8" s="40">
        <v>1700</v>
      </c>
      <c r="R8" s="40"/>
      <c r="S8" s="46">
        <v>11.8</v>
      </c>
      <c r="T8" s="42"/>
      <c r="U8" s="40"/>
      <c r="V8" s="40">
        <f>((P8*2.2046*S8)+(Q8*S8)/G8)</f>
        <v>25.609850351795632</v>
      </c>
      <c r="W8" s="40">
        <f t="shared" si="1"/>
        <v>576347.38752456917</v>
      </c>
      <c r="X8" s="43">
        <v>40746</v>
      </c>
    </row>
    <row r="9" spans="1:25" ht="12" customHeight="1">
      <c r="A9" s="73"/>
      <c r="B9" s="33" t="s">
        <v>130</v>
      </c>
      <c r="C9" s="34" t="s">
        <v>81</v>
      </c>
      <c r="D9" s="34" t="s">
        <v>131</v>
      </c>
      <c r="E9" s="37" t="s">
        <v>132</v>
      </c>
      <c r="F9" s="35">
        <v>816</v>
      </c>
      <c r="G9" s="36">
        <v>816</v>
      </c>
      <c r="H9" s="36">
        <f t="shared" si="0"/>
        <v>0</v>
      </c>
      <c r="I9" s="34" t="s">
        <v>133</v>
      </c>
      <c r="J9" s="34"/>
      <c r="K9" s="38"/>
      <c r="L9" s="38">
        <v>40726</v>
      </c>
      <c r="M9" s="39" t="s">
        <v>125</v>
      </c>
      <c r="N9" s="34"/>
      <c r="O9" s="40">
        <v>31.5</v>
      </c>
      <c r="P9" s="41"/>
      <c r="Q9" s="40"/>
      <c r="R9" s="40"/>
      <c r="S9" s="42"/>
      <c r="T9" s="42"/>
      <c r="U9" s="40"/>
      <c r="V9" s="40">
        <f>IF(O9&gt;0,O9,((P9*2.2046*S9)+(Q9+R9)/G9)+U9)</f>
        <v>31.5</v>
      </c>
      <c r="W9" s="40">
        <f t="shared" si="1"/>
        <v>25704</v>
      </c>
      <c r="X9" s="43">
        <v>40730</v>
      </c>
    </row>
    <row r="10" spans="1:25">
      <c r="A10" s="73"/>
      <c r="B10" s="33" t="s">
        <v>134</v>
      </c>
      <c r="C10" s="34" t="s">
        <v>81</v>
      </c>
      <c r="D10" s="34" t="s">
        <v>131</v>
      </c>
      <c r="E10" s="34" t="s">
        <v>135</v>
      </c>
      <c r="F10" s="36">
        <v>760</v>
      </c>
      <c r="G10" s="36">
        <v>760</v>
      </c>
      <c r="H10" s="36">
        <f t="shared" si="0"/>
        <v>0</v>
      </c>
      <c r="I10" s="39" t="s">
        <v>136</v>
      </c>
      <c r="J10" s="34"/>
      <c r="K10" s="38"/>
      <c r="L10" s="38">
        <v>40728</v>
      </c>
      <c r="M10" s="34" t="s">
        <v>137</v>
      </c>
      <c r="N10" s="34"/>
      <c r="O10" s="40">
        <v>35</v>
      </c>
      <c r="P10" s="41"/>
      <c r="Q10" s="40"/>
      <c r="R10" s="40"/>
      <c r="S10" s="42"/>
      <c r="T10" s="42"/>
      <c r="U10" s="40"/>
      <c r="V10" s="40">
        <f>IF(O10&gt;0,O10,((P10*2.2046*S10)+(Q10+R10)/G10)+U10)</f>
        <v>35</v>
      </c>
      <c r="W10" s="40">
        <f t="shared" si="1"/>
        <v>26600</v>
      </c>
      <c r="X10" s="43">
        <v>40730</v>
      </c>
      <c r="Y10" s="2"/>
    </row>
    <row r="11" spans="1:25">
      <c r="A11" s="73"/>
      <c r="B11" s="33" t="s">
        <v>111</v>
      </c>
      <c r="C11" s="34" t="s">
        <v>112</v>
      </c>
      <c r="D11" s="34" t="s">
        <v>113</v>
      </c>
      <c r="E11" s="34">
        <v>237</v>
      </c>
      <c r="F11" s="36">
        <v>21200</v>
      </c>
      <c r="G11" s="36">
        <v>21200</v>
      </c>
      <c r="H11" s="36">
        <f t="shared" si="0"/>
        <v>0</v>
      </c>
      <c r="I11" s="34" t="s">
        <v>60</v>
      </c>
      <c r="J11" s="34"/>
      <c r="K11" s="38"/>
      <c r="L11" s="38">
        <v>40728</v>
      </c>
      <c r="M11" s="39" t="s">
        <v>137</v>
      </c>
      <c r="N11" s="34"/>
      <c r="O11" s="40">
        <v>28.1</v>
      </c>
      <c r="P11" s="41"/>
      <c r="Q11" s="40"/>
      <c r="R11" s="40"/>
      <c r="S11" s="42"/>
      <c r="T11" s="40">
        <f>E11*5</f>
        <v>1185</v>
      </c>
      <c r="U11" s="40"/>
      <c r="V11" s="40">
        <f>((O11*F11)+Q11+R11+S11+T11)/G11</f>
        <v>28.155896226415095</v>
      </c>
      <c r="W11" s="40">
        <f t="shared" si="1"/>
        <v>596905</v>
      </c>
      <c r="X11" s="43">
        <v>40735</v>
      </c>
      <c r="Y11" s="2"/>
    </row>
    <row r="12" spans="1:25">
      <c r="A12" s="73"/>
      <c r="B12" s="33" t="s">
        <v>111</v>
      </c>
      <c r="C12" s="34" t="s">
        <v>138</v>
      </c>
      <c r="D12" s="34" t="s">
        <v>139</v>
      </c>
      <c r="E12" s="34">
        <v>100</v>
      </c>
      <c r="F12" s="35">
        <v>11215</v>
      </c>
      <c r="G12" s="36">
        <v>8680</v>
      </c>
      <c r="H12" s="36">
        <f>G12-F12</f>
        <v>-2535</v>
      </c>
      <c r="I12" s="39" t="s">
        <v>62</v>
      </c>
      <c r="J12" s="34"/>
      <c r="K12" s="38"/>
      <c r="L12" s="38">
        <v>40729</v>
      </c>
      <c r="M12" s="34" t="s">
        <v>140</v>
      </c>
      <c r="N12" s="34"/>
      <c r="O12" s="40">
        <v>20.5</v>
      </c>
      <c r="P12" s="41"/>
      <c r="Q12" s="40"/>
      <c r="R12" s="40">
        <f>60*E12+146.68</f>
        <v>6146.68</v>
      </c>
      <c r="S12" s="42">
        <f>-32*E12</f>
        <v>-3200</v>
      </c>
      <c r="T12" s="40">
        <f>E12*5</f>
        <v>500</v>
      </c>
      <c r="U12" s="2"/>
      <c r="V12" s="40">
        <f>((O12*F12)+Q12+R12+S12+T12)/G12</f>
        <v>26.884122119815668</v>
      </c>
      <c r="W12" s="40">
        <f t="shared" si="1"/>
        <v>301505.42957373272</v>
      </c>
      <c r="X12" s="43">
        <v>40735</v>
      </c>
    </row>
    <row r="13" spans="1:25">
      <c r="A13" s="73"/>
      <c r="B13" s="33" t="s">
        <v>111</v>
      </c>
      <c r="C13" s="34" t="s">
        <v>138</v>
      </c>
      <c r="D13" s="34" t="s">
        <v>139</v>
      </c>
      <c r="E13" s="34">
        <v>130</v>
      </c>
      <c r="F13" s="35">
        <v>14520</v>
      </c>
      <c r="G13" s="36"/>
      <c r="H13" s="36">
        <f>G13-F13</f>
        <v>-14520</v>
      </c>
      <c r="I13" s="39" t="s">
        <v>65</v>
      </c>
      <c r="J13" s="34"/>
      <c r="K13" s="38"/>
      <c r="L13" s="38">
        <v>40730</v>
      </c>
      <c r="M13" s="34" t="s">
        <v>141</v>
      </c>
      <c r="N13" s="34"/>
      <c r="O13" s="40">
        <v>20.5</v>
      </c>
      <c r="P13" s="41"/>
      <c r="Q13" s="40"/>
      <c r="R13" s="40">
        <f>60*E13+146.68</f>
        <v>7946.68</v>
      </c>
      <c r="S13" s="42">
        <f>-32*E13</f>
        <v>-4160</v>
      </c>
      <c r="T13" s="40">
        <f>E13*5</f>
        <v>650</v>
      </c>
      <c r="U13" s="2"/>
      <c r="V13" s="40" t="e">
        <f>((O13*F13)+Q13+R13+S13+T13)/G13</f>
        <v>#DIV/0!</v>
      </c>
      <c r="W13" s="40" t="e">
        <f t="shared" si="1"/>
        <v>#DIV/0!</v>
      </c>
      <c r="X13" s="43">
        <v>40736</v>
      </c>
    </row>
    <row r="14" spans="1:25">
      <c r="A14" s="73"/>
      <c r="B14" s="33" t="s">
        <v>142</v>
      </c>
      <c r="C14" s="34" t="s">
        <v>81</v>
      </c>
      <c r="D14" s="34" t="s">
        <v>131</v>
      </c>
      <c r="E14" s="37" t="s">
        <v>143</v>
      </c>
      <c r="F14" s="35">
        <v>591</v>
      </c>
      <c r="G14" s="36">
        <v>591</v>
      </c>
      <c r="H14" s="36">
        <f t="shared" ref="H14:H22" si="2">G14-F14</f>
        <v>0</v>
      </c>
      <c r="I14" s="2" t="s">
        <v>68</v>
      </c>
      <c r="J14" s="34"/>
      <c r="K14" s="38"/>
      <c r="L14" s="38">
        <v>40730</v>
      </c>
      <c r="M14" s="37" t="s">
        <v>141</v>
      </c>
      <c r="N14" s="39"/>
      <c r="O14" s="40">
        <v>35</v>
      </c>
      <c r="P14" s="41"/>
      <c r="Q14" s="40"/>
      <c r="R14" s="40"/>
      <c r="S14" s="42"/>
      <c r="T14" s="42"/>
      <c r="U14" s="40"/>
      <c r="V14" s="40">
        <f>IF(O14&gt;0,O14,((P14*2.2046*S14)+(Q14+R14)/G14)+U14)</f>
        <v>35</v>
      </c>
      <c r="W14" s="40">
        <f t="shared" si="1"/>
        <v>20685</v>
      </c>
      <c r="X14" s="47"/>
    </row>
    <row r="15" spans="1:25">
      <c r="A15" s="73"/>
      <c r="B15" s="48" t="s">
        <v>130</v>
      </c>
      <c r="C15" s="37" t="s">
        <v>81</v>
      </c>
      <c r="D15" s="37" t="s">
        <v>131</v>
      </c>
      <c r="E15" s="37" t="s">
        <v>144</v>
      </c>
      <c r="F15" s="35">
        <v>408</v>
      </c>
      <c r="G15" s="36">
        <v>408</v>
      </c>
      <c r="H15" s="36">
        <f t="shared" si="2"/>
        <v>0</v>
      </c>
      <c r="I15" s="2" t="s">
        <v>68</v>
      </c>
      <c r="J15" s="34"/>
      <c r="K15" s="38"/>
      <c r="L15" s="38">
        <v>40730</v>
      </c>
      <c r="M15" s="37" t="s">
        <v>141</v>
      </c>
      <c r="N15" s="39"/>
      <c r="O15" s="40">
        <v>31.5</v>
      </c>
      <c r="P15" s="41"/>
      <c r="Q15" s="40"/>
      <c r="R15" s="40"/>
      <c r="S15" s="42"/>
      <c r="T15" s="42"/>
      <c r="U15" s="40"/>
      <c r="V15" s="40">
        <f>IF(O15&gt;0,O15,((P15*2.2046*S15)+(Q15+R15)/G15)+U15)</f>
        <v>31.5</v>
      </c>
      <c r="W15" s="40">
        <f>V15*F15</f>
        <v>12852</v>
      </c>
      <c r="X15" s="43"/>
    </row>
    <row r="16" spans="1:25">
      <c r="A16" s="73"/>
      <c r="B16" s="33" t="s">
        <v>126</v>
      </c>
      <c r="C16" s="34" t="s">
        <v>121</v>
      </c>
      <c r="D16" s="34" t="s">
        <v>121</v>
      </c>
      <c r="E16" s="34" t="s">
        <v>145</v>
      </c>
      <c r="F16" s="35">
        <f>41303*0.4536</f>
        <v>18735.040799999999</v>
      </c>
      <c r="G16" s="36">
        <v>18500</v>
      </c>
      <c r="H16" s="36">
        <f>G16-F16</f>
        <v>-235.04079999999885</v>
      </c>
      <c r="I16" s="2" t="s">
        <v>146</v>
      </c>
      <c r="J16" s="49" t="s">
        <v>147</v>
      </c>
      <c r="K16" s="38">
        <v>40729</v>
      </c>
      <c r="L16" s="38">
        <v>40730</v>
      </c>
      <c r="M16" s="39" t="s">
        <v>141</v>
      </c>
      <c r="N16" s="39" t="s">
        <v>148</v>
      </c>
      <c r="O16" s="40"/>
      <c r="P16" s="41">
        <v>0.92</v>
      </c>
      <c r="Q16" s="40">
        <v>18560</v>
      </c>
      <c r="R16" s="40">
        <v>29849</v>
      </c>
      <c r="S16" s="45">
        <v>11.8</v>
      </c>
      <c r="T16" s="42"/>
      <c r="U16" s="40">
        <v>0.1</v>
      </c>
      <c r="V16" s="40">
        <f>IF(O16&gt;0,O16,((P16*2.2046*S16)+(Q16+R16)/G16)+U16)</f>
        <v>26.649840302702707</v>
      </c>
      <c r="W16" s="40">
        <f t="shared" si="1"/>
        <v>499285.84538461955</v>
      </c>
      <c r="X16" s="43">
        <v>40730</v>
      </c>
      <c r="Y16" s="50">
        <v>15</v>
      </c>
    </row>
    <row r="17" spans="1:25">
      <c r="A17" s="73"/>
      <c r="B17" s="33" t="s">
        <v>126</v>
      </c>
      <c r="C17" s="34" t="s">
        <v>149</v>
      </c>
      <c r="D17" s="34" t="s">
        <v>149</v>
      </c>
      <c r="E17" s="34" t="s">
        <v>150</v>
      </c>
      <c r="F17" s="35">
        <v>18379.5</v>
      </c>
      <c r="G17" s="36">
        <v>18500</v>
      </c>
      <c r="H17" s="36">
        <f>G17-F17</f>
        <v>120.5</v>
      </c>
      <c r="I17" s="2" t="s">
        <v>151</v>
      </c>
      <c r="J17" s="49" t="s">
        <v>147</v>
      </c>
      <c r="K17" s="38">
        <v>40729</v>
      </c>
      <c r="L17" s="38">
        <v>40730</v>
      </c>
      <c r="M17" s="39" t="s">
        <v>141</v>
      </c>
      <c r="N17" s="39" t="s">
        <v>152</v>
      </c>
      <c r="O17" s="40"/>
      <c r="P17" s="41">
        <v>0.91</v>
      </c>
      <c r="Q17" s="40">
        <v>18560</v>
      </c>
      <c r="R17" s="40">
        <v>8037</v>
      </c>
      <c r="S17" s="45">
        <v>11.8</v>
      </c>
      <c r="T17" s="42"/>
      <c r="U17" s="40">
        <v>0.1</v>
      </c>
      <c r="V17" s="40">
        <f>IF(O17&gt;0,O17,((P17*2.2046*S17)+(Q17+R17)/G17)+U17)</f>
        <v>25.210670475675677</v>
      </c>
      <c r="W17" s="40">
        <f t="shared" si="1"/>
        <v>463359.51800768112</v>
      </c>
      <c r="X17" s="43">
        <v>40730</v>
      </c>
      <c r="Y17" s="50">
        <v>16</v>
      </c>
    </row>
    <row r="18" spans="1:25">
      <c r="A18" s="51"/>
      <c r="B18" s="33" t="s">
        <v>126</v>
      </c>
      <c r="C18" s="34" t="s">
        <v>127</v>
      </c>
      <c r="D18" s="34" t="s">
        <v>153</v>
      </c>
      <c r="E18" s="34"/>
      <c r="F18" s="35">
        <v>18500</v>
      </c>
      <c r="G18" s="36">
        <v>18500</v>
      </c>
      <c r="H18" s="36">
        <f t="shared" si="2"/>
        <v>0</v>
      </c>
      <c r="I18" s="37"/>
      <c r="J18" s="34"/>
      <c r="K18" s="38">
        <v>40730</v>
      </c>
      <c r="L18" s="38">
        <v>40732</v>
      </c>
      <c r="M18" s="37" t="s">
        <v>115</v>
      </c>
      <c r="N18" s="34" t="s">
        <v>154</v>
      </c>
      <c r="O18" s="40"/>
      <c r="P18" s="41">
        <v>0.97</v>
      </c>
      <c r="Q18" s="40">
        <v>1700</v>
      </c>
      <c r="R18" s="40"/>
      <c r="S18" s="45">
        <v>11.8</v>
      </c>
      <c r="T18" s="40"/>
      <c r="U18" s="40"/>
      <c r="V18" s="40">
        <f>((P18*2.2046*S18)+(Q18*S18)/G18)</f>
        <v>26.318175924324326</v>
      </c>
      <c r="W18" s="40">
        <f t="shared" si="1"/>
        <v>486886.25460000004</v>
      </c>
      <c r="X18" s="43"/>
    </row>
    <row r="19" spans="1:25">
      <c r="A19" s="51"/>
      <c r="B19" s="48"/>
      <c r="C19" s="37"/>
      <c r="D19" s="37"/>
      <c r="E19" s="37"/>
      <c r="F19" s="35"/>
      <c r="G19" s="36"/>
      <c r="H19" s="36">
        <f t="shared" si="2"/>
        <v>0</v>
      </c>
      <c r="I19" s="37"/>
      <c r="J19" s="34"/>
      <c r="K19" s="38"/>
      <c r="L19" s="38"/>
      <c r="M19" s="37"/>
      <c r="N19" s="34"/>
      <c r="O19" s="40"/>
      <c r="P19" s="41"/>
      <c r="Q19" s="40"/>
      <c r="R19" s="40"/>
      <c r="S19" s="42"/>
      <c r="T19" s="42"/>
      <c r="U19" s="40"/>
      <c r="V19" s="40" t="e">
        <f t="shared" ref="V19:V22" si="3">IF(O19&gt;0,O19,((P19*2.2046*S19)+(Q19+R19)/G19)+U19)</f>
        <v>#DIV/0!</v>
      </c>
      <c r="W19" s="40" t="e">
        <f>V19*F19</f>
        <v>#DIV/0!</v>
      </c>
      <c r="X19" s="43"/>
    </row>
    <row r="20" spans="1:25">
      <c r="A20" s="51"/>
      <c r="B20" s="33" t="s">
        <v>111</v>
      </c>
      <c r="C20" s="34" t="s">
        <v>112</v>
      </c>
      <c r="D20" s="34" t="s">
        <v>113</v>
      </c>
      <c r="E20" s="37">
        <v>150</v>
      </c>
      <c r="F20" s="35"/>
      <c r="G20" s="36"/>
      <c r="H20" s="36">
        <f t="shared" si="2"/>
        <v>0</v>
      </c>
      <c r="I20" s="37"/>
      <c r="J20" s="34"/>
      <c r="K20" s="38"/>
      <c r="L20" s="38">
        <v>40732</v>
      </c>
      <c r="M20" s="37" t="s">
        <v>115</v>
      </c>
      <c r="N20" s="34"/>
      <c r="O20" s="40">
        <v>28.2</v>
      </c>
      <c r="P20" s="41"/>
      <c r="Q20" s="40"/>
      <c r="R20" s="40"/>
      <c r="S20" s="42"/>
      <c r="T20" s="40">
        <f>E20*5</f>
        <v>750</v>
      </c>
      <c r="U20" s="40"/>
      <c r="V20" s="40" t="e">
        <f>((O20*F20)+Q20+R20+S20+T20)/G20</f>
        <v>#DIV/0!</v>
      </c>
      <c r="W20" s="40" t="e">
        <f t="shared" si="1"/>
        <v>#DIV/0!</v>
      </c>
      <c r="X20" s="43"/>
    </row>
    <row r="21" spans="1:25">
      <c r="A21" s="51"/>
      <c r="B21" s="33"/>
      <c r="C21" s="34"/>
      <c r="D21" s="34"/>
      <c r="E21" s="37"/>
      <c r="F21" s="35"/>
      <c r="G21" s="36"/>
      <c r="H21" s="36">
        <f t="shared" si="2"/>
        <v>0</v>
      </c>
      <c r="I21" s="37"/>
      <c r="J21" s="34"/>
      <c r="K21" s="38"/>
      <c r="L21" s="38"/>
      <c r="M21" s="37"/>
      <c r="N21" s="39"/>
      <c r="O21" s="40"/>
      <c r="P21" s="41"/>
      <c r="Q21" s="40"/>
      <c r="R21" s="40"/>
      <c r="S21" s="42"/>
      <c r="T21" s="42"/>
      <c r="U21" s="40"/>
      <c r="V21" s="40" t="e">
        <f t="shared" si="3"/>
        <v>#DIV/0!</v>
      </c>
      <c r="W21" s="40" t="e">
        <f t="shared" si="1"/>
        <v>#DIV/0!</v>
      </c>
      <c r="X21" s="43"/>
    </row>
    <row r="22" spans="1:25">
      <c r="A22" s="51"/>
      <c r="B22" s="33"/>
      <c r="C22" s="34"/>
      <c r="D22" s="34"/>
      <c r="E22" s="34"/>
      <c r="F22" s="35"/>
      <c r="G22" s="36"/>
      <c r="H22" s="36">
        <f t="shared" si="2"/>
        <v>0</v>
      </c>
      <c r="I22" s="34"/>
      <c r="J22" s="34"/>
      <c r="K22" s="38"/>
      <c r="L22" s="38"/>
      <c r="M22" s="34"/>
      <c r="N22" s="34"/>
      <c r="O22" s="40"/>
      <c r="P22" s="41"/>
      <c r="Q22" s="40"/>
      <c r="R22" s="40"/>
      <c r="S22" s="42"/>
      <c r="T22" s="42"/>
      <c r="U22" s="40"/>
      <c r="V22" s="40" t="e">
        <f t="shared" si="3"/>
        <v>#DIV/0!</v>
      </c>
      <c r="W22" s="40" t="e">
        <f t="shared" si="1"/>
        <v>#DIV/0!</v>
      </c>
      <c r="X22" s="43"/>
    </row>
    <row r="23" spans="1:25" ht="15.75" thickBot="1">
      <c r="A23" s="51"/>
      <c r="B23" s="26"/>
      <c r="C23" s="26"/>
      <c r="D23" s="26"/>
      <c r="E23" s="26"/>
      <c r="F23" s="52"/>
      <c r="G23" s="27"/>
      <c r="H23" s="36"/>
      <c r="I23" s="28"/>
      <c r="J23" s="26"/>
      <c r="K23" s="29"/>
      <c r="L23" s="29"/>
      <c r="M23" s="26"/>
      <c r="N23" s="26"/>
      <c r="O23" s="30"/>
      <c r="P23" s="31"/>
      <c r="Q23" s="30"/>
      <c r="R23" s="30"/>
      <c r="S23" s="30"/>
      <c r="T23" s="30"/>
      <c r="U23" s="30"/>
      <c r="V23" s="30"/>
      <c r="W23" s="40"/>
      <c r="X23" s="53"/>
    </row>
    <row r="24" spans="1:25" ht="12" customHeight="1">
      <c r="A24" s="74"/>
      <c r="B24" s="33"/>
      <c r="C24" s="34"/>
      <c r="D24" s="34"/>
      <c r="E24" s="34"/>
      <c r="F24" s="35"/>
      <c r="G24" s="54"/>
      <c r="H24" s="54">
        <f>G24-F24</f>
        <v>0</v>
      </c>
      <c r="I24" s="34"/>
      <c r="J24" s="34"/>
      <c r="K24" s="38"/>
      <c r="L24" s="38"/>
      <c r="M24" s="55"/>
      <c r="N24" s="39"/>
      <c r="O24" s="56"/>
      <c r="P24" s="41"/>
      <c r="Q24" s="40"/>
      <c r="R24" s="40"/>
      <c r="S24" s="42"/>
      <c r="T24" s="42"/>
      <c r="U24" s="40"/>
      <c r="V24" s="40" t="e">
        <f>IF(O24&gt;0,O24,((P24*2.2046*S24)+(Q24+R24)/G24)+U24)</f>
        <v>#DIV/0!</v>
      </c>
      <c r="W24" s="56" t="e">
        <f t="shared" ref="W24:W40" si="4">V24*F24</f>
        <v>#DIV/0!</v>
      </c>
      <c r="X24" s="43"/>
    </row>
    <row r="25" spans="1:25" ht="12" customHeight="1">
      <c r="A25" s="74"/>
      <c r="B25" s="33" t="s">
        <v>111</v>
      </c>
      <c r="C25" s="34" t="s">
        <v>112</v>
      </c>
      <c r="D25" s="34" t="s">
        <v>113</v>
      </c>
      <c r="E25" s="34"/>
      <c r="F25" s="35"/>
      <c r="G25" s="36"/>
      <c r="H25" s="36">
        <f t="shared" ref="H25:H39" si="5">G25-F25</f>
        <v>0</v>
      </c>
      <c r="I25" s="34"/>
      <c r="J25" s="34"/>
      <c r="K25" s="38"/>
      <c r="L25" s="38">
        <v>40735</v>
      </c>
      <c r="M25" s="39" t="s">
        <v>137</v>
      </c>
      <c r="N25" s="34"/>
      <c r="O25" s="40"/>
      <c r="P25" s="41"/>
      <c r="Q25" s="40"/>
      <c r="R25" s="40"/>
      <c r="S25" s="42"/>
      <c r="T25" s="40">
        <f>E25*5</f>
        <v>0</v>
      </c>
      <c r="U25" s="40"/>
      <c r="V25" s="40" t="e">
        <f>((O25*F25)+Q25+R25+S25+T25)/G25</f>
        <v>#DIV/0!</v>
      </c>
      <c r="W25" s="40" t="e">
        <f t="shared" si="4"/>
        <v>#DIV/0!</v>
      </c>
      <c r="X25" s="43"/>
    </row>
    <row r="26" spans="1:25" ht="12" customHeight="1">
      <c r="A26" s="74"/>
      <c r="B26" s="33"/>
      <c r="C26" s="34"/>
      <c r="D26" s="34"/>
      <c r="E26" s="34"/>
      <c r="F26" s="35"/>
      <c r="G26" s="36"/>
      <c r="H26" s="36">
        <f t="shared" si="5"/>
        <v>0</v>
      </c>
      <c r="I26" s="34"/>
      <c r="J26" s="34"/>
      <c r="K26" s="38"/>
      <c r="L26" s="38"/>
      <c r="M26" s="39"/>
      <c r="N26" s="34"/>
      <c r="O26" s="40"/>
      <c r="P26" s="41"/>
      <c r="Q26" s="40"/>
      <c r="R26" s="40"/>
      <c r="S26" s="42"/>
      <c r="T26" s="42"/>
      <c r="U26" s="40"/>
      <c r="V26" s="40" t="e">
        <f>IF(O26&gt;0,O26,((P26*2.2046*S26)+(Q26+R26)/G26)+U26)</f>
        <v>#DIV/0!</v>
      </c>
      <c r="W26" s="40" t="e">
        <f>V26*F26</f>
        <v>#DIV/0!</v>
      </c>
      <c r="X26" s="43"/>
    </row>
    <row r="27" spans="1:25">
      <c r="A27" s="74"/>
      <c r="B27" s="33" t="s">
        <v>111</v>
      </c>
      <c r="C27" s="34" t="s">
        <v>138</v>
      </c>
      <c r="D27" s="34" t="s">
        <v>139</v>
      </c>
      <c r="E27" s="34"/>
      <c r="F27" s="35"/>
      <c r="G27" s="36"/>
      <c r="H27" s="36">
        <f>G27-F27</f>
        <v>0</v>
      </c>
      <c r="I27" s="39"/>
      <c r="J27" s="34"/>
      <c r="K27" s="38"/>
      <c r="L27" s="38">
        <v>40736</v>
      </c>
      <c r="M27" s="34" t="s">
        <v>140</v>
      </c>
      <c r="N27" s="34"/>
      <c r="O27" s="40"/>
      <c r="P27" s="41"/>
      <c r="Q27" s="40"/>
      <c r="R27" s="40">
        <f>60*E27+146.68</f>
        <v>146.68</v>
      </c>
      <c r="S27" s="42">
        <f>-32*E27</f>
        <v>0</v>
      </c>
      <c r="T27" s="40">
        <f>E27*5</f>
        <v>0</v>
      </c>
      <c r="U27" s="2"/>
      <c r="V27" s="40" t="e">
        <f>((O27*F27)+Q27+R27+S27+T27)/G27</f>
        <v>#DIV/0!</v>
      </c>
      <c r="W27" s="40" t="e">
        <f>V27*F27</f>
        <v>#DIV/0!</v>
      </c>
      <c r="X27" s="43"/>
    </row>
    <row r="28" spans="1:25">
      <c r="A28" s="74"/>
      <c r="B28" s="33" t="s">
        <v>111</v>
      </c>
      <c r="C28" s="34" t="s">
        <v>138</v>
      </c>
      <c r="D28" s="34" t="s">
        <v>139</v>
      </c>
      <c r="E28" s="34"/>
      <c r="F28" s="35"/>
      <c r="G28" s="36"/>
      <c r="H28" s="36">
        <f>G28-F28</f>
        <v>0</v>
      </c>
      <c r="I28" s="39"/>
      <c r="J28" s="34"/>
      <c r="K28" s="38"/>
      <c r="L28" s="38">
        <v>40737</v>
      </c>
      <c r="M28" s="34" t="s">
        <v>141</v>
      </c>
      <c r="N28" s="34"/>
      <c r="O28" s="40"/>
      <c r="P28" s="41"/>
      <c r="Q28" s="40"/>
      <c r="R28" s="40">
        <f>60*E28+146.68</f>
        <v>146.68</v>
      </c>
      <c r="S28" s="42">
        <f>-32*E28</f>
        <v>0</v>
      </c>
      <c r="T28" s="40">
        <f>E28*5</f>
        <v>0</v>
      </c>
      <c r="U28" s="2"/>
      <c r="V28" s="40" t="e">
        <f>((O28*F28)+Q28+R28+S28+T28)/G28</f>
        <v>#DIV/0!</v>
      </c>
      <c r="W28" s="40" t="e">
        <f>V28*F28</f>
        <v>#DIV/0!</v>
      </c>
      <c r="X28" s="43"/>
    </row>
    <row r="29" spans="1:25" ht="12" customHeight="1">
      <c r="A29" s="74"/>
      <c r="B29" s="33"/>
      <c r="C29" s="34"/>
      <c r="D29" s="34"/>
      <c r="E29" s="34"/>
      <c r="F29" s="35"/>
      <c r="G29" s="36"/>
      <c r="H29" s="36">
        <f t="shared" si="5"/>
        <v>0</v>
      </c>
      <c r="I29" s="39"/>
      <c r="J29" s="34"/>
      <c r="K29" s="38"/>
      <c r="L29" s="38"/>
      <c r="M29" s="39"/>
      <c r="N29" s="39"/>
      <c r="O29" s="40"/>
      <c r="P29" s="41"/>
      <c r="Q29" s="40"/>
      <c r="R29" s="40"/>
      <c r="S29" s="42"/>
      <c r="T29" s="42"/>
      <c r="U29" s="40"/>
      <c r="V29" s="40" t="e">
        <f>IF(O29&gt;0,O29,((P29*2.2046*S29)+(Q29+R29)/G29)+U29)</f>
        <v>#DIV/0!</v>
      </c>
      <c r="W29" s="40" t="e">
        <f>V29*F29</f>
        <v>#DIV/0!</v>
      </c>
      <c r="X29" s="43"/>
    </row>
    <row r="30" spans="1:25" ht="12" customHeight="1">
      <c r="A30" s="74"/>
      <c r="B30" s="33" t="s">
        <v>155</v>
      </c>
      <c r="C30" s="34" t="s">
        <v>117</v>
      </c>
      <c r="D30" s="34" t="s">
        <v>156</v>
      </c>
      <c r="E30" s="34"/>
      <c r="F30" s="35">
        <v>1000</v>
      </c>
      <c r="G30" s="36"/>
      <c r="H30" s="36">
        <f t="shared" si="5"/>
        <v>-1000</v>
      </c>
      <c r="I30" s="39"/>
      <c r="J30" s="34"/>
      <c r="K30" s="38"/>
      <c r="L30" s="38"/>
      <c r="M30" s="39"/>
      <c r="N30" s="39"/>
      <c r="O30" s="40"/>
      <c r="P30" s="41"/>
      <c r="Q30" s="40"/>
      <c r="R30" s="40"/>
      <c r="S30" s="42"/>
      <c r="T30" s="42"/>
      <c r="U30" s="40"/>
      <c r="V30" s="40" t="e">
        <f>IF(O30&gt;0,O30,((P30*2.2046*S30)+(Q30+R30)/G30)+U30)</f>
        <v>#DIV/0!</v>
      </c>
      <c r="W30" s="40" t="e">
        <f>V30*F30</f>
        <v>#DIV/0!</v>
      </c>
      <c r="X30" s="43"/>
    </row>
    <row r="31" spans="1:25" ht="12" customHeight="1">
      <c r="A31" s="74"/>
      <c r="B31" s="33"/>
      <c r="C31" s="34"/>
      <c r="D31" s="34"/>
      <c r="E31" s="34"/>
      <c r="F31" s="35"/>
      <c r="G31" s="36"/>
      <c r="H31" s="36">
        <f t="shared" si="5"/>
        <v>0</v>
      </c>
      <c r="I31" s="2"/>
      <c r="J31" s="2"/>
      <c r="K31" s="38"/>
      <c r="L31" s="38"/>
      <c r="M31" s="39"/>
      <c r="N31" s="39"/>
      <c r="O31" s="40"/>
      <c r="P31" s="41"/>
      <c r="Q31" s="40"/>
      <c r="R31" s="40"/>
      <c r="S31" s="42"/>
      <c r="T31" s="42"/>
      <c r="U31" s="40"/>
      <c r="V31" s="40" t="e">
        <f>IF(O31&gt;0,O31,((P31*2.2046*S31)+(Q31+R31)/G31)+U31)</f>
        <v>#DIV/0!</v>
      </c>
      <c r="W31" s="40" t="e">
        <f t="shared" si="4"/>
        <v>#DIV/0!</v>
      </c>
      <c r="X31" s="43"/>
      <c r="Y31" s="2"/>
    </row>
    <row r="32" spans="1:25">
      <c r="A32" s="74"/>
      <c r="B32" s="33" t="s">
        <v>126</v>
      </c>
      <c r="C32" s="34" t="s">
        <v>121</v>
      </c>
      <c r="D32" s="34" t="s">
        <v>121</v>
      </c>
      <c r="E32" s="34"/>
      <c r="F32" s="35">
        <v>18500</v>
      </c>
      <c r="G32" s="36">
        <v>18500</v>
      </c>
      <c r="H32" s="36">
        <f t="shared" si="5"/>
        <v>0</v>
      </c>
      <c r="I32" s="2" t="s">
        <v>157</v>
      </c>
      <c r="J32" s="49" t="s">
        <v>147</v>
      </c>
      <c r="K32" s="38">
        <v>40735</v>
      </c>
      <c r="L32" s="38">
        <v>40737</v>
      </c>
      <c r="M32" s="39" t="s">
        <v>141</v>
      </c>
      <c r="N32" s="39" t="s">
        <v>158</v>
      </c>
      <c r="O32" s="40"/>
      <c r="P32" s="41"/>
      <c r="Q32" s="40">
        <v>18560</v>
      </c>
      <c r="R32" s="57">
        <v>30000</v>
      </c>
      <c r="S32" s="45">
        <v>12</v>
      </c>
      <c r="T32" s="42"/>
      <c r="U32" s="40">
        <v>0.1</v>
      </c>
      <c r="V32" s="40">
        <f>IF(O32&gt;0,O32,((P32*2.2046*S32)+(Q32+R32)/G32)+U32)</f>
        <v>2.7248648648648648</v>
      </c>
      <c r="W32" s="40">
        <f t="shared" si="4"/>
        <v>50410</v>
      </c>
      <c r="X32" s="43"/>
      <c r="Y32" s="50">
        <v>17</v>
      </c>
    </row>
    <row r="33" spans="1:25">
      <c r="A33" s="74"/>
      <c r="B33" s="33" t="s">
        <v>126</v>
      </c>
      <c r="C33" s="34" t="s">
        <v>149</v>
      </c>
      <c r="D33" s="34" t="s">
        <v>149</v>
      </c>
      <c r="E33" s="34"/>
      <c r="F33" s="35">
        <v>18500</v>
      </c>
      <c r="G33" s="36">
        <v>18500</v>
      </c>
      <c r="H33" s="36">
        <f t="shared" si="5"/>
        <v>0</v>
      </c>
      <c r="I33" s="2" t="s">
        <v>159</v>
      </c>
      <c r="J33" s="49" t="s">
        <v>147</v>
      </c>
      <c r="K33" s="38">
        <v>40735</v>
      </c>
      <c r="L33" s="38">
        <v>40737</v>
      </c>
      <c r="M33" s="39" t="s">
        <v>141</v>
      </c>
      <c r="N33" s="39" t="s">
        <v>160</v>
      </c>
      <c r="O33" s="40"/>
      <c r="P33" s="41"/>
      <c r="Q33" s="40">
        <v>18560</v>
      </c>
      <c r="R33" s="57">
        <v>9000</v>
      </c>
      <c r="S33" s="45">
        <v>12</v>
      </c>
      <c r="T33" s="42"/>
      <c r="U33" s="40">
        <v>0.1</v>
      </c>
      <c r="V33" s="40">
        <f t="shared" ref="V33:V39" si="6">IF(O33&gt;0,O33,((P33*2.2046*S33)+(Q33+R33)/G33)+U33)</f>
        <v>1.5897297297297299</v>
      </c>
      <c r="W33" s="40">
        <f>V33*F33</f>
        <v>29410.000000000004</v>
      </c>
      <c r="X33" s="43"/>
      <c r="Y33" s="50">
        <v>18</v>
      </c>
    </row>
    <row r="34" spans="1:25">
      <c r="A34" s="74"/>
      <c r="B34" s="33" t="s">
        <v>161</v>
      </c>
      <c r="C34" s="34" t="s">
        <v>121</v>
      </c>
      <c r="D34" s="34" t="s">
        <v>121</v>
      </c>
      <c r="E34" s="34"/>
      <c r="F34" s="35">
        <v>18500</v>
      </c>
      <c r="G34" s="36">
        <v>18500</v>
      </c>
      <c r="H34" s="36">
        <f t="shared" si="5"/>
        <v>0</v>
      </c>
      <c r="J34" s="49" t="s">
        <v>124</v>
      </c>
      <c r="K34" s="38">
        <v>40735</v>
      </c>
      <c r="L34" s="38">
        <v>40737</v>
      </c>
      <c r="M34" s="39" t="s">
        <v>141</v>
      </c>
      <c r="N34" s="34" t="s">
        <v>162</v>
      </c>
      <c r="O34" s="40"/>
      <c r="P34" s="41"/>
      <c r="Q34" s="40">
        <v>18560</v>
      </c>
      <c r="R34" s="57">
        <v>9000</v>
      </c>
      <c r="S34" s="45">
        <v>12</v>
      </c>
      <c r="T34" s="42"/>
      <c r="U34" s="40">
        <v>0.1</v>
      </c>
      <c r="V34" s="40">
        <f t="shared" si="6"/>
        <v>1.5897297297297299</v>
      </c>
      <c r="W34" s="40">
        <f>V34*F34</f>
        <v>29410.000000000004</v>
      </c>
      <c r="X34" s="43"/>
    </row>
    <row r="35" spans="1:25">
      <c r="A35" s="74"/>
      <c r="B35" s="33"/>
      <c r="C35" s="34"/>
      <c r="D35" s="34"/>
      <c r="E35" s="34"/>
      <c r="F35" s="35"/>
      <c r="G35" s="36"/>
      <c r="H35" s="36">
        <f t="shared" si="5"/>
        <v>0</v>
      </c>
      <c r="J35" s="34"/>
      <c r="K35" s="38"/>
      <c r="L35" s="38"/>
      <c r="M35" s="39"/>
      <c r="N35" s="34"/>
      <c r="O35" s="40"/>
      <c r="P35" s="41"/>
      <c r="Q35" s="40"/>
      <c r="R35" s="40"/>
      <c r="S35" s="42"/>
      <c r="T35" s="42"/>
      <c r="U35" s="40"/>
      <c r="V35" s="40" t="e">
        <f t="shared" si="6"/>
        <v>#DIV/0!</v>
      </c>
      <c r="W35" s="40" t="e">
        <f t="shared" si="4"/>
        <v>#DIV/0!</v>
      </c>
      <c r="X35" s="43"/>
    </row>
    <row r="36" spans="1:25">
      <c r="A36" s="74"/>
      <c r="B36" s="33"/>
      <c r="C36" s="34"/>
      <c r="D36" s="34"/>
      <c r="E36" s="34"/>
      <c r="F36" s="35"/>
      <c r="G36" s="36"/>
      <c r="H36" s="36">
        <f t="shared" si="5"/>
        <v>0</v>
      </c>
      <c r="J36" s="34"/>
      <c r="K36" s="38"/>
      <c r="L36" s="38"/>
      <c r="M36" s="39"/>
      <c r="N36" s="34"/>
      <c r="O36" s="40"/>
      <c r="P36" s="41"/>
      <c r="Q36" s="40"/>
      <c r="R36" s="40"/>
      <c r="S36" s="42"/>
      <c r="T36" s="42"/>
      <c r="U36" s="40"/>
      <c r="V36" s="40" t="e">
        <f t="shared" si="6"/>
        <v>#DIV/0!</v>
      </c>
      <c r="W36" s="40" t="e">
        <f t="shared" si="4"/>
        <v>#DIV/0!</v>
      </c>
      <c r="X36" s="43"/>
    </row>
    <row r="37" spans="1:25">
      <c r="A37" s="74"/>
      <c r="B37" s="33"/>
      <c r="C37" s="34"/>
      <c r="D37" s="34"/>
      <c r="E37" s="34"/>
      <c r="F37" s="35"/>
      <c r="G37" s="36"/>
      <c r="H37" s="36">
        <f t="shared" si="5"/>
        <v>0</v>
      </c>
      <c r="I37" s="2"/>
      <c r="J37" s="34"/>
      <c r="K37" s="38"/>
      <c r="L37" s="38"/>
      <c r="M37" s="39"/>
      <c r="N37" s="34"/>
      <c r="O37" s="40"/>
      <c r="P37" s="41"/>
      <c r="Q37" s="40"/>
      <c r="R37" s="40"/>
      <c r="S37" s="42"/>
      <c r="T37" s="42"/>
      <c r="U37" s="40"/>
      <c r="V37" s="40" t="e">
        <f t="shared" si="6"/>
        <v>#DIV/0!</v>
      </c>
      <c r="W37" s="40" t="e">
        <f t="shared" si="4"/>
        <v>#DIV/0!</v>
      </c>
      <c r="X37" s="43"/>
    </row>
    <row r="38" spans="1:25">
      <c r="A38" s="74"/>
      <c r="B38" s="48"/>
      <c r="C38" s="37"/>
      <c r="D38" s="37"/>
      <c r="E38" s="37"/>
      <c r="F38" s="35"/>
      <c r="G38" s="36"/>
      <c r="H38" s="36">
        <f t="shared" si="5"/>
        <v>0</v>
      </c>
      <c r="I38" s="1"/>
      <c r="J38" s="34"/>
      <c r="K38" s="38"/>
      <c r="L38" s="38"/>
      <c r="M38" s="39"/>
      <c r="N38" s="34"/>
      <c r="O38" s="40"/>
      <c r="P38" s="41"/>
      <c r="Q38" s="40"/>
      <c r="R38" s="40"/>
      <c r="S38" s="42"/>
      <c r="T38" s="42"/>
      <c r="U38" s="40"/>
      <c r="V38" s="40" t="e">
        <f t="shared" si="6"/>
        <v>#DIV/0!</v>
      </c>
      <c r="W38" s="40" t="e">
        <f t="shared" si="4"/>
        <v>#DIV/0!</v>
      </c>
      <c r="X38" s="43"/>
    </row>
    <row r="39" spans="1:25">
      <c r="A39" s="74"/>
      <c r="B39" s="33"/>
      <c r="C39" s="34"/>
      <c r="D39" s="34"/>
      <c r="E39" s="34"/>
      <c r="F39" s="35"/>
      <c r="G39" s="36"/>
      <c r="H39" s="36">
        <f t="shared" si="5"/>
        <v>0</v>
      </c>
      <c r="I39" s="34"/>
      <c r="J39" s="34"/>
      <c r="K39" s="38"/>
      <c r="L39" s="38"/>
      <c r="M39" s="39"/>
      <c r="N39" s="39"/>
      <c r="O39" s="40"/>
      <c r="P39" s="41"/>
      <c r="Q39" s="40"/>
      <c r="R39" s="40"/>
      <c r="S39" s="42"/>
      <c r="T39" s="42"/>
      <c r="U39" s="40"/>
      <c r="V39" s="40" t="e">
        <f t="shared" si="6"/>
        <v>#DIV/0!</v>
      </c>
      <c r="W39" s="40" t="e">
        <f t="shared" si="4"/>
        <v>#DIV/0!</v>
      </c>
      <c r="X39" s="43"/>
    </row>
    <row r="40" spans="1:25" ht="12" customHeight="1">
      <c r="A40" s="74"/>
      <c r="B40" s="33" t="s">
        <v>111</v>
      </c>
      <c r="C40" s="34" t="s">
        <v>112</v>
      </c>
      <c r="D40" s="34" t="s">
        <v>113</v>
      </c>
      <c r="E40" s="39"/>
      <c r="F40" s="35"/>
      <c r="G40" s="36"/>
      <c r="H40" s="36">
        <f>G40-F40</f>
        <v>0</v>
      </c>
      <c r="I40" s="37"/>
      <c r="J40" s="34"/>
      <c r="K40" s="38"/>
      <c r="L40" s="38"/>
      <c r="M40" s="34"/>
      <c r="N40" s="34"/>
      <c r="O40" s="40"/>
      <c r="P40" s="41"/>
      <c r="Q40" s="40"/>
      <c r="R40" s="40"/>
      <c r="S40" s="42"/>
      <c r="T40" s="40">
        <f>E40*5</f>
        <v>0</v>
      </c>
      <c r="U40" s="40"/>
      <c r="V40" s="40" t="e">
        <f>((O40*F40)+Q40+R40+S40+T40)/G40</f>
        <v>#DIV/0!</v>
      </c>
      <c r="W40" s="40" t="e">
        <f t="shared" si="4"/>
        <v>#DIV/0!</v>
      </c>
      <c r="X40" s="43"/>
    </row>
    <row r="41" spans="1:25" ht="15.75" thickBot="1">
      <c r="A41" s="74"/>
      <c r="B41" s="58"/>
      <c r="C41" s="26"/>
      <c r="D41" s="26"/>
      <c r="E41" s="26"/>
      <c r="F41" s="27"/>
      <c r="G41" s="27"/>
      <c r="H41" s="27"/>
      <c r="I41" s="28"/>
      <c r="J41" s="26"/>
      <c r="K41" s="29"/>
      <c r="L41" s="29"/>
      <c r="M41" s="29"/>
      <c r="N41" s="26"/>
      <c r="O41" s="30"/>
      <c r="P41" s="31"/>
      <c r="Q41" s="30"/>
      <c r="R41" s="30"/>
      <c r="S41" s="30"/>
      <c r="T41" s="30"/>
      <c r="U41" s="30"/>
      <c r="V41" s="30"/>
      <c r="W41" s="30"/>
      <c r="X41" s="53"/>
    </row>
    <row r="42" spans="1:25">
      <c r="A42" s="59"/>
      <c r="B42" s="33"/>
      <c r="C42" s="34"/>
      <c r="D42" s="34"/>
      <c r="E42" s="34"/>
      <c r="F42" s="35"/>
      <c r="G42" s="36"/>
      <c r="H42" s="36">
        <f>G42-F42</f>
        <v>0</v>
      </c>
      <c r="I42" s="39"/>
      <c r="J42" s="34"/>
      <c r="K42" s="38"/>
      <c r="L42" s="38"/>
      <c r="M42" s="39"/>
      <c r="N42" s="39"/>
      <c r="O42" s="40"/>
      <c r="P42" s="41"/>
      <c r="Q42" s="40"/>
      <c r="R42" s="40"/>
      <c r="S42" s="42"/>
      <c r="T42" s="40"/>
      <c r="U42" s="40"/>
      <c r="V42" s="40" t="e">
        <f>IF(O42&gt;0,O42,((P42*2.2046*S42)+(Q42+R42)/G42)+U42)</f>
        <v>#DIV/0!</v>
      </c>
      <c r="W42" s="40" t="e">
        <f>V42*F42</f>
        <v>#DIV/0!</v>
      </c>
      <c r="X42" s="43"/>
      <c r="Y42" s="2"/>
    </row>
    <row r="43" spans="1:25">
      <c r="A43" s="59"/>
      <c r="B43" s="33" t="s">
        <v>111</v>
      </c>
      <c r="C43" s="34" t="s">
        <v>112</v>
      </c>
      <c r="D43" s="34" t="s">
        <v>113</v>
      </c>
      <c r="E43" s="34"/>
      <c r="F43" s="35"/>
      <c r="G43" s="36"/>
      <c r="H43" s="36">
        <f t="shared" ref="H43:H56" si="7">G43-F43</f>
        <v>0</v>
      </c>
      <c r="I43" s="39"/>
      <c r="J43" s="34"/>
      <c r="K43" s="38"/>
      <c r="L43" s="38">
        <v>40742</v>
      </c>
      <c r="M43" s="39" t="s">
        <v>137</v>
      </c>
      <c r="N43" s="34"/>
      <c r="O43" s="40"/>
      <c r="P43" s="41"/>
      <c r="Q43" s="40"/>
      <c r="R43" s="40"/>
      <c r="S43" s="42"/>
      <c r="T43" s="40">
        <f>E43*5</f>
        <v>0</v>
      </c>
      <c r="U43" s="40"/>
      <c r="V43" s="40" t="e">
        <f>((O43*F43)+Q43+R43+S43+T43)/G43</f>
        <v>#DIV/0!</v>
      </c>
      <c r="W43" s="40" t="e">
        <f>V43*F43</f>
        <v>#DIV/0!</v>
      </c>
      <c r="X43" s="43"/>
      <c r="Y43" s="2"/>
    </row>
    <row r="44" spans="1:25">
      <c r="A44" s="59"/>
      <c r="B44" s="33" t="s">
        <v>111</v>
      </c>
      <c r="C44" s="34" t="s">
        <v>138</v>
      </c>
      <c r="D44" s="34" t="s">
        <v>139</v>
      </c>
      <c r="E44" s="34"/>
      <c r="F44" s="35"/>
      <c r="G44" s="36"/>
      <c r="H44" s="36">
        <f>G44-F44</f>
        <v>0</v>
      </c>
      <c r="I44" s="39"/>
      <c r="J44" s="34"/>
      <c r="K44" s="38"/>
      <c r="L44" s="38"/>
      <c r="M44" s="34"/>
      <c r="N44" s="34"/>
      <c r="O44" s="40"/>
      <c r="P44" s="41"/>
      <c r="Q44" s="40"/>
      <c r="R44" s="40">
        <f>60*E44+146.68</f>
        <v>146.68</v>
      </c>
      <c r="S44" s="42">
        <f>-32*E44</f>
        <v>0</v>
      </c>
      <c r="T44" s="40">
        <f>E44*5</f>
        <v>0</v>
      </c>
      <c r="U44" s="2"/>
      <c r="V44" s="40" t="e">
        <f>((O44*F44)+Q44+R44+S44+T44)/G44</f>
        <v>#DIV/0!</v>
      </c>
      <c r="W44" s="40" t="e">
        <f t="shared" ref="W44:W56" si="8">V44*F44</f>
        <v>#DIV/0!</v>
      </c>
      <c r="X44" s="43"/>
      <c r="Y44" s="2"/>
    </row>
    <row r="45" spans="1:25">
      <c r="A45" s="59"/>
      <c r="B45" s="33" t="s">
        <v>111</v>
      </c>
      <c r="C45" s="34" t="s">
        <v>138</v>
      </c>
      <c r="D45" s="34" t="s">
        <v>139</v>
      </c>
      <c r="E45" s="34"/>
      <c r="F45" s="35"/>
      <c r="G45" s="36"/>
      <c r="H45" s="36">
        <f>G45-F45</f>
        <v>0</v>
      </c>
      <c r="I45" s="39"/>
      <c r="J45" s="34"/>
      <c r="K45" s="38"/>
      <c r="L45" s="38"/>
      <c r="M45" s="34"/>
      <c r="N45" s="34"/>
      <c r="O45" s="40"/>
      <c r="P45" s="41"/>
      <c r="Q45" s="40"/>
      <c r="R45" s="40">
        <f>60*E45+146.68</f>
        <v>146.68</v>
      </c>
      <c r="S45" s="42">
        <f>-32*E45</f>
        <v>0</v>
      </c>
      <c r="T45" s="40">
        <f>E45*5</f>
        <v>0</v>
      </c>
      <c r="U45" s="2"/>
      <c r="V45" s="40" t="e">
        <f>((O45*F45)+Q45+R45+S45+T45)/G45</f>
        <v>#DIV/0!</v>
      </c>
      <c r="W45" s="40" t="e">
        <f t="shared" si="8"/>
        <v>#DIV/0!</v>
      </c>
      <c r="X45" s="43"/>
      <c r="Y45" s="2"/>
    </row>
    <row r="46" spans="1:25">
      <c r="A46" s="59"/>
      <c r="B46" s="33"/>
      <c r="C46" s="34"/>
      <c r="D46" s="34"/>
      <c r="E46" s="34"/>
      <c r="F46" s="35"/>
      <c r="G46" s="36"/>
      <c r="H46" s="36">
        <f t="shared" si="7"/>
        <v>0</v>
      </c>
      <c r="I46" s="39"/>
      <c r="J46" s="34"/>
      <c r="K46" s="38"/>
      <c r="L46" s="38"/>
      <c r="M46" s="39"/>
      <c r="N46" s="39"/>
      <c r="O46" s="40"/>
      <c r="P46" s="41"/>
      <c r="Q46" s="40"/>
      <c r="R46" s="40"/>
      <c r="S46" s="42"/>
      <c r="T46" s="42"/>
      <c r="U46" s="40"/>
      <c r="V46" s="40" t="e">
        <f>IF(O46&gt;0,O46,((P46*2.2046*S46)+(Q46+R46)/G46)+U46)</f>
        <v>#DIV/0!</v>
      </c>
      <c r="W46" s="40" t="e">
        <f t="shared" si="8"/>
        <v>#DIV/0!</v>
      </c>
      <c r="X46" s="43"/>
      <c r="Y46" s="2"/>
    </row>
    <row r="47" spans="1:25">
      <c r="A47" s="59"/>
      <c r="B47" s="33"/>
      <c r="C47" s="34"/>
      <c r="D47" s="34"/>
      <c r="E47" s="34"/>
      <c r="F47" s="35"/>
      <c r="G47" s="36"/>
      <c r="H47" s="36">
        <f t="shared" si="7"/>
        <v>0</v>
      </c>
      <c r="I47" s="2"/>
      <c r="J47" s="34"/>
      <c r="K47" s="38"/>
      <c r="L47" s="38"/>
      <c r="M47" s="39"/>
      <c r="N47" s="39"/>
      <c r="O47" s="40"/>
      <c r="P47" s="41"/>
      <c r="Q47" s="40"/>
      <c r="R47" s="40"/>
      <c r="S47" s="42"/>
      <c r="T47" s="42"/>
      <c r="U47" s="40"/>
      <c r="V47" s="40" t="e">
        <f>IF(O47&gt;0,O47,((P47*2.2046*S47)+(Q47+R47)/G47)+U47)</f>
        <v>#DIV/0!</v>
      </c>
      <c r="W47" s="40" t="e">
        <f t="shared" si="8"/>
        <v>#DIV/0!</v>
      </c>
      <c r="X47" s="43"/>
      <c r="Y47" s="2"/>
    </row>
    <row r="48" spans="1:25">
      <c r="A48" s="59"/>
      <c r="B48" s="33" t="s">
        <v>126</v>
      </c>
      <c r="C48" s="34" t="s">
        <v>121</v>
      </c>
      <c r="D48" s="34" t="s">
        <v>121</v>
      </c>
      <c r="E48" s="34"/>
      <c r="F48" s="35">
        <v>18500</v>
      </c>
      <c r="G48" s="36">
        <v>18500</v>
      </c>
      <c r="H48" s="36">
        <f t="shared" si="7"/>
        <v>0</v>
      </c>
      <c r="I48" s="2" t="s">
        <v>163</v>
      </c>
      <c r="J48" s="49" t="s">
        <v>147</v>
      </c>
      <c r="K48" s="38">
        <v>40742</v>
      </c>
      <c r="L48" s="38">
        <v>40744</v>
      </c>
      <c r="M48" s="39" t="s">
        <v>141</v>
      </c>
      <c r="N48" s="39" t="s">
        <v>164</v>
      </c>
      <c r="O48" s="40"/>
      <c r="P48" s="41"/>
      <c r="Q48" s="40">
        <v>18560</v>
      </c>
      <c r="R48" s="57">
        <v>30000</v>
      </c>
      <c r="S48" s="45">
        <v>12</v>
      </c>
      <c r="T48" s="42"/>
      <c r="U48" s="40">
        <v>0.1</v>
      </c>
      <c r="V48" s="40">
        <f>IF(O48&gt;0,O48,((P48*2.2046*S48)+(Q48+R48)/G48)+U48)</f>
        <v>2.7248648648648648</v>
      </c>
      <c r="W48" s="40">
        <f t="shared" si="8"/>
        <v>50410</v>
      </c>
      <c r="X48" s="43"/>
      <c r="Y48" s="50">
        <v>19</v>
      </c>
    </row>
    <row r="49" spans="1:25">
      <c r="A49" s="59"/>
      <c r="B49" s="33" t="s">
        <v>126</v>
      </c>
      <c r="C49" s="34" t="s">
        <v>149</v>
      </c>
      <c r="D49" s="34" t="s">
        <v>149</v>
      </c>
      <c r="E49" s="34"/>
      <c r="F49" s="35">
        <v>18500</v>
      </c>
      <c r="G49" s="36">
        <v>18500</v>
      </c>
      <c r="H49" s="36">
        <f t="shared" si="7"/>
        <v>0</v>
      </c>
      <c r="I49" s="2" t="s">
        <v>165</v>
      </c>
      <c r="J49" s="49" t="s">
        <v>147</v>
      </c>
      <c r="K49" s="38">
        <v>40742</v>
      </c>
      <c r="L49" s="38">
        <v>40744</v>
      </c>
      <c r="M49" s="39" t="s">
        <v>141</v>
      </c>
      <c r="N49" s="39" t="s">
        <v>166</v>
      </c>
      <c r="O49" s="40"/>
      <c r="P49" s="41"/>
      <c r="Q49" s="40">
        <v>18560</v>
      </c>
      <c r="R49" s="57">
        <v>9000</v>
      </c>
      <c r="S49" s="45">
        <v>12</v>
      </c>
      <c r="T49" s="42"/>
      <c r="U49" s="40">
        <v>0.1</v>
      </c>
      <c r="V49" s="40">
        <f>IF(O49&gt;0,O49,((P49*2.2046*S49)+(Q49+R49)/G49)+U49)</f>
        <v>1.5897297297297299</v>
      </c>
      <c r="W49" s="40">
        <f>V49*F49</f>
        <v>29410.000000000004</v>
      </c>
      <c r="X49" s="43"/>
      <c r="Y49" s="50">
        <v>20</v>
      </c>
    </row>
    <row r="50" spans="1:25">
      <c r="A50" s="59"/>
      <c r="B50" s="60"/>
      <c r="C50" s="61"/>
      <c r="D50" s="60"/>
      <c r="E50" s="34"/>
      <c r="F50" s="35"/>
      <c r="G50" s="36"/>
      <c r="H50" s="36">
        <f t="shared" si="7"/>
        <v>0</v>
      </c>
      <c r="J50" s="34"/>
      <c r="K50" s="38"/>
      <c r="L50" s="38"/>
      <c r="M50" s="39"/>
      <c r="N50" s="34"/>
      <c r="O50" s="40"/>
      <c r="P50" s="41"/>
      <c r="Q50" s="40"/>
      <c r="R50" s="40"/>
      <c r="S50" s="42"/>
      <c r="T50" s="42"/>
      <c r="U50" s="40"/>
      <c r="V50" s="40" t="e">
        <f>IF(O50&gt;0,O50,((P50*2.2046*S50)+(Q50+R50)/G50)+U50)</f>
        <v>#DIV/0!</v>
      </c>
      <c r="W50" s="40" t="e">
        <f>V50*F50</f>
        <v>#DIV/0!</v>
      </c>
      <c r="X50" s="43"/>
    </row>
    <row r="51" spans="1:25">
      <c r="A51" s="59"/>
      <c r="B51" s="33"/>
      <c r="C51" s="34"/>
      <c r="D51" s="34"/>
      <c r="E51" s="34"/>
      <c r="F51" s="35"/>
      <c r="G51" s="36"/>
      <c r="H51" s="36">
        <f t="shared" si="7"/>
        <v>0</v>
      </c>
      <c r="J51" s="34"/>
      <c r="K51" s="38"/>
      <c r="L51" s="38"/>
      <c r="M51" s="34"/>
      <c r="N51" s="34"/>
      <c r="O51" s="40"/>
      <c r="P51" s="41"/>
      <c r="Q51" s="40"/>
      <c r="R51" s="40"/>
      <c r="S51" s="42"/>
      <c r="T51" s="40"/>
      <c r="U51" s="40"/>
      <c r="V51" s="40" t="e">
        <f>((O51*F51)+Q51+R51+S51+T51)/G51</f>
        <v>#DIV/0!</v>
      </c>
      <c r="W51" s="40" t="e">
        <f t="shared" si="8"/>
        <v>#DIV/0!</v>
      </c>
      <c r="X51" s="43"/>
    </row>
    <row r="52" spans="1:25">
      <c r="A52" s="59"/>
      <c r="B52" s="33"/>
      <c r="C52" s="34"/>
      <c r="D52" s="34"/>
      <c r="E52" s="34"/>
      <c r="F52" s="35"/>
      <c r="G52" s="36"/>
      <c r="H52" s="36">
        <f t="shared" si="7"/>
        <v>0</v>
      </c>
      <c r="I52" s="34"/>
      <c r="J52" s="2"/>
      <c r="K52" s="38"/>
      <c r="L52" s="38"/>
      <c r="M52" s="39"/>
      <c r="N52" s="39"/>
      <c r="O52" s="40"/>
      <c r="P52" s="41"/>
      <c r="Q52" s="40"/>
      <c r="R52" s="40"/>
      <c r="S52" s="42"/>
      <c r="T52" s="42"/>
      <c r="U52" s="40"/>
      <c r="V52" s="40" t="e">
        <f>IF(O52&gt;0,O52,((P52*2.2046*S52)+(Q52+R52)/G52)+U52)</f>
        <v>#DIV/0!</v>
      </c>
      <c r="W52" s="40" t="e">
        <f t="shared" si="8"/>
        <v>#DIV/0!</v>
      </c>
      <c r="X52" s="43"/>
    </row>
    <row r="53" spans="1:25">
      <c r="A53" s="59"/>
      <c r="B53" s="33"/>
      <c r="C53" s="34"/>
      <c r="D53" s="34"/>
      <c r="E53" s="34"/>
      <c r="F53" s="35"/>
      <c r="G53" s="36"/>
      <c r="H53" s="36">
        <f t="shared" si="7"/>
        <v>0</v>
      </c>
      <c r="I53" s="34"/>
      <c r="J53" s="34"/>
      <c r="K53" s="38"/>
      <c r="L53" s="38"/>
      <c r="M53" s="39"/>
      <c r="N53" s="34"/>
      <c r="O53" s="40"/>
      <c r="P53" s="41"/>
      <c r="Q53" s="40"/>
      <c r="R53" s="40"/>
      <c r="S53" s="42"/>
      <c r="T53" s="40"/>
      <c r="U53" s="40"/>
      <c r="V53" s="40" t="e">
        <f>IF(O53&gt;0,O53,((P53*2.2046*S53)+(Q53+R53)/G53)+U53)</f>
        <v>#DIV/0!</v>
      </c>
      <c r="W53" s="40" t="e">
        <f t="shared" si="8"/>
        <v>#DIV/0!</v>
      </c>
      <c r="X53" s="43"/>
      <c r="Y53" s="2"/>
    </row>
    <row r="54" spans="1:25">
      <c r="A54" s="59"/>
      <c r="B54" s="33"/>
      <c r="C54" s="34"/>
      <c r="D54" s="34"/>
      <c r="E54" s="34"/>
      <c r="F54" s="35"/>
      <c r="G54" s="36"/>
      <c r="H54" s="36">
        <f t="shared" si="7"/>
        <v>0</v>
      </c>
      <c r="I54" s="34"/>
      <c r="J54" s="34"/>
      <c r="K54" s="38"/>
      <c r="L54" s="38"/>
      <c r="M54" s="39"/>
      <c r="N54" s="34"/>
      <c r="O54" s="40"/>
      <c r="P54" s="41"/>
      <c r="Q54" s="40"/>
      <c r="R54" s="40"/>
      <c r="S54" s="42"/>
      <c r="T54" s="40"/>
      <c r="U54" s="40"/>
      <c r="V54" s="40" t="e">
        <f>IF(O54&gt;0,O54,((P54*2.2046*S54)+(Q54+R54)/G54)+U54)</f>
        <v>#DIV/0!</v>
      </c>
      <c r="W54" s="40" t="e">
        <f t="shared" si="8"/>
        <v>#DIV/0!</v>
      </c>
      <c r="X54" s="43"/>
      <c r="Y54" s="2"/>
    </row>
    <row r="55" spans="1:25">
      <c r="A55" s="59"/>
      <c r="B55" s="33" t="s">
        <v>111</v>
      </c>
      <c r="C55" s="34" t="s">
        <v>112</v>
      </c>
      <c r="D55" s="34" t="s">
        <v>113</v>
      </c>
      <c r="E55" s="34"/>
      <c r="F55" s="35"/>
      <c r="G55" s="36"/>
      <c r="H55" s="36">
        <f t="shared" si="7"/>
        <v>0</v>
      </c>
      <c r="I55" s="34"/>
      <c r="J55" s="34"/>
      <c r="K55" s="38"/>
      <c r="L55" s="38">
        <v>40746</v>
      </c>
      <c r="M55" s="39" t="s">
        <v>115</v>
      </c>
      <c r="N55" s="34"/>
      <c r="O55" s="40"/>
      <c r="P55" s="41"/>
      <c r="Q55" s="40"/>
      <c r="R55" s="40"/>
      <c r="S55" s="42"/>
      <c r="T55" s="40">
        <f>E55*5</f>
        <v>0</v>
      </c>
      <c r="U55" s="40"/>
      <c r="V55" s="40" t="e">
        <f>((O55*F55)+Q55+R55+S55+T55)/G55</f>
        <v>#DIV/0!</v>
      </c>
      <c r="W55" s="40" t="e">
        <f t="shared" si="8"/>
        <v>#DIV/0!</v>
      </c>
      <c r="X55" s="43"/>
      <c r="Y55" s="2"/>
    </row>
    <row r="56" spans="1:25">
      <c r="A56" s="59"/>
      <c r="B56" s="33"/>
      <c r="C56" s="34"/>
      <c r="D56" s="34"/>
      <c r="E56" s="34"/>
      <c r="F56" s="35"/>
      <c r="G56" s="36"/>
      <c r="H56" s="36">
        <f t="shared" si="7"/>
        <v>0</v>
      </c>
      <c r="I56" s="34"/>
      <c r="J56" s="34"/>
      <c r="K56" s="38"/>
      <c r="L56" s="38"/>
      <c r="M56" s="39"/>
      <c r="N56" s="34"/>
      <c r="O56" s="40"/>
      <c r="P56" s="41"/>
      <c r="Q56" s="40"/>
      <c r="R56" s="40"/>
      <c r="S56" s="42"/>
      <c r="T56" s="40"/>
      <c r="U56" s="40"/>
      <c r="V56" s="40" t="e">
        <f>IF(O56&gt;0,O56,((P56*2.2046*S56)+(Q56+R56)/G56)+U56)</f>
        <v>#DIV/0!</v>
      </c>
      <c r="W56" s="40" t="e">
        <f t="shared" si="8"/>
        <v>#DIV/0!</v>
      </c>
      <c r="X56" s="43"/>
      <c r="Y56" s="2"/>
    </row>
    <row r="57" spans="1:25" ht="15.75" thickBot="1">
      <c r="A57" s="59"/>
      <c r="B57" s="58"/>
      <c r="C57" s="26"/>
      <c r="D57" s="26"/>
      <c r="E57" s="26"/>
      <c r="F57" s="27"/>
      <c r="G57" s="27"/>
      <c r="H57" s="27"/>
      <c r="I57" s="27"/>
      <c r="J57" s="26"/>
      <c r="K57" s="29"/>
      <c r="L57" s="29"/>
      <c r="M57" s="26"/>
      <c r="N57" s="26"/>
      <c r="O57" s="30"/>
      <c r="P57" s="31"/>
      <c r="Q57" s="30"/>
      <c r="R57" s="30"/>
      <c r="S57" s="30"/>
      <c r="T57" s="30"/>
      <c r="U57" s="30"/>
      <c r="V57" s="30"/>
      <c r="W57" s="30"/>
      <c r="X57" s="53"/>
      <c r="Y57" s="2"/>
    </row>
    <row r="58" spans="1:25">
      <c r="A58" s="75"/>
      <c r="B58" s="33"/>
      <c r="C58" s="34"/>
      <c r="D58" s="34"/>
      <c r="E58" s="34"/>
      <c r="F58" s="35"/>
      <c r="G58" s="36"/>
      <c r="H58" s="36">
        <f>G58-F58</f>
        <v>0</v>
      </c>
      <c r="I58" s="1"/>
      <c r="J58" s="34"/>
      <c r="K58" s="38"/>
      <c r="L58" s="38"/>
      <c r="M58" s="39"/>
      <c r="N58" s="39"/>
      <c r="O58" s="40"/>
      <c r="P58" s="41"/>
      <c r="Q58" s="40"/>
      <c r="R58" s="40"/>
      <c r="S58" s="42"/>
      <c r="T58" s="42"/>
      <c r="U58" s="40"/>
      <c r="V58" s="40" t="e">
        <f t="shared" ref="V58:V69" si="9">IF(O58&gt;0,O58,((P58*2.2046*S58)+(Q58+R58)/G58)+U58)</f>
        <v>#DIV/0!</v>
      </c>
      <c r="W58" s="40" t="e">
        <f t="shared" ref="W58:W69" si="10">V58*F58</f>
        <v>#DIV/0!</v>
      </c>
      <c r="X58" s="43"/>
      <c r="Y58" s="2"/>
    </row>
    <row r="59" spans="1:25">
      <c r="A59" s="75"/>
      <c r="B59" s="33" t="s">
        <v>111</v>
      </c>
      <c r="C59" s="34" t="s">
        <v>112</v>
      </c>
      <c r="D59" s="34" t="s">
        <v>113</v>
      </c>
      <c r="E59" s="34"/>
      <c r="F59" s="35"/>
      <c r="G59" s="36"/>
      <c r="H59" s="36">
        <f t="shared" ref="H59:H69" si="11">G59-F59</f>
        <v>0</v>
      </c>
      <c r="I59" s="34"/>
      <c r="J59" s="34"/>
      <c r="K59" s="38"/>
      <c r="L59" s="38">
        <v>40749</v>
      </c>
      <c r="M59" s="39" t="s">
        <v>137</v>
      </c>
      <c r="N59" s="34"/>
      <c r="O59" s="40"/>
      <c r="P59" s="41"/>
      <c r="Q59" s="40"/>
      <c r="R59" s="40"/>
      <c r="S59" s="42"/>
      <c r="T59" s="40">
        <f>E59*5</f>
        <v>0</v>
      </c>
      <c r="U59" s="40"/>
      <c r="V59" s="40" t="e">
        <f>((O59*F59)+Q59+R59+S59+T59)/G59</f>
        <v>#DIV/0!</v>
      </c>
      <c r="W59" s="40" t="e">
        <f t="shared" si="10"/>
        <v>#DIV/0!</v>
      </c>
      <c r="X59" s="43"/>
      <c r="Y59" s="2"/>
    </row>
    <row r="60" spans="1:25">
      <c r="A60" s="75"/>
      <c r="B60" s="48"/>
      <c r="C60" s="39"/>
      <c r="D60" s="39"/>
      <c r="E60" s="39"/>
      <c r="F60" s="35"/>
      <c r="G60" s="36"/>
      <c r="H60" s="36">
        <f t="shared" si="11"/>
        <v>0</v>
      </c>
      <c r="I60" s="2"/>
      <c r="J60" s="34"/>
      <c r="K60" s="38"/>
      <c r="L60" s="38"/>
      <c r="M60" s="39"/>
      <c r="N60" s="34"/>
      <c r="O60" s="40"/>
      <c r="P60" s="41"/>
      <c r="Q60" s="40"/>
      <c r="R60" s="40"/>
      <c r="S60" s="42"/>
      <c r="T60" s="42"/>
      <c r="U60" s="40"/>
      <c r="V60" s="40" t="e">
        <f t="shared" si="9"/>
        <v>#DIV/0!</v>
      </c>
      <c r="W60" s="40" t="e">
        <f t="shared" si="10"/>
        <v>#DIV/0!</v>
      </c>
      <c r="X60" s="43"/>
      <c r="Y60" s="2"/>
    </row>
    <row r="61" spans="1:25">
      <c r="A61" s="75"/>
      <c r="B61" s="33" t="s">
        <v>111</v>
      </c>
      <c r="C61" s="34" t="s">
        <v>138</v>
      </c>
      <c r="D61" s="34" t="s">
        <v>139</v>
      </c>
      <c r="E61" s="34"/>
      <c r="F61" s="35"/>
      <c r="G61" s="36"/>
      <c r="H61" s="36">
        <f>G61-F61</f>
        <v>0</v>
      </c>
      <c r="I61" s="39"/>
      <c r="J61" s="34"/>
      <c r="K61" s="38"/>
      <c r="L61" s="38"/>
      <c r="M61" s="34"/>
      <c r="N61" s="34"/>
      <c r="O61" s="40"/>
      <c r="P61" s="41"/>
      <c r="Q61" s="40"/>
      <c r="R61" s="40">
        <f>60*E61+146.68</f>
        <v>146.68</v>
      </c>
      <c r="S61" s="42">
        <f>-32*E61</f>
        <v>0</v>
      </c>
      <c r="T61" s="40">
        <f>E61*5</f>
        <v>0</v>
      </c>
      <c r="U61" s="2"/>
      <c r="V61" s="40" t="e">
        <f>((O61*F61)+Q61+R61+S61+T61)/G61</f>
        <v>#DIV/0!</v>
      </c>
      <c r="W61" s="40" t="e">
        <f t="shared" si="10"/>
        <v>#DIV/0!</v>
      </c>
      <c r="X61" s="43"/>
      <c r="Y61" s="2"/>
    </row>
    <row r="62" spans="1:25">
      <c r="A62" s="75"/>
      <c r="B62" s="33" t="s">
        <v>111</v>
      </c>
      <c r="C62" s="34" t="s">
        <v>138</v>
      </c>
      <c r="D62" s="34" t="s">
        <v>139</v>
      </c>
      <c r="E62" s="34"/>
      <c r="F62" s="35"/>
      <c r="G62" s="36"/>
      <c r="H62" s="36">
        <f>G62-F62</f>
        <v>0</v>
      </c>
      <c r="I62" s="39"/>
      <c r="J62" s="34"/>
      <c r="K62" s="38"/>
      <c r="L62" s="38"/>
      <c r="M62" s="34"/>
      <c r="N62" s="34"/>
      <c r="O62" s="40"/>
      <c r="P62" s="41"/>
      <c r="Q62" s="40"/>
      <c r="R62" s="40">
        <f>60*E62+146.68</f>
        <v>146.68</v>
      </c>
      <c r="S62" s="42">
        <f>-32*E62</f>
        <v>0</v>
      </c>
      <c r="T62" s="40">
        <f>E62*5</f>
        <v>0</v>
      </c>
      <c r="U62" s="2"/>
      <c r="V62" s="40" t="e">
        <f>((O62*F62)+Q62+R62+S62+T62)/G62</f>
        <v>#DIV/0!</v>
      </c>
      <c r="W62" s="40" t="e">
        <f t="shared" si="10"/>
        <v>#DIV/0!</v>
      </c>
      <c r="X62" s="43"/>
      <c r="Y62" s="2"/>
    </row>
    <row r="63" spans="1:25">
      <c r="A63" s="75"/>
      <c r="B63" s="33" t="s">
        <v>126</v>
      </c>
      <c r="C63" s="34" t="s">
        <v>121</v>
      </c>
      <c r="D63" s="34" t="s">
        <v>121</v>
      </c>
      <c r="E63" s="34"/>
      <c r="F63" s="35">
        <v>18500</v>
      </c>
      <c r="G63" s="36">
        <v>18500</v>
      </c>
      <c r="H63" s="36">
        <f t="shared" si="11"/>
        <v>0</v>
      </c>
      <c r="I63" s="2" t="s">
        <v>167</v>
      </c>
      <c r="J63" s="49" t="s">
        <v>147</v>
      </c>
      <c r="K63" s="38">
        <v>40749</v>
      </c>
      <c r="L63" s="38">
        <v>40751</v>
      </c>
      <c r="M63" s="39" t="s">
        <v>141</v>
      </c>
      <c r="N63" s="39" t="s">
        <v>168</v>
      </c>
      <c r="O63" s="40"/>
      <c r="P63" s="41"/>
      <c r="Q63" s="40">
        <v>18560</v>
      </c>
      <c r="R63" s="57">
        <v>30000</v>
      </c>
      <c r="S63" s="45">
        <v>12</v>
      </c>
      <c r="T63" s="42"/>
      <c r="U63" s="40">
        <v>0.1</v>
      </c>
      <c r="V63" s="40">
        <f t="shared" si="9"/>
        <v>2.7248648648648648</v>
      </c>
      <c r="W63" s="40">
        <f t="shared" si="10"/>
        <v>50410</v>
      </c>
      <c r="X63" s="43"/>
      <c r="Y63" s="50">
        <v>21</v>
      </c>
    </row>
    <row r="64" spans="1:25">
      <c r="A64" s="75"/>
      <c r="B64" s="33" t="s">
        <v>126</v>
      </c>
      <c r="C64" s="34" t="s">
        <v>149</v>
      </c>
      <c r="D64" s="34" t="s">
        <v>149</v>
      </c>
      <c r="E64" s="34"/>
      <c r="F64" s="35">
        <v>18500</v>
      </c>
      <c r="G64" s="36">
        <v>18500</v>
      </c>
      <c r="H64" s="36">
        <f t="shared" si="11"/>
        <v>0</v>
      </c>
      <c r="I64" s="2" t="s">
        <v>169</v>
      </c>
      <c r="J64" s="49" t="s">
        <v>147</v>
      </c>
      <c r="K64" s="38">
        <v>40749</v>
      </c>
      <c r="L64" s="38">
        <v>40751</v>
      </c>
      <c r="M64" s="39" t="s">
        <v>141</v>
      </c>
      <c r="N64" s="39" t="s">
        <v>170</v>
      </c>
      <c r="O64" s="40"/>
      <c r="P64" s="41"/>
      <c r="Q64" s="40">
        <v>18560</v>
      </c>
      <c r="R64" s="57">
        <v>9000</v>
      </c>
      <c r="S64" s="45">
        <v>12</v>
      </c>
      <c r="T64" s="42"/>
      <c r="U64" s="40">
        <v>0.1</v>
      </c>
      <c r="V64" s="40">
        <f t="shared" si="9"/>
        <v>1.5897297297297299</v>
      </c>
      <c r="W64" s="40">
        <f t="shared" si="10"/>
        <v>29410.000000000004</v>
      </c>
      <c r="X64" s="43"/>
      <c r="Y64" s="50">
        <v>22</v>
      </c>
    </row>
    <row r="65" spans="1:25">
      <c r="A65" s="75"/>
      <c r="B65" s="33"/>
      <c r="C65" s="34"/>
      <c r="D65" s="34"/>
      <c r="E65" s="34"/>
      <c r="F65" s="35"/>
      <c r="G65" s="36"/>
      <c r="H65" s="36">
        <f t="shared" si="11"/>
        <v>0</v>
      </c>
      <c r="J65" s="34"/>
      <c r="K65" s="38"/>
      <c r="L65" s="38"/>
      <c r="M65" s="34"/>
      <c r="N65" s="34"/>
      <c r="O65" s="40"/>
      <c r="P65" s="41"/>
      <c r="Q65" s="40"/>
      <c r="R65" s="40"/>
      <c r="S65" s="42"/>
      <c r="T65" s="42"/>
      <c r="U65" s="40"/>
      <c r="V65" s="40" t="e">
        <f t="shared" si="9"/>
        <v>#DIV/0!</v>
      </c>
      <c r="W65" s="40" t="e">
        <f t="shared" si="10"/>
        <v>#DIV/0!</v>
      </c>
      <c r="X65" s="43"/>
    </row>
    <row r="66" spans="1:25">
      <c r="A66" s="75"/>
      <c r="B66" s="33"/>
      <c r="C66" s="34"/>
      <c r="D66" s="34"/>
      <c r="E66" s="34"/>
      <c r="F66" s="35"/>
      <c r="G66" s="36"/>
      <c r="H66" s="36">
        <f t="shared" si="11"/>
        <v>0</v>
      </c>
      <c r="I66" s="34"/>
      <c r="J66" s="34"/>
      <c r="K66" s="38"/>
      <c r="L66" s="38"/>
      <c r="M66" s="34"/>
      <c r="N66" s="34"/>
      <c r="O66" s="40"/>
      <c r="P66" s="41"/>
      <c r="Q66" s="40"/>
      <c r="R66" s="40"/>
      <c r="S66" s="42"/>
      <c r="T66" s="42"/>
      <c r="U66" s="40"/>
      <c r="V66" s="40" t="e">
        <f t="shared" si="9"/>
        <v>#DIV/0!</v>
      </c>
      <c r="W66" s="40" t="e">
        <f t="shared" si="10"/>
        <v>#DIV/0!</v>
      </c>
      <c r="X66" s="43"/>
      <c r="Y66" s="2"/>
    </row>
    <row r="67" spans="1:25">
      <c r="A67" s="75"/>
      <c r="B67" s="33"/>
      <c r="C67" s="34"/>
      <c r="D67" s="34"/>
      <c r="E67" s="34"/>
      <c r="F67" s="35"/>
      <c r="G67" s="36"/>
      <c r="H67" s="36">
        <f>G67-F67</f>
        <v>0</v>
      </c>
      <c r="I67" s="34"/>
      <c r="J67" s="34"/>
      <c r="K67" s="38"/>
      <c r="L67" s="38"/>
      <c r="M67" s="34"/>
      <c r="N67" s="34"/>
      <c r="O67" s="40"/>
      <c r="P67" s="41"/>
      <c r="Q67" s="40"/>
      <c r="R67" s="40"/>
      <c r="S67" s="42"/>
      <c r="T67" s="42"/>
      <c r="U67" s="40"/>
      <c r="V67" s="40" t="e">
        <f t="shared" si="9"/>
        <v>#DIV/0!</v>
      </c>
      <c r="W67" s="40" t="e">
        <f t="shared" si="10"/>
        <v>#DIV/0!</v>
      </c>
      <c r="X67" s="43"/>
      <c r="Y67" s="2"/>
    </row>
    <row r="68" spans="1:25">
      <c r="A68" s="75"/>
      <c r="B68" s="33" t="s">
        <v>111</v>
      </c>
      <c r="C68" s="34" t="s">
        <v>112</v>
      </c>
      <c r="D68" s="34" t="s">
        <v>113</v>
      </c>
      <c r="E68" s="34"/>
      <c r="F68" s="35"/>
      <c r="G68" s="36"/>
      <c r="H68" s="36">
        <f>G68-F68</f>
        <v>0</v>
      </c>
      <c r="I68" s="34"/>
      <c r="J68" s="2"/>
      <c r="K68" s="38"/>
      <c r="L68" s="38">
        <v>40753</v>
      </c>
      <c r="M68" s="39" t="s">
        <v>115</v>
      </c>
      <c r="N68" s="39"/>
      <c r="O68" s="40"/>
      <c r="P68" s="41"/>
      <c r="Q68" s="40"/>
      <c r="R68" s="40"/>
      <c r="S68" s="42"/>
      <c r="T68" s="40">
        <f>E68*5</f>
        <v>0</v>
      </c>
      <c r="U68" s="40"/>
      <c r="V68" s="40" t="e">
        <f>((O68*F68)+Q68+R68+S68+T68)/G68</f>
        <v>#DIV/0!</v>
      </c>
      <c r="W68" s="40" t="e">
        <f t="shared" si="10"/>
        <v>#DIV/0!</v>
      </c>
      <c r="X68" s="43"/>
      <c r="Y68" s="2"/>
    </row>
    <row r="69" spans="1:25">
      <c r="A69" s="75"/>
      <c r="B69" s="33"/>
      <c r="C69" s="34"/>
      <c r="D69" s="34"/>
      <c r="E69" s="34"/>
      <c r="F69" s="36"/>
      <c r="G69" s="36"/>
      <c r="H69" s="36">
        <f t="shared" si="11"/>
        <v>0</v>
      </c>
      <c r="I69" s="2"/>
      <c r="J69" s="34"/>
      <c r="K69" s="38"/>
      <c r="L69" s="38"/>
      <c r="M69" s="34"/>
      <c r="N69" s="34"/>
      <c r="O69" s="40"/>
      <c r="P69" s="41"/>
      <c r="Q69" s="40"/>
      <c r="R69" s="40"/>
      <c r="S69" s="42"/>
      <c r="T69" s="42"/>
      <c r="U69" s="40"/>
      <c r="V69" s="40" t="e">
        <f t="shared" si="9"/>
        <v>#DIV/0!</v>
      </c>
      <c r="W69" s="40" t="e">
        <f t="shared" si="10"/>
        <v>#DIV/0!</v>
      </c>
      <c r="X69" s="43"/>
      <c r="Y69" s="2"/>
    </row>
    <row r="70" spans="1:25" ht="15.75" thickBot="1">
      <c r="A70" s="75"/>
      <c r="B70" s="58"/>
      <c r="C70" s="26"/>
      <c r="D70" s="26"/>
      <c r="E70" s="26"/>
      <c r="F70" s="27"/>
      <c r="G70" s="27"/>
      <c r="H70" s="27"/>
      <c r="I70" s="28"/>
      <c r="J70" s="26"/>
      <c r="K70" s="29"/>
      <c r="L70" s="29"/>
      <c r="M70" s="26"/>
      <c r="N70" s="26"/>
      <c r="O70" s="30"/>
      <c r="P70" s="31"/>
      <c r="Q70" s="30"/>
      <c r="R70" s="30"/>
      <c r="S70" s="30"/>
      <c r="T70" s="30"/>
      <c r="U70" s="30"/>
      <c r="V70" s="30"/>
      <c r="W70" s="30"/>
      <c r="X70" s="53"/>
      <c r="Y70" s="2"/>
    </row>
    <row r="71" spans="1:25" ht="12" customHeight="1">
      <c r="A71" s="76"/>
      <c r="B71" s="48"/>
      <c r="C71" s="39"/>
      <c r="D71" s="39"/>
      <c r="E71" s="34"/>
      <c r="F71" s="35"/>
      <c r="G71" s="54"/>
      <c r="H71" s="54">
        <f>G71-F71</f>
        <v>0</v>
      </c>
      <c r="I71" s="39"/>
      <c r="J71" s="34"/>
      <c r="K71" s="38"/>
      <c r="L71" s="38"/>
      <c r="M71" s="55"/>
      <c r="N71" s="34"/>
      <c r="O71" s="56"/>
      <c r="P71" s="41"/>
      <c r="Q71" s="40"/>
      <c r="R71" s="40"/>
      <c r="S71" s="42"/>
      <c r="T71" s="42"/>
      <c r="U71" s="40"/>
      <c r="V71" s="40" t="e">
        <f>IF(O71&gt;0,O71,((P71*2.2046*S71)+(Q71+R71)/G71)+U71)</f>
        <v>#DIV/0!</v>
      </c>
      <c r="W71" s="56" t="e">
        <f t="shared" ref="W71:W81" si="12">V71*F71</f>
        <v>#DIV/0!</v>
      </c>
      <c r="X71" s="43"/>
      <c r="Y71" s="2"/>
    </row>
    <row r="72" spans="1:25">
      <c r="A72" s="76"/>
      <c r="B72" s="33"/>
      <c r="C72" s="34"/>
      <c r="D72" s="34"/>
      <c r="E72" s="34"/>
      <c r="F72" s="35"/>
      <c r="G72" s="36"/>
      <c r="H72" s="36">
        <f>G72-F72</f>
        <v>0</v>
      </c>
      <c r="I72" s="1"/>
      <c r="J72" s="34"/>
      <c r="K72" s="38"/>
      <c r="L72" s="38"/>
      <c r="M72" s="39"/>
      <c r="N72" s="39"/>
      <c r="O72" s="40"/>
      <c r="P72" s="41"/>
      <c r="Q72" s="40"/>
      <c r="R72" s="40"/>
      <c r="S72" s="42"/>
      <c r="T72" s="42"/>
      <c r="U72" s="40"/>
      <c r="V72" s="40" t="e">
        <f t="shared" ref="V72:V81" si="13">IF(O72&gt;0,O72,((P72*2.2046*S72)+(Q72+R72)/G72)+U72)</f>
        <v>#DIV/0!</v>
      </c>
      <c r="W72" s="40" t="e">
        <f>V72*F72</f>
        <v>#DIV/0!</v>
      </c>
      <c r="X72" s="43"/>
      <c r="Y72" s="2"/>
    </row>
    <row r="73" spans="1:25">
      <c r="A73" s="76"/>
      <c r="B73" s="33"/>
      <c r="C73" s="34"/>
      <c r="D73" s="34"/>
      <c r="E73" s="34"/>
      <c r="F73" s="36"/>
      <c r="G73" s="36"/>
      <c r="H73" s="36">
        <f t="shared" ref="H73:H81" si="14">G73-F73</f>
        <v>0</v>
      </c>
      <c r="I73" s="34"/>
      <c r="J73" s="34"/>
      <c r="K73" s="38"/>
      <c r="L73" s="38"/>
      <c r="M73" s="34"/>
      <c r="N73" s="34"/>
      <c r="O73" s="40"/>
      <c r="P73" s="41"/>
      <c r="Q73" s="40"/>
      <c r="R73" s="40"/>
      <c r="S73" s="42"/>
      <c r="T73" s="42"/>
      <c r="U73" s="40"/>
      <c r="V73" s="40" t="e">
        <f t="shared" si="13"/>
        <v>#DIV/0!</v>
      </c>
      <c r="W73" s="40" t="e">
        <f t="shared" si="12"/>
        <v>#DIV/0!</v>
      </c>
      <c r="X73" s="43"/>
      <c r="Y73" s="2"/>
    </row>
    <row r="74" spans="1:25">
      <c r="A74" s="76"/>
      <c r="B74" s="33"/>
      <c r="C74" s="34"/>
      <c r="D74" s="34"/>
      <c r="E74" s="34"/>
      <c r="F74" s="35"/>
      <c r="G74" s="36"/>
      <c r="H74" s="36">
        <f t="shared" si="14"/>
        <v>0</v>
      </c>
      <c r="I74" s="34"/>
      <c r="J74" s="34"/>
      <c r="K74" s="38"/>
      <c r="L74" s="38"/>
      <c r="M74" s="34"/>
      <c r="N74" s="34"/>
      <c r="O74" s="40"/>
      <c r="P74" s="41"/>
      <c r="Q74" s="40"/>
      <c r="R74" s="40"/>
      <c r="S74" s="42"/>
      <c r="T74" s="42"/>
      <c r="U74" s="40"/>
      <c r="V74" s="40" t="e">
        <f t="shared" si="13"/>
        <v>#DIV/0!</v>
      </c>
      <c r="W74" s="40" t="e">
        <f t="shared" si="12"/>
        <v>#DIV/0!</v>
      </c>
      <c r="X74" s="43"/>
      <c r="Y74" s="2"/>
    </row>
    <row r="75" spans="1:25">
      <c r="A75" s="76"/>
      <c r="B75" s="33"/>
      <c r="C75" s="34"/>
      <c r="D75" s="34"/>
      <c r="E75" s="34"/>
      <c r="F75" s="35"/>
      <c r="G75" s="36"/>
      <c r="H75" s="36">
        <f t="shared" si="14"/>
        <v>0</v>
      </c>
      <c r="I75" s="39"/>
      <c r="J75" s="34"/>
      <c r="K75" s="38"/>
      <c r="L75" s="38"/>
      <c r="M75" s="39"/>
      <c r="N75" s="39"/>
      <c r="O75" s="40"/>
      <c r="P75" s="41"/>
      <c r="Q75" s="40"/>
      <c r="R75" s="40"/>
      <c r="S75" s="42"/>
      <c r="T75" s="42"/>
      <c r="U75" s="40"/>
      <c r="V75" s="40" t="e">
        <f t="shared" si="13"/>
        <v>#DIV/0!</v>
      </c>
      <c r="W75" s="40" t="e">
        <f t="shared" si="12"/>
        <v>#DIV/0!</v>
      </c>
      <c r="X75" s="43"/>
      <c r="Y75" s="2"/>
    </row>
    <row r="76" spans="1:25">
      <c r="A76" s="76"/>
      <c r="B76" s="33" t="s">
        <v>126</v>
      </c>
      <c r="C76" s="34" t="s">
        <v>121</v>
      </c>
      <c r="D76" s="34" t="s">
        <v>121</v>
      </c>
      <c r="E76" s="34"/>
      <c r="F76" s="35">
        <v>18500</v>
      </c>
      <c r="G76" s="36">
        <v>18500</v>
      </c>
      <c r="H76" s="36">
        <f t="shared" si="14"/>
        <v>0</v>
      </c>
      <c r="I76" s="2" t="s">
        <v>171</v>
      </c>
      <c r="J76" s="49" t="s">
        <v>147</v>
      </c>
      <c r="K76" s="38">
        <v>40756</v>
      </c>
      <c r="L76" s="38">
        <v>40758</v>
      </c>
      <c r="M76" s="39" t="s">
        <v>141</v>
      </c>
      <c r="N76" s="39" t="s">
        <v>172</v>
      </c>
      <c r="O76" s="40"/>
      <c r="P76" s="41"/>
      <c r="Q76" s="40">
        <v>18560</v>
      </c>
      <c r="R76" s="57">
        <v>30000</v>
      </c>
      <c r="S76" s="45">
        <v>12</v>
      </c>
      <c r="T76" s="42"/>
      <c r="U76" s="40">
        <v>0.1</v>
      </c>
      <c r="V76" s="40">
        <f t="shared" si="13"/>
        <v>2.7248648648648648</v>
      </c>
      <c r="W76" s="40">
        <f t="shared" si="12"/>
        <v>50410</v>
      </c>
      <c r="X76" s="43"/>
      <c r="Y76" s="50">
        <v>23</v>
      </c>
    </row>
    <row r="77" spans="1:25">
      <c r="A77" s="76"/>
      <c r="B77" s="33" t="s">
        <v>126</v>
      </c>
      <c r="C77" s="34" t="s">
        <v>149</v>
      </c>
      <c r="D77" s="34" t="s">
        <v>149</v>
      </c>
      <c r="E77" s="34"/>
      <c r="F77" s="35">
        <v>18500</v>
      </c>
      <c r="G77" s="36">
        <v>18500</v>
      </c>
      <c r="H77" s="36">
        <f t="shared" si="14"/>
        <v>0</v>
      </c>
      <c r="I77" s="2" t="s">
        <v>173</v>
      </c>
      <c r="J77" s="49" t="s">
        <v>147</v>
      </c>
      <c r="K77" s="38">
        <v>40756</v>
      </c>
      <c r="L77" s="38">
        <v>40758</v>
      </c>
      <c r="M77" s="39" t="s">
        <v>141</v>
      </c>
      <c r="N77" s="39" t="s">
        <v>174</v>
      </c>
      <c r="O77" s="40"/>
      <c r="P77" s="41"/>
      <c r="Q77" s="40">
        <v>18560</v>
      </c>
      <c r="R77" s="57">
        <v>9000</v>
      </c>
      <c r="S77" s="45">
        <v>12</v>
      </c>
      <c r="T77" s="42"/>
      <c r="U77" s="40">
        <v>0.1</v>
      </c>
      <c r="V77" s="40">
        <f t="shared" si="13"/>
        <v>1.5897297297297299</v>
      </c>
      <c r="W77" s="40">
        <f t="shared" si="12"/>
        <v>29410.000000000004</v>
      </c>
      <c r="X77" s="43"/>
      <c r="Y77" s="2"/>
    </row>
    <row r="78" spans="1:25">
      <c r="A78" s="76"/>
      <c r="B78" s="33"/>
      <c r="C78" s="34"/>
      <c r="D78" s="34"/>
      <c r="E78" s="34"/>
      <c r="F78" s="35"/>
      <c r="G78" s="36"/>
      <c r="H78" s="36">
        <f t="shared" si="14"/>
        <v>0</v>
      </c>
      <c r="I78" s="34"/>
      <c r="J78" s="34"/>
      <c r="K78" s="38"/>
      <c r="L78" s="38"/>
      <c r="M78" s="34"/>
      <c r="N78" s="34"/>
      <c r="O78" s="40"/>
      <c r="P78" s="41"/>
      <c r="Q78" s="40"/>
      <c r="R78" s="40"/>
      <c r="S78" s="42"/>
      <c r="T78" s="42"/>
      <c r="U78" s="40"/>
      <c r="V78" s="40" t="e">
        <f t="shared" si="13"/>
        <v>#DIV/0!</v>
      </c>
      <c r="W78" s="40" t="e">
        <f t="shared" si="12"/>
        <v>#DIV/0!</v>
      </c>
      <c r="X78" s="43"/>
      <c r="Y78" s="2"/>
    </row>
    <row r="79" spans="1:25">
      <c r="A79" s="76"/>
      <c r="B79" s="33"/>
      <c r="C79" s="34"/>
      <c r="D79" s="34"/>
      <c r="E79" s="34"/>
      <c r="F79" s="35"/>
      <c r="G79" s="36"/>
      <c r="H79" s="36">
        <f t="shared" si="14"/>
        <v>0</v>
      </c>
      <c r="I79" s="2"/>
      <c r="J79" s="34"/>
      <c r="K79" s="38"/>
      <c r="L79" s="38"/>
      <c r="M79" s="34"/>
      <c r="N79" s="34"/>
      <c r="O79" s="40"/>
      <c r="P79" s="41"/>
      <c r="Q79" s="40"/>
      <c r="R79" s="40"/>
      <c r="S79" s="42"/>
      <c r="T79" s="42"/>
      <c r="U79" s="40"/>
      <c r="V79" s="40" t="e">
        <f t="shared" si="13"/>
        <v>#DIV/0!</v>
      </c>
      <c r="W79" s="40" t="e">
        <f t="shared" si="12"/>
        <v>#DIV/0!</v>
      </c>
      <c r="X79" s="43"/>
      <c r="Y79" s="2"/>
    </row>
    <row r="80" spans="1:25">
      <c r="A80" s="76"/>
      <c r="B80" s="33"/>
      <c r="C80" s="34"/>
      <c r="D80" s="34"/>
      <c r="E80" s="34"/>
      <c r="F80" s="35"/>
      <c r="G80" s="36"/>
      <c r="H80" s="36">
        <f t="shared" si="14"/>
        <v>0</v>
      </c>
      <c r="I80" s="34"/>
      <c r="J80" s="2"/>
      <c r="K80" s="38"/>
      <c r="L80" s="38"/>
      <c r="M80" s="39"/>
      <c r="N80" s="39"/>
      <c r="O80" s="40"/>
      <c r="P80" s="41"/>
      <c r="Q80" s="40"/>
      <c r="R80" s="40"/>
      <c r="S80" s="42"/>
      <c r="T80" s="42"/>
      <c r="U80" s="40"/>
      <c r="V80" s="40" t="e">
        <f t="shared" si="13"/>
        <v>#DIV/0!</v>
      </c>
      <c r="W80" s="40" t="e">
        <f t="shared" si="12"/>
        <v>#DIV/0!</v>
      </c>
      <c r="X80" s="43"/>
      <c r="Y80" s="2"/>
    </row>
    <row r="81" spans="1:25">
      <c r="A81" s="76"/>
      <c r="B81" s="33"/>
      <c r="C81" s="34"/>
      <c r="D81" s="34"/>
      <c r="E81" s="34"/>
      <c r="F81" s="35"/>
      <c r="G81" s="36"/>
      <c r="H81" s="36">
        <f t="shared" si="14"/>
        <v>0</v>
      </c>
      <c r="I81" s="1"/>
      <c r="J81" s="34"/>
      <c r="K81" s="38"/>
      <c r="L81" s="38"/>
      <c r="M81" s="39"/>
      <c r="N81" s="39"/>
      <c r="O81" s="40"/>
      <c r="P81" s="41"/>
      <c r="Q81" s="40"/>
      <c r="R81" s="40"/>
      <c r="S81" s="42"/>
      <c r="T81" s="42"/>
      <c r="U81" s="40"/>
      <c r="V81" s="40" t="e">
        <f t="shared" si="13"/>
        <v>#DIV/0!</v>
      </c>
      <c r="W81" s="40" t="e">
        <f t="shared" si="12"/>
        <v>#DIV/0!</v>
      </c>
      <c r="X81" s="43"/>
      <c r="Y81" s="2"/>
    </row>
    <row r="82" spans="1:25" ht="15.75" thickBot="1">
      <c r="A82" s="76"/>
      <c r="B82" s="58"/>
      <c r="C82" s="26"/>
      <c r="D82" s="26"/>
      <c r="E82" s="26"/>
      <c r="F82" s="27"/>
      <c r="G82" s="27"/>
      <c r="H82" s="27"/>
      <c r="I82" s="28"/>
      <c r="J82" s="26"/>
      <c r="K82" s="29"/>
      <c r="L82" s="29"/>
      <c r="M82" s="26"/>
      <c r="N82" s="26"/>
      <c r="O82" s="30"/>
      <c r="P82" s="31"/>
      <c r="Q82" s="30"/>
      <c r="R82" s="30"/>
      <c r="S82" s="30"/>
      <c r="T82" s="30"/>
      <c r="U82" s="30"/>
      <c r="V82" s="30"/>
      <c r="W82" s="30"/>
      <c r="X82" s="53"/>
      <c r="Y82" s="2"/>
    </row>
    <row r="83" spans="1:25">
      <c r="I83" s="2"/>
      <c r="J83" s="2"/>
      <c r="K83" s="2"/>
      <c r="L83" s="2"/>
      <c r="M83" s="23"/>
      <c r="N83" s="23"/>
      <c r="O83" s="23"/>
      <c r="P83" s="23"/>
      <c r="Q83" s="2"/>
      <c r="R83" s="2"/>
      <c r="S83" s="2"/>
      <c r="U83" s="2"/>
      <c r="Y83" s="2"/>
    </row>
    <row r="84" spans="1:25">
      <c r="E84" s="62"/>
      <c r="I84" s="2"/>
      <c r="J84" s="2"/>
      <c r="K84" s="2"/>
      <c r="L84" s="2"/>
      <c r="M84" s="23"/>
      <c r="N84" s="23"/>
      <c r="O84" s="23"/>
      <c r="P84" s="23"/>
      <c r="Q84" s="2"/>
      <c r="R84" s="2"/>
      <c r="S84" s="2"/>
      <c r="U84" s="2"/>
      <c r="Y84" s="2"/>
    </row>
    <row r="85" spans="1:25">
      <c r="I85" s="2"/>
      <c r="J85" s="2"/>
      <c r="K85" s="2"/>
      <c r="L85" s="2"/>
      <c r="M85" s="23"/>
      <c r="N85" s="23"/>
      <c r="O85" s="23"/>
      <c r="P85" s="23"/>
      <c r="Q85" s="2"/>
      <c r="R85" s="2"/>
      <c r="S85" s="2"/>
      <c r="U85" s="2"/>
      <c r="Y85" s="2"/>
    </row>
    <row r="86" spans="1:25">
      <c r="F86" s="3"/>
      <c r="I86" s="2"/>
      <c r="J86" s="2"/>
      <c r="K86" s="2"/>
      <c r="L86" s="2"/>
      <c r="M86" s="23"/>
      <c r="N86" s="23"/>
      <c r="O86" s="23"/>
      <c r="P86" s="23"/>
      <c r="Q86" s="2"/>
      <c r="R86" s="2"/>
      <c r="S86" s="2"/>
      <c r="U86" s="2"/>
      <c r="Y86" s="2"/>
    </row>
    <row r="87" spans="1:25">
      <c r="I87" s="2"/>
      <c r="J87" s="2"/>
      <c r="K87" s="2"/>
      <c r="L87" s="2"/>
      <c r="M87" s="23"/>
      <c r="N87" s="23"/>
      <c r="O87" s="23"/>
      <c r="P87" s="23"/>
      <c r="Q87" s="2"/>
      <c r="R87" s="2"/>
      <c r="S87" s="2"/>
      <c r="U87" s="2"/>
      <c r="Y87" s="2"/>
    </row>
    <row r="88" spans="1:25">
      <c r="F88" s="3"/>
      <c r="I88" s="2"/>
      <c r="J88" s="2"/>
      <c r="K88" s="2"/>
      <c r="L88" s="2"/>
      <c r="M88" s="23"/>
      <c r="N88" s="23"/>
      <c r="O88" s="23"/>
      <c r="P88" s="23"/>
      <c r="Q88" s="2"/>
      <c r="R88" s="2"/>
      <c r="S88" s="2"/>
      <c r="U88" s="2"/>
      <c r="Y88" s="2"/>
    </row>
    <row r="89" spans="1:25">
      <c r="F89" s="3"/>
      <c r="I89" s="2"/>
      <c r="J89" s="2"/>
      <c r="K89" s="2"/>
      <c r="L89" s="2"/>
      <c r="M89" s="23"/>
    </row>
    <row r="90" spans="1:25">
      <c r="I90" s="2"/>
      <c r="J90" s="2"/>
      <c r="K90" s="2"/>
      <c r="L90" s="2"/>
      <c r="M90" s="23"/>
    </row>
    <row r="91" spans="1:25">
      <c r="I91" s="2"/>
      <c r="J91" s="2"/>
      <c r="K91" s="2"/>
      <c r="L91" s="2"/>
      <c r="M91" s="23"/>
    </row>
    <row r="92" spans="1:25">
      <c r="I92" s="2"/>
      <c r="J92" s="2"/>
      <c r="K92" s="2"/>
      <c r="L92" s="2"/>
      <c r="M92" s="23"/>
    </row>
  </sheetData>
  <mergeCells count="4">
    <mergeCell ref="A5:A17"/>
    <mergeCell ref="A24:A41"/>
    <mergeCell ref="A58:A70"/>
    <mergeCell ref="A71:A8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DEUDA Y PAGOS</vt:lpstr>
      <vt:lpstr>prog de compras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octavio-cic</dc:creator>
  <cp:lastModifiedBy>cic</cp:lastModifiedBy>
  <dcterms:created xsi:type="dcterms:W3CDTF">2011-07-06T21:29:24Z</dcterms:created>
  <dcterms:modified xsi:type="dcterms:W3CDTF">2011-07-15T17:54:26Z</dcterms:modified>
</cp:coreProperties>
</file>