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 activeTab="2"/>
  </bookViews>
  <sheets>
    <sheet name="Hoja1" sheetId="1" r:id="rId1"/>
    <sheet name="Hoja2" sheetId="2" r:id="rId2"/>
    <sheet name="OBRADOR" sheetId="3" r:id="rId3"/>
    <sheet name="Hoja4" sheetId="4" r:id="rId4"/>
    <sheet name="Hoja5" sheetId="5" r:id="rId5"/>
    <sheet name="Hoja6" sheetId="6" r:id="rId6"/>
  </sheets>
  <calcPr calcId="125725"/>
</workbook>
</file>

<file path=xl/calcChain.xml><?xml version="1.0" encoding="utf-8"?>
<calcChain xmlns="http://schemas.openxmlformats.org/spreadsheetml/2006/main">
  <c r="E99" i="3"/>
  <c r="B98"/>
  <c r="E98" s="1"/>
  <c r="E97"/>
  <c r="E96"/>
  <c r="E101" s="1"/>
  <c r="E90"/>
  <c r="B90"/>
  <c r="B89"/>
  <c r="E89" s="1"/>
  <c r="E88"/>
  <c r="B87"/>
  <c r="E87" s="1"/>
  <c r="B86"/>
  <c r="E86" s="1"/>
  <c r="B85"/>
  <c r="E85" s="1"/>
  <c r="B84"/>
  <c r="E84" s="1"/>
  <c r="E83"/>
  <c r="E82"/>
  <c r="B81"/>
  <c r="E81" s="1"/>
  <c r="E80"/>
  <c r="B79"/>
  <c r="E79" s="1"/>
  <c r="E78"/>
  <c r="E77"/>
  <c r="E76"/>
  <c r="E75"/>
  <c r="B74"/>
  <c r="E74" s="1"/>
  <c r="E92" s="1"/>
  <c r="E66"/>
  <c r="E67" s="1"/>
  <c r="E62"/>
  <c r="E61"/>
  <c r="E60"/>
  <c r="B59"/>
  <c r="E59" s="1"/>
  <c r="E63" s="1"/>
  <c r="B51"/>
  <c r="E51" s="1"/>
  <c r="E50"/>
  <c r="E49"/>
  <c r="E48"/>
  <c r="E47"/>
  <c r="E46"/>
  <c r="E45"/>
  <c r="B44"/>
  <c r="E44" s="1"/>
  <c r="B43"/>
  <c r="E43" s="1"/>
  <c r="B42"/>
  <c r="E42" s="1"/>
  <c r="B41"/>
  <c r="E41" s="1"/>
  <c r="E40"/>
  <c r="B39"/>
  <c r="E39" s="1"/>
  <c r="B38"/>
  <c r="E38" s="1"/>
  <c r="B37"/>
  <c r="E37" s="1"/>
  <c r="B36"/>
  <c r="E36" s="1"/>
  <c r="B35"/>
  <c r="E35" s="1"/>
  <c r="E34"/>
  <c r="B33"/>
  <c r="E33" s="1"/>
  <c r="E32"/>
  <c r="B31"/>
  <c r="E31" s="1"/>
  <c r="E30"/>
  <c r="E29"/>
  <c r="B28"/>
  <c r="E28" s="1"/>
  <c r="B27"/>
  <c r="E27" s="1"/>
  <c r="B26"/>
  <c r="E26" s="1"/>
  <c r="B25"/>
  <c r="E25" s="1"/>
  <c r="E24"/>
  <c r="E23"/>
  <c r="B22"/>
  <c r="E22" s="1"/>
  <c r="E21"/>
  <c r="B20"/>
  <c r="E20" s="1"/>
  <c r="E19"/>
  <c r="B18"/>
  <c r="E18" s="1"/>
  <c r="E52" s="1"/>
  <c r="E17"/>
  <c r="E16"/>
  <c r="E12"/>
  <c r="B11"/>
  <c r="E11" s="1"/>
  <c r="E10"/>
  <c r="E13" s="1"/>
  <c r="E54" l="1"/>
  <c r="E69"/>
  <c r="E104"/>
</calcChain>
</file>

<file path=xl/sharedStrings.xml><?xml version="1.0" encoding="utf-8"?>
<sst xmlns="http://schemas.openxmlformats.org/spreadsheetml/2006/main" count="168" uniqueCount="122">
  <si>
    <t>ALMACEN CENTRAL CONGELADOS</t>
  </si>
  <si>
    <t xml:space="preserve">INVENTARIO GENERAL </t>
  </si>
  <si>
    <t>DIA</t>
  </si>
  <si>
    <t>teorico</t>
  </si>
  <si>
    <t>real</t>
  </si>
  <si>
    <t>diferencia</t>
  </si>
  <si>
    <t>PRODUCTO</t>
  </si>
  <si>
    <t xml:space="preserve">CANTIDAD </t>
  </si>
  <si>
    <t>UD</t>
  </si>
  <si>
    <t>$ COMPRA</t>
  </si>
  <si>
    <t>TOTAL</t>
  </si>
  <si>
    <t>$ traspaso</t>
  </si>
  <si>
    <t>BUCHE MAPLE</t>
  </si>
  <si>
    <t>37CIC</t>
  </si>
  <si>
    <t>CABEZA DE LOMO MAPLE</t>
  </si>
  <si>
    <t>Para todos</t>
  </si>
  <si>
    <t>CARNERO CANAL</t>
  </si>
  <si>
    <t>29.5 11SUR</t>
  </si>
  <si>
    <t>CONTRA (GOOSENECK) SWIFT</t>
  </si>
  <si>
    <t>CORBATA FARMLAND JBO</t>
  </si>
  <si>
    <t>CORBATA SWIFT</t>
  </si>
  <si>
    <t>33 CIC</t>
  </si>
  <si>
    <t>CUERO PAPEL BELLY FARMLAND</t>
  </si>
  <si>
    <t>ESPALDILLA DE CARNERO ALLIANCE</t>
  </si>
  <si>
    <t>FILETE DE PESCADO BASA</t>
  </si>
  <si>
    <t>16.00 CIC</t>
  </si>
  <si>
    <t>MENUDO EXCEL</t>
  </si>
  <si>
    <t>PAVO CRUDO</t>
  </si>
  <si>
    <t>PERNIL CON PIEL</t>
  </si>
  <si>
    <t>SESOS EN COPA FARMLAND</t>
  </si>
  <si>
    <t>SESOS MARQUETA FARMLAND</t>
  </si>
  <si>
    <t>precio</t>
  </si>
  <si>
    <t>CABEZA DE LOMO SEABOARD COMBOS</t>
  </si>
  <si>
    <t>CORBATA FARMLAND chica</t>
  </si>
  <si>
    <t>CUERO SIN GRASA FARMLAND</t>
  </si>
  <si>
    <t>CARNERO EN CANAL</t>
  </si>
  <si>
    <t>PERNIL CON PIEL  SEABOARD</t>
  </si>
  <si>
    <t>SESOS DE COPA FARMLAND</t>
  </si>
  <si>
    <t>SESOS DE MARQUETA FARMLAND</t>
  </si>
  <si>
    <t>INVENTARIO OBRADOR</t>
  </si>
  <si>
    <t>fecha</t>
  </si>
  <si>
    <t>CERDO</t>
  </si>
  <si>
    <t>Kg</t>
  </si>
  <si>
    <t>piezas</t>
  </si>
  <si>
    <t>$</t>
  </si>
  <si>
    <t>VALOR $</t>
  </si>
  <si>
    <t>Canal de cerdo</t>
  </si>
  <si>
    <t>Pernil c/piel Premium</t>
  </si>
  <si>
    <t>Pernil c/piel Seaboard</t>
  </si>
  <si>
    <t>SUBTOTAL</t>
  </si>
  <si>
    <t>CORTES CERDO</t>
  </si>
  <si>
    <t>Bisteck</t>
  </si>
  <si>
    <t>Buche</t>
  </si>
  <si>
    <t>Chuleta natural</t>
  </si>
  <si>
    <t>Cabezas de cerdo</t>
  </si>
  <si>
    <t>Cabeza de lomo</t>
  </si>
  <si>
    <t>Cabeza de lomo ame s/h</t>
  </si>
  <si>
    <t>Cabeza de lomo ame c/h</t>
  </si>
  <si>
    <t>Caña de lomo</t>
  </si>
  <si>
    <t>Capote</t>
  </si>
  <si>
    <t xml:space="preserve">Codillo </t>
  </si>
  <si>
    <t>Codillo con perico</t>
  </si>
  <si>
    <t>Cuero de pierna</t>
  </si>
  <si>
    <t>Cuero entero</t>
  </si>
  <si>
    <t>Descarne economico</t>
  </si>
  <si>
    <t>Descarne especial</t>
  </si>
  <si>
    <t>Espaldilla sin hueso</t>
  </si>
  <si>
    <t>Espaldilla con hueso</t>
  </si>
  <si>
    <t>Espinazos entero. colas, cabeza</t>
  </si>
  <si>
    <t>Espinazo huesudo</t>
  </si>
  <si>
    <t>Filetes de cerdo</t>
  </si>
  <si>
    <t>Grasa</t>
  </si>
  <si>
    <t>Jamon con hueso</t>
  </si>
  <si>
    <t>Jamon con hueso y grasa</t>
  </si>
  <si>
    <t>Jamon con 1/2 grasa</t>
  </si>
  <si>
    <t>Jamon con grasa</t>
  </si>
  <si>
    <t>Jamon sin hueso limpio</t>
  </si>
  <si>
    <t>Papada</t>
  </si>
  <si>
    <t>Patas</t>
  </si>
  <si>
    <t>Pechos</t>
  </si>
  <si>
    <t>Pernil con grasa</t>
  </si>
  <si>
    <t>Pierna con cuero</t>
  </si>
  <si>
    <t>Plancha</t>
  </si>
  <si>
    <t>Pulpa para molida</t>
  </si>
  <si>
    <t>Riñon</t>
  </si>
  <si>
    <t>Sancocho</t>
  </si>
  <si>
    <t>Unto</t>
  </si>
  <si>
    <t>TOTAL CERDO</t>
  </si>
  <si>
    <t>RES</t>
  </si>
  <si>
    <t>Medias</t>
  </si>
  <si>
    <t>Pata</t>
  </si>
  <si>
    <t>Delanteros</t>
  </si>
  <si>
    <t>CORTES RES</t>
  </si>
  <si>
    <t>Banderas</t>
  </si>
  <si>
    <t>TOTAL RES</t>
  </si>
  <si>
    <t>CONGELADO</t>
  </si>
  <si>
    <t>cajas</t>
  </si>
  <si>
    <t>Buche  Maple</t>
  </si>
  <si>
    <t>Cabeza de cerdo Premium</t>
  </si>
  <si>
    <t>Contra Swift</t>
  </si>
  <si>
    <t>Corbata Curlys</t>
  </si>
  <si>
    <t>Corbata Swift</t>
  </si>
  <si>
    <t>Corbata Farmland</t>
  </si>
  <si>
    <t>Corbata Farmland chica</t>
  </si>
  <si>
    <t>Cuero s/g belly Farmland</t>
  </si>
  <si>
    <t>Cuero s/g belly reempacado</t>
  </si>
  <si>
    <t>Espaldilla de Carnero Taylor</t>
  </si>
  <si>
    <t>Espaldilla de Carnero Alliance</t>
  </si>
  <si>
    <t>Filete de pescado BASA</t>
  </si>
  <si>
    <t>Lengua de cerdo Swift</t>
  </si>
  <si>
    <t>Menudo Excel</t>
  </si>
  <si>
    <t>Menudo IBP</t>
  </si>
  <si>
    <t>Sesos de marqueta</t>
  </si>
  <si>
    <t>Sesos en copa Farmland</t>
  </si>
  <si>
    <t>TOTAL CONGELADO</t>
  </si>
  <si>
    <t>VARIOS</t>
  </si>
  <si>
    <t>Manteca</t>
  </si>
  <si>
    <t>Pavo ahumado</t>
  </si>
  <si>
    <t xml:space="preserve">Pavo  </t>
  </si>
  <si>
    <t>Chuleta ahumada</t>
  </si>
  <si>
    <t>TOTAL VARIOS</t>
  </si>
  <si>
    <t>TOTAL OBRADOR</t>
  </si>
</sst>
</file>

<file path=xl/styles.xml><?xml version="1.0" encoding="utf-8"?>
<styleSheet xmlns="http://schemas.openxmlformats.org/spreadsheetml/2006/main">
  <numFmts count="3">
    <numFmt numFmtId="164" formatCode="_-&quot;$&quot;* #,##0.00_-;\-&quot;$&quot;* #,##0.00_-;_-&quot;$&quot;* &quot;-&quot;??_-;_-@_-"/>
    <numFmt numFmtId="165" formatCode="&quot;$&quot;#,##0.00"/>
    <numFmt numFmtId="166" formatCode="#,##0.00_ ;[Red]\-#,##0.00\ "/>
  </numFmts>
  <fonts count="14">
    <font>
      <sz val="11"/>
      <color theme="1"/>
      <name val="Calibri"/>
      <family val="2"/>
      <scheme val="minor"/>
    </font>
    <font>
      <sz val="10"/>
      <name val="Arial"/>
    </font>
    <font>
      <b/>
      <i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7"/>
      <name val="Arial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1"/>
    <xf numFmtId="4" fontId="1" fillId="0" borderId="0" xfId="1" applyNumberFormat="1"/>
    <xf numFmtId="4" fontId="2" fillId="0" borderId="0" xfId="1" applyNumberFormat="1" applyFont="1"/>
    <xf numFmtId="0" fontId="3" fillId="0" borderId="0" xfId="1" applyFont="1"/>
    <xf numFmtId="0" fontId="4" fillId="0" borderId="0" xfId="1" applyFont="1"/>
    <xf numFmtId="0" fontId="1" fillId="0" borderId="0" xfId="1" applyBorder="1"/>
    <xf numFmtId="165" fontId="1" fillId="0" borderId="0" xfId="1" applyNumberFormat="1" applyBorder="1"/>
    <xf numFmtId="0" fontId="5" fillId="0" borderId="0" xfId="1" applyFont="1"/>
    <xf numFmtId="14" fontId="5" fillId="0" borderId="0" xfId="1" quotePrefix="1" applyNumberFormat="1" applyFont="1" applyBorder="1"/>
    <xf numFmtId="14" fontId="5" fillId="0" borderId="0" xfId="1" applyNumberFormat="1" applyFont="1" applyBorder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0" xfId="1" applyFont="1" applyFill="1" applyBorder="1"/>
    <xf numFmtId="0" fontId="4" fillId="0" borderId="0" xfId="1" applyFont="1" applyFill="1" applyBorder="1" applyAlignment="1">
      <alignment horizontal="center"/>
    </xf>
    <xf numFmtId="0" fontId="6" fillId="0" borderId="0" xfId="1" applyFont="1" applyFill="1"/>
    <xf numFmtId="4" fontId="7" fillId="0" borderId="1" xfId="1" applyNumberFormat="1" applyFont="1" applyBorder="1"/>
    <xf numFmtId="0" fontId="7" fillId="0" borderId="5" xfId="1" applyFont="1" applyBorder="1"/>
    <xf numFmtId="4" fontId="7" fillId="0" borderId="3" xfId="1" applyNumberFormat="1" applyFont="1" applyBorder="1"/>
    <xf numFmtId="0" fontId="7" fillId="0" borderId="3" xfId="1" applyFont="1" applyBorder="1"/>
    <xf numFmtId="165" fontId="7" fillId="0" borderId="3" xfId="1" applyNumberFormat="1" applyFont="1" applyBorder="1"/>
    <xf numFmtId="166" fontId="7" fillId="0" borderId="0" xfId="1" applyNumberFormat="1" applyFont="1" applyFill="1" applyBorder="1"/>
    <xf numFmtId="4" fontId="7" fillId="0" borderId="4" xfId="1" applyNumberFormat="1" applyFont="1" applyBorder="1"/>
    <xf numFmtId="0" fontId="7" fillId="0" borderId="6" xfId="1" applyFont="1" applyBorder="1"/>
    <xf numFmtId="165" fontId="7" fillId="0" borderId="4" xfId="1" applyNumberFormat="1" applyFont="1" applyBorder="1"/>
    <xf numFmtId="4" fontId="7" fillId="0" borderId="7" xfId="1" applyNumberFormat="1" applyFont="1" applyBorder="1"/>
    <xf numFmtId="3" fontId="7" fillId="0" borderId="6" xfId="1" applyNumberFormat="1" applyFont="1" applyBorder="1"/>
    <xf numFmtId="0" fontId="7" fillId="0" borderId="0" xfId="1" applyFont="1"/>
    <xf numFmtId="165" fontId="7" fillId="0" borderId="0" xfId="1" applyNumberFormat="1" applyFont="1"/>
    <xf numFmtId="0" fontId="7" fillId="0" borderId="0" xfId="1" applyFont="1" applyFill="1"/>
    <xf numFmtId="0" fontId="4" fillId="0" borderId="0" xfId="1" applyFont="1" applyAlignment="1">
      <alignment horizontal="right"/>
    </xf>
    <xf numFmtId="4" fontId="4" fillId="0" borderId="3" xfId="1" applyNumberFormat="1" applyFont="1" applyBorder="1"/>
    <xf numFmtId="3" fontId="4" fillId="0" borderId="3" xfId="1" applyNumberFormat="1" applyFont="1" applyBorder="1"/>
    <xf numFmtId="165" fontId="4" fillId="0" borderId="5" xfId="1" applyNumberFormat="1" applyFont="1" applyBorder="1"/>
    <xf numFmtId="165" fontId="4" fillId="0" borderId="3" xfId="1" applyNumberFormat="1" applyFont="1" applyBorder="1"/>
    <xf numFmtId="4" fontId="4" fillId="0" borderId="0" xfId="1" applyNumberFormat="1" applyFont="1" applyFill="1" applyBorder="1"/>
    <xf numFmtId="14" fontId="4" fillId="0" borderId="0" xfId="1" quotePrefix="1" applyNumberFormat="1" applyFont="1" applyBorder="1" applyProtection="1"/>
    <xf numFmtId="0" fontId="12" fillId="0" borderId="0" xfId="1" applyFont="1"/>
    <xf numFmtId="4" fontId="7" fillId="0" borderId="9" xfId="1" applyNumberFormat="1" applyFont="1" applyBorder="1"/>
    <xf numFmtId="0" fontId="7" fillId="0" borderId="4" xfId="1" applyFont="1" applyBorder="1"/>
    <xf numFmtId="0" fontId="1" fillId="0" borderId="0" xfId="1"/>
    <xf numFmtId="0" fontId="1" fillId="0" borderId="0" xfId="1" applyBorder="1"/>
    <xf numFmtId="0" fontId="8" fillId="0" borderId="0" xfId="1" applyFont="1"/>
    <xf numFmtId="4" fontId="8" fillId="0" borderId="0" xfId="1" applyNumberFormat="1" applyFont="1"/>
    <xf numFmtId="15" fontId="9" fillId="0" borderId="0" xfId="1" applyNumberFormat="1" applyFont="1"/>
    <xf numFmtId="0" fontId="8" fillId="0" borderId="1" xfId="1" applyFont="1" applyBorder="1"/>
    <xf numFmtId="0" fontId="8" fillId="0" borderId="5" xfId="1" applyFont="1" applyBorder="1"/>
    <xf numFmtId="4" fontId="8" fillId="0" borderId="3" xfId="1" applyNumberFormat="1" applyFont="1" applyBorder="1"/>
    <xf numFmtId="0" fontId="8" fillId="0" borderId="3" xfId="1" applyFont="1" applyBorder="1"/>
    <xf numFmtId="0" fontId="8" fillId="0" borderId="0" xfId="1" applyFont="1" applyFill="1" applyBorder="1"/>
    <xf numFmtId="4" fontId="10" fillId="0" borderId="3" xfId="1" applyNumberFormat="1" applyFont="1" applyBorder="1"/>
    <xf numFmtId="0" fontId="10" fillId="0" borderId="3" xfId="1" applyFont="1" applyBorder="1"/>
    <xf numFmtId="164" fontId="1" fillId="0" borderId="3" xfId="2" applyFont="1" applyFill="1" applyBorder="1"/>
    <xf numFmtId="164" fontId="1" fillId="0" borderId="3" xfId="2" applyFont="1" applyBorder="1"/>
    <xf numFmtId="164" fontId="1" fillId="0" borderId="0" xfId="1" applyNumberFormat="1"/>
    <xf numFmtId="4" fontId="1" fillId="0" borderId="3" xfId="1" applyNumberFormat="1" applyBorder="1"/>
    <xf numFmtId="0" fontId="1" fillId="0" borderId="3" xfId="1" applyBorder="1"/>
    <xf numFmtId="0" fontId="1" fillId="0" borderId="0" xfId="1" quotePrefix="1"/>
    <xf numFmtId="0" fontId="11" fillId="0" borderId="0" xfId="1" applyFont="1"/>
    <xf numFmtId="0" fontId="8" fillId="0" borderId="8" xfId="1" applyFont="1" applyBorder="1"/>
    <xf numFmtId="4" fontId="1" fillId="0" borderId="8" xfId="1" applyNumberFormat="1" applyBorder="1"/>
    <xf numFmtId="0" fontId="1" fillId="0" borderId="8" xfId="1" applyBorder="1"/>
    <xf numFmtId="164" fontId="1" fillId="0" borderId="8" xfId="2" applyFont="1" applyFill="1" applyBorder="1"/>
    <xf numFmtId="164" fontId="1" fillId="0" borderId="8" xfId="2" applyFont="1" applyBorder="1"/>
    <xf numFmtId="0" fontId="8" fillId="0" borderId="0" xfId="1" applyFont="1" applyBorder="1"/>
    <xf numFmtId="164" fontId="1" fillId="0" borderId="0" xfId="2" applyFont="1" applyFill="1"/>
    <xf numFmtId="164" fontId="8" fillId="0" borderId="0" xfId="2" applyFont="1"/>
    <xf numFmtId="4" fontId="1" fillId="0" borderId="0" xfId="1" applyNumberFormat="1" applyBorder="1"/>
    <xf numFmtId="164" fontId="1" fillId="0" borderId="0" xfId="2" applyFont="1" applyFill="1" applyBorder="1"/>
    <xf numFmtId="164" fontId="1" fillId="0" borderId="0" xfId="2" applyFont="1" applyBorder="1"/>
    <xf numFmtId="164" fontId="1" fillId="0" borderId="0" xfId="1" applyNumberFormat="1" applyBorder="1"/>
    <xf numFmtId="0" fontId="10" fillId="0" borderId="0" xfId="1" applyFont="1"/>
    <xf numFmtId="164" fontId="10" fillId="0" borderId="0" xfId="1" applyNumberFormat="1" applyFont="1"/>
    <xf numFmtId="0" fontId="8" fillId="0" borderId="0" xfId="0" applyFont="1"/>
    <xf numFmtId="164" fontId="0" fillId="0" borderId="0" xfId="2" applyFont="1"/>
    <xf numFmtId="14" fontId="8" fillId="0" borderId="10" xfId="0" applyNumberFormat="1" applyFont="1" applyBorder="1" applyAlignment="1">
      <alignment horizontal="right"/>
    </xf>
    <xf numFmtId="4" fontId="0" fillId="0" borderId="0" xfId="0" applyNumberFormat="1"/>
    <xf numFmtId="164" fontId="0" fillId="0" borderId="0" xfId="2" applyFont="1" applyAlignment="1">
      <alignment horizontal="right"/>
    </xf>
    <xf numFmtId="164" fontId="8" fillId="0" borderId="0" xfId="2" quotePrefix="1" applyFont="1"/>
    <xf numFmtId="0" fontId="8" fillId="0" borderId="11" xfId="0" applyFont="1" applyBorder="1"/>
    <xf numFmtId="4" fontId="0" fillId="0" borderId="12" xfId="0" applyNumberFormat="1" applyBorder="1"/>
    <xf numFmtId="0" fontId="0" fillId="0" borderId="12" xfId="0" applyBorder="1"/>
    <xf numFmtId="164" fontId="0" fillId="0" borderId="12" xfId="2" applyFont="1" applyBorder="1"/>
    <xf numFmtId="164" fontId="0" fillId="0" borderId="13" xfId="2" applyFont="1" applyBorder="1"/>
    <xf numFmtId="0" fontId="8" fillId="0" borderId="14" xfId="0" applyFont="1" applyBorder="1"/>
    <xf numFmtId="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2" applyFont="1" applyBorder="1" applyAlignment="1">
      <alignment horizontal="center"/>
    </xf>
    <xf numFmtId="164" fontId="8" fillId="0" borderId="15" xfId="2" applyFont="1" applyBorder="1" applyAlignment="1">
      <alignment horizontal="center"/>
    </xf>
    <xf numFmtId="0" fontId="10" fillId="0" borderId="14" xfId="0" applyFont="1" applyBorder="1"/>
    <xf numFmtId="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164" fontId="10" fillId="0" borderId="0" xfId="2" applyFont="1" applyBorder="1" applyAlignment="1">
      <alignment horizontal="center"/>
    </xf>
    <xf numFmtId="164" fontId="0" fillId="0" borderId="15" xfId="2" applyFont="1" applyBorder="1"/>
    <xf numFmtId="164" fontId="8" fillId="0" borderId="15" xfId="2" applyFont="1" applyBorder="1"/>
    <xf numFmtId="4" fontId="8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10" fillId="0" borderId="15" xfId="2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164" fontId="10" fillId="0" borderId="0" xfId="2" applyFont="1" applyBorder="1" applyAlignment="1">
      <alignment horizontal="right"/>
    </xf>
    <xf numFmtId="164" fontId="10" fillId="0" borderId="15" xfId="2" applyFont="1" applyBorder="1" applyAlignment="1">
      <alignment horizontal="right"/>
    </xf>
    <xf numFmtId="0" fontId="0" fillId="0" borderId="14" xfId="0" applyBorder="1"/>
    <xf numFmtId="0" fontId="0" fillId="0" borderId="0" xfId="0" applyBorder="1"/>
    <xf numFmtId="164" fontId="0" fillId="0" borderId="0" xfId="2" applyFont="1" applyBorder="1"/>
    <xf numFmtId="0" fontId="0" fillId="0" borderId="0" xfId="0" applyFill="1" applyBorder="1"/>
    <xf numFmtId="164" fontId="8" fillId="0" borderId="0" xfId="2" applyFont="1" applyBorder="1"/>
    <xf numFmtId="164" fontId="8" fillId="0" borderId="0" xfId="2" applyFont="1" applyBorder="1" applyAlignment="1">
      <alignment horizontal="right"/>
    </xf>
    <xf numFmtId="0" fontId="0" fillId="0" borderId="16" xfId="0" applyBorder="1"/>
    <xf numFmtId="0" fontId="0" fillId="0" borderId="17" xfId="0" applyBorder="1"/>
    <xf numFmtId="164" fontId="0" fillId="0" borderId="17" xfId="2" applyFont="1" applyBorder="1"/>
    <xf numFmtId="164" fontId="0" fillId="0" borderId="18" xfId="2" applyFont="1" applyBorder="1"/>
    <xf numFmtId="0" fontId="0" fillId="0" borderId="11" xfId="0" applyBorder="1"/>
    <xf numFmtId="4" fontId="0" fillId="0" borderId="0" xfId="0" applyNumberFormat="1" applyBorder="1"/>
    <xf numFmtId="0" fontId="8" fillId="0" borderId="0" xfId="0" applyFont="1" applyBorder="1"/>
  </cellXfs>
  <cellStyles count="3">
    <cellStyle name="Moned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752475</xdr:colOff>
      <xdr:row>7</xdr:row>
      <xdr:rowOff>85725</xdr:rowOff>
    </xdr:to>
    <xdr:pic>
      <xdr:nvPicPr>
        <xdr:cNvPr id="2" name="Picture 2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52475" cy="14192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0</xdr:col>
      <xdr:colOff>762000</xdr:colOff>
      <xdr:row>5</xdr:row>
      <xdr:rowOff>152400</xdr:rowOff>
    </xdr:to>
    <xdr:pic>
      <xdr:nvPicPr>
        <xdr:cNvPr id="2" name="Picture 2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28575"/>
          <a:ext cx="1114425" cy="10477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sqref="A1:N31"/>
    </sheetView>
  </sheetViews>
  <sheetFormatPr baseColWidth="10" defaultRowHeight="15"/>
  <sheetData>
    <row r="1" spans="1:14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4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4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">
      <c r="A5" s="1"/>
      <c r="B5" s="5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7" spans="1:14" ht="18">
      <c r="A7" s="1"/>
      <c r="B7" s="33" t="s">
        <v>2</v>
      </c>
      <c r="C7" s="39">
        <v>40543</v>
      </c>
      <c r="D7" s="1"/>
      <c r="E7" s="1"/>
      <c r="F7" s="1"/>
      <c r="G7" s="1"/>
      <c r="H7" s="1"/>
      <c r="I7" s="7"/>
      <c r="J7" s="1"/>
      <c r="K7" s="1"/>
      <c r="L7" s="1"/>
      <c r="M7" s="1"/>
      <c r="N7" s="1"/>
    </row>
    <row r="8" spans="1:14" ht="15.75">
      <c r="A8" s="1"/>
      <c r="B8" s="6"/>
      <c r="C8" s="8" t="s">
        <v>3</v>
      </c>
      <c r="D8" s="9"/>
      <c r="E8" s="10" t="s">
        <v>4</v>
      </c>
      <c r="F8" s="9"/>
      <c r="G8" s="10" t="s">
        <v>5</v>
      </c>
      <c r="H8" s="9"/>
      <c r="I8" s="7"/>
      <c r="J8" s="1"/>
      <c r="K8" s="1"/>
      <c r="L8" s="1"/>
      <c r="M8" s="1"/>
      <c r="N8" s="1"/>
    </row>
    <row r="9" spans="1:14" ht="18">
      <c r="A9" s="11" t="s">
        <v>6</v>
      </c>
      <c r="B9" s="12"/>
      <c r="C9" s="13" t="s">
        <v>7</v>
      </c>
      <c r="D9" s="14" t="s">
        <v>8</v>
      </c>
      <c r="E9" s="13" t="s">
        <v>7</v>
      </c>
      <c r="F9" s="14" t="s">
        <v>8</v>
      </c>
      <c r="G9" s="13" t="s">
        <v>7</v>
      </c>
      <c r="H9" s="14" t="s">
        <v>8</v>
      </c>
      <c r="I9" s="15" t="s">
        <v>9</v>
      </c>
      <c r="J9" s="14" t="s">
        <v>10</v>
      </c>
      <c r="K9" s="16" t="s">
        <v>11</v>
      </c>
      <c r="L9" s="17"/>
      <c r="M9" s="18"/>
      <c r="N9" s="1"/>
    </row>
    <row r="10" spans="1:14" ht="18">
      <c r="A10" s="19" t="s">
        <v>12</v>
      </c>
      <c r="B10" s="20"/>
      <c r="C10" s="21">
        <v>340</v>
      </c>
      <c r="D10" s="22">
        <v>34</v>
      </c>
      <c r="E10" s="25">
        <v>340</v>
      </c>
      <c r="F10" s="22">
        <v>34</v>
      </c>
      <c r="G10" s="21">
        <v>0</v>
      </c>
      <c r="H10" s="22">
        <v>0</v>
      </c>
      <c r="I10" s="23">
        <v>35.76</v>
      </c>
      <c r="J10" s="23">
        <v>12158.4</v>
      </c>
      <c r="K10" s="24">
        <v>36.26</v>
      </c>
      <c r="L10" s="24">
        <v>37</v>
      </c>
      <c r="M10" s="18" t="s">
        <v>13</v>
      </c>
      <c r="N10" s="1"/>
    </row>
    <row r="11" spans="1:14" ht="18">
      <c r="A11" s="28" t="s">
        <v>14</v>
      </c>
      <c r="B11" s="20"/>
      <c r="C11" s="25">
        <v>2563.0000000000055</v>
      </c>
      <c r="D11" s="26">
        <v>3</v>
      </c>
      <c r="E11" s="25">
        <v>2663.4</v>
      </c>
      <c r="F11" s="26">
        <v>3</v>
      </c>
      <c r="G11" s="21">
        <v>100.39999999999463</v>
      </c>
      <c r="H11" s="22">
        <v>0</v>
      </c>
      <c r="I11" s="23">
        <v>30.29</v>
      </c>
      <c r="J11" s="23">
        <v>80674.385999999999</v>
      </c>
      <c r="K11" s="24">
        <v>30.79</v>
      </c>
      <c r="L11" s="24">
        <v>13</v>
      </c>
      <c r="M11" s="18" t="s">
        <v>15</v>
      </c>
      <c r="N11" s="1"/>
    </row>
    <row r="12" spans="1:14" ht="18">
      <c r="A12" s="28" t="s">
        <v>16</v>
      </c>
      <c r="B12" s="20"/>
      <c r="C12" s="25">
        <v>809.8</v>
      </c>
      <c r="D12" s="29">
        <v>38</v>
      </c>
      <c r="E12" s="25">
        <v>809.8</v>
      </c>
      <c r="F12" s="29">
        <v>38</v>
      </c>
      <c r="G12" s="21">
        <v>0</v>
      </c>
      <c r="H12" s="22">
        <v>0</v>
      </c>
      <c r="I12" s="23">
        <v>61.5</v>
      </c>
      <c r="J12" s="23">
        <v>49802.7</v>
      </c>
      <c r="K12" s="24">
        <v>62</v>
      </c>
      <c r="L12" s="24">
        <v>29</v>
      </c>
      <c r="M12" s="18" t="s">
        <v>17</v>
      </c>
      <c r="N12" s="1"/>
    </row>
    <row r="13" spans="1:14" ht="18">
      <c r="A13" s="28" t="s">
        <v>18</v>
      </c>
      <c r="B13" s="20"/>
      <c r="C13" s="25">
        <v>27289.19</v>
      </c>
      <c r="D13" s="26">
        <v>898</v>
      </c>
      <c r="E13" s="25">
        <v>27351.01</v>
      </c>
      <c r="F13" s="26">
        <v>898</v>
      </c>
      <c r="G13" s="21">
        <v>61.819999999999709</v>
      </c>
      <c r="H13" s="22">
        <v>0</v>
      </c>
      <c r="I13" s="23">
        <v>48.3</v>
      </c>
      <c r="J13" s="23">
        <v>1321053.7829999998</v>
      </c>
      <c r="K13" s="24">
        <v>48.8</v>
      </c>
      <c r="L13" s="24">
        <v>51</v>
      </c>
      <c r="M13" s="18" t="s">
        <v>15</v>
      </c>
      <c r="N13" s="40"/>
    </row>
    <row r="14" spans="1:14" ht="18">
      <c r="A14" s="28" t="s">
        <v>19</v>
      </c>
      <c r="B14" s="20"/>
      <c r="C14" s="25">
        <v>2574</v>
      </c>
      <c r="D14" s="26">
        <v>198</v>
      </c>
      <c r="E14" s="25">
        <v>2574</v>
      </c>
      <c r="F14" s="26">
        <v>198</v>
      </c>
      <c r="G14" s="21">
        <v>0</v>
      </c>
      <c r="H14" s="22">
        <v>0</v>
      </c>
      <c r="I14" s="23">
        <v>25</v>
      </c>
      <c r="J14" s="23">
        <v>64350</v>
      </c>
      <c r="K14" s="24">
        <v>25.5</v>
      </c>
      <c r="L14" s="24">
        <v>37.5</v>
      </c>
      <c r="M14" s="18" t="s">
        <v>15</v>
      </c>
      <c r="N14" s="1"/>
    </row>
    <row r="15" spans="1:14" ht="18">
      <c r="A15" s="28" t="s">
        <v>20</v>
      </c>
      <c r="B15" s="20"/>
      <c r="C15" s="25">
        <v>10976.069999999996</v>
      </c>
      <c r="D15" s="26">
        <v>539</v>
      </c>
      <c r="E15" s="25">
        <v>10982.1</v>
      </c>
      <c r="F15" s="26">
        <v>539</v>
      </c>
      <c r="G15" s="21">
        <v>6.0300000000042928</v>
      </c>
      <c r="H15" s="22">
        <v>0</v>
      </c>
      <c r="I15" s="23">
        <v>31.8</v>
      </c>
      <c r="J15" s="23">
        <v>349230.78</v>
      </c>
      <c r="K15" s="24">
        <v>32.299999999999997</v>
      </c>
      <c r="L15" s="24">
        <v>33</v>
      </c>
      <c r="M15" s="18" t="s">
        <v>21</v>
      </c>
      <c r="N15" s="1"/>
    </row>
    <row r="16" spans="1:14" ht="18">
      <c r="A16" s="28" t="s">
        <v>22</v>
      </c>
      <c r="B16" s="20"/>
      <c r="C16" s="25">
        <v>26430.61999999997</v>
      </c>
      <c r="D16" s="26">
        <v>971</v>
      </c>
      <c r="E16" s="25">
        <v>26430.62</v>
      </c>
      <c r="F16" s="26">
        <v>971</v>
      </c>
      <c r="G16" s="21">
        <v>2.9103830456733704E-11</v>
      </c>
      <c r="H16" s="22">
        <v>0</v>
      </c>
      <c r="I16" s="23">
        <v>14.6</v>
      </c>
      <c r="J16" s="23">
        <v>385887.05199999997</v>
      </c>
      <c r="K16" s="24">
        <v>15.1</v>
      </c>
      <c r="L16" s="24">
        <v>26</v>
      </c>
      <c r="M16" s="18" t="s">
        <v>15</v>
      </c>
      <c r="N16" s="1"/>
    </row>
    <row r="17" spans="1:13" ht="18">
      <c r="A17" s="28" t="s">
        <v>23</v>
      </c>
      <c r="B17" s="20"/>
      <c r="C17" s="25">
        <v>-0.95999999999997954</v>
      </c>
      <c r="D17" s="26">
        <v>0</v>
      </c>
      <c r="E17" s="25">
        <v>0</v>
      </c>
      <c r="F17" s="26">
        <v>0</v>
      </c>
      <c r="G17" s="21">
        <v>0.95999999999997954</v>
      </c>
      <c r="H17" s="22">
        <v>0</v>
      </c>
      <c r="I17" s="23">
        <v>57.7</v>
      </c>
      <c r="J17" s="23">
        <v>0</v>
      </c>
      <c r="K17" s="24">
        <v>58.2</v>
      </c>
      <c r="L17" s="24">
        <v>37.5</v>
      </c>
      <c r="M17" s="18" t="s">
        <v>15</v>
      </c>
    </row>
    <row r="18" spans="1:13" ht="18">
      <c r="A18" s="28" t="s">
        <v>24</v>
      </c>
      <c r="B18" s="20"/>
      <c r="C18" s="25">
        <v>100</v>
      </c>
      <c r="D18" s="26">
        <v>5</v>
      </c>
      <c r="E18" s="25">
        <v>100</v>
      </c>
      <c r="F18" s="26">
        <v>5</v>
      </c>
      <c r="G18" s="21">
        <v>0</v>
      </c>
      <c r="H18" s="22">
        <v>0</v>
      </c>
      <c r="I18" s="23">
        <v>45.5</v>
      </c>
      <c r="J18" s="23">
        <v>4550</v>
      </c>
      <c r="K18" s="24">
        <v>46</v>
      </c>
      <c r="L18" s="24">
        <v>17.5</v>
      </c>
      <c r="M18" s="18" t="s">
        <v>25</v>
      </c>
    </row>
    <row r="19" spans="1:13" ht="18">
      <c r="A19" s="28" t="s">
        <v>26</v>
      </c>
      <c r="B19" s="20"/>
      <c r="C19" s="25">
        <v>5444.1999999999989</v>
      </c>
      <c r="D19" s="26">
        <v>200</v>
      </c>
      <c r="E19" s="25">
        <v>5444</v>
      </c>
      <c r="F19" s="26">
        <v>200</v>
      </c>
      <c r="G19" s="21">
        <v>-0.19999999999890861</v>
      </c>
      <c r="H19" s="22">
        <v>0</v>
      </c>
      <c r="I19" s="23">
        <v>18.350000000000001</v>
      </c>
      <c r="J19" s="23">
        <v>99897.400000000009</v>
      </c>
      <c r="K19" s="24">
        <v>18.850000000000001</v>
      </c>
      <c r="L19" s="24">
        <v>13</v>
      </c>
      <c r="M19" s="18" t="s">
        <v>15</v>
      </c>
    </row>
    <row r="20" spans="1:13" ht="18">
      <c r="A20" s="28" t="s">
        <v>27</v>
      </c>
      <c r="B20" s="20"/>
      <c r="C20" s="25">
        <v>1550.7999999999995</v>
      </c>
      <c r="D20" s="26">
        <v>77</v>
      </c>
      <c r="E20" s="25">
        <v>1538.09</v>
      </c>
      <c r="F20" s="26">
        <v>77</v>
      </c>
      <c r="G20" s="21">
        <v>-12.709999999999582</v>
      </c>
      <c r="H20" s="22">
        <v>0</v>
      </c>
      <c r="I20" s="23">
        <v>31.62</v>
      </c>
      <c r="J20" s="23">
        <v>48634.4058</v>
      </c>
      <c r="K20" s="24">
        <v>32.120000000000005</v>
      </c>
      <c r="L20" s="24">
        <v>64</v>
      </c>
      <c r="M20" s="18" t="s">
        <v>15</v>
      </c>
    </row>
    <row r="21" spans="1:13" ht="18">
      <c r="A21" s="28" t="s">
        <v>28</v>
      </c>
      <c r="B21" s="20"/>
      <c r="C21" s="25">
        <v>8268.8900000000394</v>
      </c>
      <c r="D21" s="26">
        <v>9</v>
      </c>
      <c r="E21" s="25">
        <v>8272.3799999999992</v>
      </c>
      <c r="F21" s="26">
        <v>9</v>
      </c>
      <c r="G21" s="21">
        <v>3.489999999959764</v>
      </c>
      <c r="H21" s="22">
        <v>0</v>
      </c>
      <c r="I21" s="23">
        <v>23.64</v>
      </c>
      <c r="J21" s="23">
        <v>195559.06319999998</v>
      </c>
      <c r="K21" s="24">
        <v>24.14</v>
      </c>
      <c r="L21" s="24">
        <v>64</v>
      </c>
      <c r="M21" s="18" t="s">
        <v>15</v>
      </c>
    </row>
    <row r="22" spans="1:13" ht="18">
      <c r="A22" s="28" t="s">
        <v>29</v>
      </c>
      <c r="B22" s="20"/>
      <c r="C22" s="25">
        <v>5212.719500000002</v>
      </c>
      <c r="D22" s="26">
        <v>959</v>
      </c>
      <c r="E22" s="25">
        <v>5220.03</v>
      </c>
      <c r="F22" s="26">
        <v>959</v>
      </c>
      <c r="G22" s="21">
        <v>7.3104999999977736</v>
      </c>
      <c r="H22" s="22">
        <v>0</v>
      </c>
      <c r="I22" s="23">
        <v>34.799999999999997</v>
      </c>
      <c r="J22" s="23">
        <v>181657.04399999997</v>
      </c>
      <c r="K22" s="24">
        <v>35.299999999999997</v>
      </c>
      <c r="L22" s="24">
        <v>48</v>
      </c>
      <c r="M22" s="18" t="s">
        <v>15</v>
      </c>
    </row>
    <row r="23" spans="1:13" ht="18">
      <c r="A23" s="41" t="s">
        <v>30</v>
      </c>
      <c r="B23" s="20"/>
      <c r="C23" s="21">
        <v>285.80999999999983</v>
      </c>
      <c r="D23" s="22">
        <v>21</v>
      </c>
      <c r="E23" s="25">
        <v>285.81</v>
      </c>
      <c r="F23" s="42">
        <v>21</v>
      </c>
      <c r="G23" s="25">
        <v>0</v>
      </c>
      <c r="H23" s="42">
        <v>0</v>
      </c>
      <c r="I23" s="27">
        <v>25.7</v>
      </c>
      <c r="J23" s="23">
        <v>7345.317</v>
      </c>
      <c r="K23" s="24">
        <v>26.2</v>
      </c>
      <c r="L23" s="24"/>
      <c r="M23" s="32"/>
    </row>
    <row r="24" spans="1:13" ht="18">
      <c r="A24" s="30"/>
      <c r="B24" s="30"/>
      <c r="C24" s="30"/>
      <c r="D24" s="30"/>
      <c r="E24" s="30"/>
      <c r="F24" s="30"/>
      <c r="G24" s="30"/>
      <c r="H24" s="30"/>
      <c r="I24" s="31"/>
      <c r="J24" s="31"/>
      <c r="K24" s="24"/>
      <c r="L24" s="24"/>
      <c r="M24" s="32"/>
    </row>
    <row r="25" spans="1:13" ht="18">
      <c r="A25" s="30"/>
      <c r="B25" s="33" t="s">
        <v>10</v>
      </c>
      <c r="C25" s="34">
        <v>91844.139500000005</v>
      </c>
      <c r="D25" s="35">
        <v>3952</v>
      </c>
      <c r="E25" s="34">
        <v>92011.239999999991</v>
      </c>
      <c r="F25" s="35">
        <v>3952</v>
      </c>
      <c r="G25" s="34">
        <v>167.10049999998677</v>
      </c>
      <c r="H25" s="35">
        <v>0</v>
      </c>
      <c r="I25" s="36"/>
      <c r="J25" s="37">
        <v>2800800.3309999993</v>
      </c>
      <c r="K25" s="38"/>
      <c r="L25" s="38"/>
      <c r="M25" s="32"/>
    </row>
    <row r="26" spans="1:13">
      <c r="A26" s="6"/>
      <c r="B26" s="6"/>
      <c r="C26" s="1"/>
      <c r="D26" s="1"/>
      <c r="E26" s="1"/>
      <c r="F26" s="1"/>
      <c r="G26" s="1"/>
      <c r="H26" s="1"/>
      <c r="I26" s="7"/>
      <c r="J26" s="7"/>
      <c r="K26" s="6"/>
      <c r="L26" s="6"/>
      <c r="M26" s="1"/>
    </row>
    <row r="27" spans="1:13">
      <c r="A27" s="6"/>
      <c r="B27" s="6"/>
      <c r="C27" s="1"/>
      <c r="D27" s="1"/>
      <c r="E27" s="1"/>
      <c r="F27" s="1"/>
      <c r="G27" s="1"/>
      <c r="H27" s="1"/>
      <c r="I27" s="7"/>
      <c r="J27" s="7"/>
      <c r="K27" s="6"/>
      <c r="L27" s="6"/>
      <c r="M27" s="1"/>
    </row>
    <row r="28" spans="1:13">
      <c r="A28" s="6"/>
      <c r="B28" s="6"/>
      <c r="C28" s="1"/>
      <c r="D28" s="1"/>
      <c r="E28" s="1"/>
      <c r="F28" s="1"/>
      <c r="G28" s="1"/>
      <c r="H28" s="1"/>
      <c r="I28" s="7"/>
      <c r="J28" s="7"/>
      <c r="K28" s="6"/>
      <c r="L28" s="6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7"/>
      <c r="J29" s="7"/>
      <c r="K29" s="6"/>
      <c r="L29" s="6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7"/>
      <c r="J30" s="7"/>
      <c r="K30" s="6"/>
      <c r="L30" s="6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7"/>
      <c r="J31" s="7"/>
      <c r="K31" s="6"/>
      <c r="L31" s="6"/>
      <c r="M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8"/>
  <sheetViews>
    <sheetView workbookViewId="0">
      <selection activeCell="I15" sqref="I15"/>
    </sheetView>
  </sheetViews>
  <sheetFormatPr baseColWidth="10" defaultRowHeight="15"/>
  <cols>
    <col min="6" max="6" width="13.85546875" bestFit="1" customWidth="1"/>
  </cols>
  <sheetData>
    <row r="2" spans="1:8">
      <c r="A2" s="43"/>
      <c r="B2" s="45" t="s">
        <v>0</v>
      </c>
      <c r="C2" s="46"/>
      <c r="D2" s="45"/>
      <c r="E2" s="43"/>
      <c r="F2" s="43"/>
      <c r="G2" s="43"/>
      <c r="H2" s="43"/>
    </row>
    <row r="3" spans="1:8">
      <c r="A3" s="43"/>
      <c r="B3" s="45"/>
      <c r="C3" s="46"/>
      <c r="D3" s="45"/>
      <c r="E3" s="43"/>
      <c r="F3" s="43"/>
      <c r="G3" s="43"/>
      <c r="H3" s="43"/>
    </row>
    <row r="4" spans="1:8">
      <c r="A4" s="43"/>
      <c r="B4" s="45"/>
      <c r="C4" s="46"/>
      <c r="D4" s="45"/>
      <c r="E4" s="43"/>
      <c r="F4" s="43"/>
      <c r="G4" s="43"/>
      <c r="H4" s="43"/>
    </row>
    <row r="5" spans="1:8">
      <c r="A5" s="43"/>
      <c r="B5" s="45" t="s">
        <v>1</v>
      </c>
      <c r="C5" s="46"/>
      <c r="D5" s="45"/>
      <c r="E5" s="43"/>
      <c r="F5" s="43"/>
      <c r="G5" s="43"/>
      <c r="H5" s="43"/>
    </row>
    <row r="6" spans="1:8">
      <c r="A6" s="43"/>
      <c r="B6" s="45"/>
      <c r="C6" s="46"/>
      <c r="D6" s="45"/>
      <c r="E6" s="43"/>
      <c r="F6" s="43"/>
      <c r="G6" s="43"/>
      <c r="H6" s="43"/>
    </row>
    <row r="7" spans="1:8">
      <c r="A7" s="43"/>
      <c r="B7" s="47"/>
      <c r="C7" s="46" t="s">
        <v>2</v>
      </c>
      <c r="D7" s="47">
        <v>40543</v>
      </c>
      <c r="E7" s="43"/>
      <c r="F7" s="43"/>
      <c r="G7" s="43"/>
      <c r="H7" s="43"/>
    </row>
    <row r="9" spans="1:8">
      <c r="A9" s="48" t="s">
        <v>6</v>
      </c>
      <c r="B9" s="49"/>
      <c r="C9" s="50" t="s">
        <v>7</v>
      </c>
      <c r="D9" s="51" t="s">
        <v>8</v>
      </c>
      <c r="E9" s="51" t="s">
        <v>9</v>
      </c>
      <c r="F9" s="51" t="s">
        <v>10</v>
      </c>
      <c r="G9" s="52" t="s">
        <v>31</v>
      </c>
      <c r="H9" s="43"/>
    </row>
    <row r="10" spans="1:8">
      <c r="A10" s="48" t="s">
        <v>12</v>
      </c>
      <c r="B10" s="49"/>
      <c r="C10" s="53">
        <v>340</v>
      </c>
      <c r="D10" s="54">
        <v>34</v>
      </c>
      <c r="E10" s="55">
        <v>35.76</v>
      </c>
      <c r="F10" s="56">
        <v>12158.4</v>
      </c>
      <c r="G10" s="57">
        <v>36.26</v>
      </c>
      <c r="H10" s="43"/>
    </row>
    <row r="11" spans="1:8">
      <c r="A11" s="48" t="s">
        <v>32</v>
      </c>
      <c r="B11" s="49"/>
      <c r="C11" s="53">
        <v>2663.4</v>
      </c>
      <c r="D11" s="54">
        <v>3</v>
      </c>
      <c r="E11" s="55">
        <v>30.29</v>
      </c>
      <c r="F11" s="56">
        <v>80674.385999999999</v>
      </c>
      <c r="G11" s="57"/>
      <c r="H11" s="43"/>
    </row>
    <row r="12" spans="1:8">
      <c r="A12" s="48" t="s">
        <v>18</v>
      </c>
      <c r="B12" s="49"/>
      <c r="C12" s="58">
        <v>27351.01</v>
      </c>
      <c r="D12" s="59">
        <v>898</v>
      </c>
      <c r="E12" s="55">
        <v>48.3</v>
      </c>
      <c r="F12" s="56">
        <v>1321053.7829999998</v>
      </c>
      <c r="G12" s="57"/>
      <c r="H12" s="43"/>
    </row>
    <row r="13" spans="1:8">
      <c r="A13" s="48" t="s">
        <v>33</v>
      </c>
      <c r="B13" s="49"/>
      <c r="C13" s="58">
        <v>2574</v>
      </c>
      <c r="D13" s="59">
        <v>198</v>
      </c>
      <c r="E13" s="55">
        <v>25</v>
      </c>
      <c r="F13" s="56">
        <v>64350</v>
      </c>
      <c r="G13" s="57"/>
      <c r="H13" s="60"/>
    </row>
    <row r="14" spans="1:8">
      <c r="A14" s="48" t="s">
        <v>20</v>
      </c>
      <c r="B14" s="49"/>
      <c r="C14" s="58">
        <v>10982.1</v>
      </c>
      <c r="D14" s="59">
        <v>539</v>
      </c>
      <c r="E14" s="55">
        <v>31.8</v>
      </c>
      <c r="F14" s="56">
        <v>349230.78</v>
      </c>
      <c r="G14" s="57">
        <v>32.299999999999997</v>
      </c>
      <c r="H14" s="43"/>
    </row>
    <row r="15" spans="1:8">
      <c r="A15" s="48" t="s">
        <v>34</v>
      </c>
      <c r="B15" s="49"/>
      <c r="C15" s="58">
        <v>26430.62</v>
      </c>
      <c r="D15" s="59">
        <v>971</v>
      </c>
      <c r="E15" s="55">
        <v>14.6</v>
      </c>
      <c r="F15" s="56">
        <v>385887.05199999997</v>
      </c>
      <c r="G15" s="57"/>
      <c r="H15" s="43"/>
    </row>
    <row r="16" spans="1:8">
      <c r="A16" s="48" t="s">
        <v>35</v>
      </c>
      <c r="B16" s="49"/>
      <c r="C16" s="58">
        <v>809.8</v>
      </c>
      <c r="D16" s="59">
        <v>38</v>
      </c>
      <c r="E16" s="55">
        <v>61.5</v>
      </c>
      <c r="F16" s="56">
        <v>49802.7</v>
      </c>
      <c r="G16" s="57"/>
      <c r="H16" s="61"/>
    </row>
    <row r="17" spans="1:8">
      <c r="A17" s="48" t="s">
        <v>24</v>
      </c>
      <c r="B17" s="49"/>
      <c r="C17" s="58">
        <v>100</v>
      </c>
      <c r="D17" s="59">
        <v>5</v>
      </c>
      <c r="E17" s="55">
        <v>45.5</v>
      </c>
      <c r="F17" s="56">
        <v>4550</v>
      </c>
      <c r="G17" s="57"/>
      <c r="H17" s="61"/>
    </row>
    <row r="18" spans="1:8">
      <c r="A18" s="48" t="s">
        <v>26</v>
      </c>
      <c r="B18" s="49"/>
      <c r="C18" s="58">
        <v>5444</v>
      </c>
      <c r="D18" s="59">
        <v>200</v>
      </c>
      <c r="E18" s="55">
        <v>18.350000000000001</v>
      </c>
      <c r="F18" s="56">
        <v>99897.400000000009</v>
      </c>
      <c r="G18" s="57"/>
      <c r="H18" s="61"/>
    </row>
    <row r="19" spans="1:8">
      <c r="A19" s="48" t="s">
        <v>27</v>
      </c>
      <c r="B19" s="49"/>
      <c r="C19" s="58">
        <v>1538.09</v>
      </c>
      <c r="D19" s="59">
        <v>77</v>
      </c>
      <c r="E19" s="55">
        <v>31.62</v>
      </c>
      <c r="F19" s="56">
        <v>48634.4058</v>
      </c>
      <c r="G19" s="57"/>
      <c r="H19" s="61"/>
    </row>
    <row r="20" spans="1:8">
      <c r="A20" s="48" t="s">
        <v>36</v>
      </c>
      <c r="B20" s="49"/>
      <c r="C20" s="58">
        <v>8272.3799999999992</v>
      </c>
      <c r="D20" s="59">
        <v>9</v>
      </c>
      <c r="E20" s="55">
        <v>23.64</v>
      </c>
      <c r="F20" s="56">
        <v>195559.06319999998</v>
      </c>
      <c r="G20" s="57"/>
      <c r="H20" s="61"/>
    </row>
    <row r="21" spans="1:8">
      <c r="A21" s="48" t="s">
        <v>37</v>
      </c>
      <c r="B21" s="49"/>
      <c r="C21" s="58">
        <v>5220.0288</v>
      </c>
      <c r="D21" s="59">
        <v>959</v>
      </c>
      <c r="E21" s="55">
        <v>34.799999999999997</v>
      </c>
      <c r="F21" s="56">
        <v>181657.00223999997</v>
      </c>
      <c r="G21" s="57">
        <v>35.299999999999997</v>
      </c>
      <c r="H21" s="43"/>
    </row>
    <row r="22" spans="1:8">
      <c r="A22" s="48" t="s">
        <v>38</v>
      </c>
      <c r="B22" s="49"/>
      <c r="C22" s="58">
        <v>285.81</v>
      </c>
      <c r="D22" s="59">
        <v>21</v>
      </c>
      <c r="E22" s="55">
        <v>25.7</v>
      </c>
      <c r="F22" s="56">
        <v>7345.317</v>
      </c>
      <c r="G22" s="57">
        <v>26.2</v>
      </c>
      <c r="H22" s="43"/>
    </row>
    <row r="23" spans="1:8">
      <c r="A23" s="62"/>
      <c r="B23" s="62"/>
      <c r="C23" s="63"/>
      <c r="D23" s="64"/>
      <c r="E23" s="65"/>
      <c r="F23" s="66"/>
      <c r="G23" s="57"/>
      <c r="H23" s="43"/>
    </row>
    <row r="24" spans="1:8">
      <c r="A24" s="67"/>
      <c r="B24" s="45" t="s">
        <v>10</v>
      </c>
      <c r="C24" s="46">
        <v>92011.238800000006</v>
      </c>
      <c r="D24" s="45">
        <v>3952</v>
      </c>
      <c r="E24" s="68"/>
      <c r="F24" s="69">
        <v>2800800.2892399994</v>
      </c>
      <c r="G24" s="57"/>
      <c r="H24" s="43"/>
    </row>
    <row r="25" spans="1:8">
      <c r="A25" s="67"/>
      <c r="B25" s="67"/>
      <c r="C25" s="70"/>
      <c r="D25" s="44"/>
      <c r="E25" s="71"/>
      <c r="F25" s="72"/>
      <c r="G25" s="73"/>
      <c r="H25" s="44"/>
    </row>
    <row r="28" spans="1:8">
      <c r="A28" s="43"/>
      <c r="B28" s="43"/>
      <c r="C28" s="43"/>
      <c r="D28" s="74"/>
      <c r="E28" s="74"/>
      <c r="F28" s="75"/>
      <c r="G28" s="43"/>
      <c r="H28" s="4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06"/>
  <sheetViews>
    <sheetView tabSelected="1" workbookViewId="0">
      <selection activeCell="G18" sqref="G18"/>
    </sheetView>
  </sheetViews>
  <sheetFormatPr baseColWidth="10" defaultRowHeight="15"/>
  <cols>
    <col min="1" max="1" width="25.140625" customWidth="1"/>
    <col min="2" max="2" width="11.85546875" customWidth="1"/>
    <col min="4" max="4" width="12.42578125" style="77" customWidth="1"/>
    <col min="5" max="5" width="17.42578125" style="77" customWidth="1"/>
    <col min="257" max="257" width="25.140625" customWidth="1"/>
    <col min="258" max="258" width="11.85546875" customWidth="1"/>
    <col min="260" max="260" width="12.42578125" customWidth="1"/>
    <col min="261" max="261" width="17.42578125" customWidth="1"/>
    <col min="513" max="513" width="25.140625" customWidth="1"/>
    <col min="514" max="514" width="11.85546875" customWidth="1"/>
    <col min="516" max="516" width="12.42578125" customWidth="1"/>
    <col min="517" max="517" width="17.42578125" customWidth="1"/>
    <col min="769" max="769" width="25.140625" customWidth="1"/>
    <col min="770" max="770" width="11.85546875" customWidth="1"/>
    <col min="772" max="772" width="12.42578125" customWidth="1"/>
    <col min="773" max="773" width="17.42578125" customWidth="1"/>
    <col min="1025" max="1025" width="25.140625" customWidth="1"/>
    <col min="1026" max="1026" width="11.85546875" customWidth="1"/>
    <col min="1028" max="1028" width="12.42578125" customWidth="1"/>
    <col min="1029" max="1029" width="17.42578125" customWidth="1"/>
    <col min="1281" max="1281" width="25.140625" customWidth="1"/>
    <col min="1282" max="1282" width="11.85546875" customWidth="1"/>
    <col min="1284" max="1284" width="12.42578125" customWidth="1"/>
    <col min="1285" max="1285" width="17.42578125" customWidth="1"/>
    <col min="1537" max="1537" width="25.140625" customWidth="1"/>
    <col min="1538" max="1538" width="11.85546875" customWidth="1"/>
    <col min="1540" max="1540" width="12.42578125" customWidth="1"/>
    <col min="1541" max="1541" width="17.42578125" customWidth="1"/>
    <col min="1793" max="1793" width="25.140625" customWidth="1"/>
    <col min="1794" max="1794" width="11.85546875" customWidth="1"/>
    <col min="1796" max="1796" width="12.42578125" customWidth="1"/>
    <col min="1797" max="1797" width="17.42578125" customWidth="1"/>
    <col min="2049" max="2049" width="25.140625" customWidth="1"/>
    <col min="2050" max="2050" width="11.85546875" customWidth="1"/>
    <col min="2052" max="2052" width="12.42578125" customWidth="1"/>
    <col min="2053" max="2053" width="17.42578125" customWidth="1"/>
    <col min="2305" max="2305" width="25.140625" customWidth="1"/>
    <col min="2306" max="2306" width="11.85546875" customWidth="1"/>
    <col min="2308" max="2308" width="12.42578125" customWidth="1"/>
    <col min="2309" max="2309" width="17.42578125" customWidth="1"/>
    <col min="2561" max="2561" width="25.140625" customWidth="1"/>
    <col min="2562" max="2562" width="11.85546875" customWidth="1"/>
    <col min="2564" max="2564" width="12.42578125" customWidth="1"/>
    <col min="2565" max="2565" width="17.42578125" customWidth="1"/>
    <col min="2817" max="2817" width="25.140625" customWidth="1"/>
    <col min="2818" max="2818" width="11.85546875" customWidth="1"/>
    <col min="2820" max="2820" width="12.42578125" customWidth="1"/>
    <col min="2821" max="2821" width="17.42578125" customWidth="1"/>
    <col min="3073" max="3073" width="25.140625" customWidth="1"/>
    <col min="3074" max="3074" width="11.85546875" customWidth="1"/>
    <col min="3076" max="3076" width="12.42578125" customWidth="1"/>
    <col min="3077" max="3077" width="17.42578125" customWidth="1"/>
    <col min="3329" max="3329" width="25.140625" customWidth="1"/>
    <col min="3330" max="3330" width="11.85546875" customWidth="1"/>
    <col min="3332" max="3332" width="12.42578125" customWidth="1"/>
    <col min="3333" max="3333" width="17.42578125" customWidth="1"/>
    <col min="3585" max="3585" width="25.140625" customWidth="1"/>
    <col min="3586" max="3586" width="11.85546875" customWidth="1"/>
    <col min="3588" max="3588" width="12.42578125" customWidth="1"/>
    <col min="3589" max="3589" width="17.42578125" customWidth="1"/>
    <col min="3841" max="3841" width="25.140625" customWidth="1"/>
    <col min="3842" max="3842" width="11.85546875" customWidth="1"/>
    <col min="3844" max="3844" width="12.42578125" customWidth="1"/>
    <col min="3845" max="3845" width="17.42578125" customWidth="1"/>
    <col min="4097" max="4097" width="25.140625" customWidth="1"/>
    <col min="4098" max="4098" width="11.85546875" customWidth="1"/>
    <col min="4100" max="4100" width="12.42578125" customWidth="1"/>
    <col min="4101" max="4101" width="17.42578125" customWidth="1"/>
    <col min="4353" max="4353" width="25.140625" customWidth="1"/>
    <col min="4354" max="4354" width="11.85546875" customWidth="1"/>
    <col min="4356" max="4356" width="12.42578125" customWidth="1"/>
    <col min="4357" max="4357" width="17.42578125" customWidth="1"/>
    <col min="4609" max="4609" width="25.140625" customWidth="1"/>
    <col min="4610" max="4610" width="11.85546875" customWidth="1"/>
    <col min="4612" max="4612" width="12.42578125" customWidth="1"/>
    <col min="4613" max="4613" width="17.42578125" customWidth="1"/>
    <col min="4865" max="4865" width="25.140625" customWidth="1"/>
    <col min="4866" max="4866" width="11.85546875" customWidth="1"/>
    <col min="4868" max="4868" width="12.42578125" customWidth="1"/>
    <col min="4869" max="4869" width="17.42578125" customWidth="1"/>
    <col min="5121" max="5121" width="25.140625" customWidth="1"/>
    <col min="5122" max="5122" width="11.85546875" customWidth="1"/>
    <col min="5124" max="5124" width="12.42578125" customWidth="1"/>
    <col min="5125" max="5125" width="17.42578125" customWidth="1"/>
    <col min="5377" max="5377" width="25.140625" customWidth="1"/>
    <col min="5378" max="5378" width="11.85546875" customWidth="1"/>
    <col min="5380" max="5380" width="12.42578125" customWidth="1"/>
    <col min="5381" max="5381" width="17.42578125" customWidth="1"/>
    <col min="5633" max="5633" width="25.140625" customWidth="1"/>
    <col min="5634" max="5634" width="11.85546875" customWidth="1"/>
    <col min="5636" max="5636" width="12.42578125" customWidth="1"/>
    <col min="5637" max="5637" width="17.42578125" customWidth="1"/>
    <col min="5889" max="5889" width="25.140625" customWidth="1"/>
    <col min="5890" max="5890" width="11.85546875" customWidth="1"/>
    <col min="5892" max="5892" width="12.42578125" customWidth="1"/>
    <col min="5893" max="5893" width="17.42578125" customWidth="1"/>
    <col min="6145" max="6145" width="25.140625" customWidth="1"/>
    <col min="6146" max="6146" width="11.85546875" customWidth="1"/>
    <col min="6148" max="6148" width="12.42578125" customWidth="1"/>
    <col min="6149" max="6149" width="17.42578125" customWidth="1"/>
    <col min="6401" max="6401" width="25.140625" customWidth="1"/>
    <col min="6402" max="6402" width="11.85546875" customWidth="1"/>
    <col min="6404" max="6404" width="12.42578125" customWidth="1"/>
    <col min="6405" max="6405" width="17.42578125" customWidth="1"/>
    <col min="6657" max="6657" width="25.140625" customWidth="1"/>
    <col min="6658" max="6658" width="11.85546875" customWidth="1"/>
    <col min="6660" max="6660" width="12.42578125" customWidth="1"/>
    <col min="6661" max="6661" width="17.42578125" customWidth="1"/>
    <col min="6913" max="6913" width="25.140625" customWidth="1"/>
    <col min="6914" max="6914" width="11.85546875" customWidth="1"/>
    <col min="6916" max="6916" width="12.42578125" customWidth="1"/>
    <col min="6917" max="6917" width="17.42578125" customWidth="1"/>
    <col min="7169" max="7169" width="25.140625" customWidth="1"/>
    <col min="7170" max="7170" width="11.85546875" customWidth="1"/>
    <col min="7172" max="7172" width="12.42578125" customWidth="1"/>
    <col min="7173" max="7173" width="17.42578125" customWidth="1"/>
    <col min="7425" max="7425" width="25.140625" customWidth="1"/>
    <col min="7426" max="7426" width="11.85546875" customWidth="1"/>
    <col min="7428" max="7428" width="12.42578125" customWidth="1"/>
    <col min="7429" max="7429" width="17.42578125" customWidth="1"/>
    <col min="7681" max="7681" width="25.140625" customWidth="1"/>
    <col min="7682" max="7682" width="11.85546875" customWidth="1"/>
    <col min="7684" max="7684" width="12.42578125" customWidth="1"/>
    <col min="7685" max="7685" width="17.42578125" customWidth="1"/>
    <col min="7937" max="7937" width="25.140625" customWidth="1"/>
    <col min="7938" max="7938" width="11.85546875" customWidth="1"/>
    <col min="7940" max="7940" width="12.42578125" customWidth="1"/>
    <col min="7941" max="7941" width="17.42578125" customWidth="1"/>
    <col min="8193" max="8193" width="25.140625" customWidth="1"/>
    <col min="8194" max="8194" width="11.85546875" customWidth="1"/>
    <col min="8196" max="8196" width="12.42578125" customWidth="1"/>
    <col min="8197" max="8197" width="17.42578125" customWidth="1"/>
    <col min="8449" max="8449" width="25.140625" customWidth="1"/>
    <col min="8450" max="8450" width="11.85546875" customWidth="1"/>
    <col min="8452" max="8452" width="12.42578125" customWidth="1"/>
    <col min="8453" max="8453" width="17.42578125" customWidth="1"/>
    <col min="8705" max="8705" width="25.140625" customWidth="1"/>
    <col min="8706" max="8706" width="11.85546875" customWidth="1"/>
    <col min="8708" max="8708" width="12.42578125" customWidth="1"/>
    <col min="8709" max="8709" width="17.42578125" customWidth="1"/>
    <col min="8961" max="8961" width="25.140625" customWidth="1"/>
    <col min="8962" max="8962" width="11.85546875" customWidth="1"/>
    <col min="8964" max="8964" width="12.42578125" customWidth="1"/>
    <col min="8965" max="8965" width="17.42578125" customWidth="1"/>
    <col min="9217" max="9217" width="25.140625" customWidth="1"/>
    <col min="9218" max="9218" width="11.85546875" customWidth="1"/>
    <col min="9220" max="9220" width="12.42578125" customWidth="1"/>
    <col min="9221" max="9221" width="17.42578125" customWidth="1"/>
    <col min="9473" max="9473" width="25.140625" customWidth="1"/>
    <col min="9474" max="9474" width="11.85546875" customWidth="1"/>
    <col min="9476" max="9476" width="12.42578125" customWidth="1"/>
    <col min="9477" max="9477" width="17.42578125" customWidth="1"/>
    <col min="9729" max="9729" width="25.140625" customWidth="1"/>
    <col min="9730" max="9730" width="11.85546875" customWidth="1"/>
    <col min="9732" max="9732" width="12.42578125" customWidth="1"/>
    <col min="9733" max="9733" width="17.42578125" customWidth="1"/>
    <col min="9985" max="9985" width="25.140625" customWidth="1"/>
    <col min="9986" max="9986" width="11.85546875" customWidth="1"/>
    <col min="9988" max="9988" width="12.42578125" customWidth="1"/>
    <col min="9989" max="9989" width="17.42578125" customWidth="1"/>
    <col min="10241" max="10241" width="25.140625" customWidth="1"/>
    <col min="10242" max="10242" width="11.85546875" customWidth="1"/>
    <col min="10244" max="10244" width="12.42578125" customWidth="1"/>
    <col min="10245" max="10245" width="17.42578125" customWidth="1"/>
    <col min="10497" max="10497" width="25.140625" customWidth="1"/>
    <col min="10498" max="10498" width="11.85546875" customWidth="1"/>
    <col min="10500" max="10500" width="12.42578125" customWidth="1"/>
    <col min="10501" max="10501" width="17.42578125" customWidth="1"/>
    <col min="10753" max="10753" width="25.140625" customWidth="1"/>
    <col min="10754" max="10754" width="11.85546875" customWidth="1"/>
    <col min="10756" max="10756" width="12.42578125" customWidth="1"/>
    <col min="10757" max="10757" width="17.42578125" customWidth="1"/>
    <col min="11009" max="11009" width="25.140625" customWidth="1"/>
    <col min="11010" max="11010" width="11.85546875" customWidth="1"/>
    <col min="11012" max="11012" width="12.42578125" customWidth="1"/>
    <col min="11013" max="11013" width="17.42578125" customWidth="1"/>
    <col min="11265" max="11265" width="25.140625" customWidth="1"/>
    <col min="11266" max="11266" width="11.85546875" customWidth="1"/>
    <col min="11268" max="11268" width="12.42578125" customWidth="1"/>
    <col min="11269" max="11269" width="17.42578125" customWidth="1"/>
    <col min="11521" max="11521" width="25.140625" customWidth="1"/>
    <col min="11522" max="11522" width="11.85546875" customWidth="1"/>
    <col min="11524" max="11524" width="12.42578125" customWidth="1"/>
    <col min="11525" max="11525" width="17.42578125" customWidth="1"/>
    <col min="11777" max="11777" width="25.140625" customWidth="1"/>
    <col min="11778" max="11778" width="11.85546875" customWidth="1"/>
    <col min="11780" max="11780" width="12.42578125" customWidth="1"/>
    <col min="11781" max="11781" width="17.42578125" customWidth="1"/>
    <col min="12033" max="12033" width="25.140625" customWidth="1"/>
    <col min="12034" max="12034" width="11.85546875" customWidth="1"/>
    <col min="12036" max="12036" width="12.42578125" customWidth="1"/>
    <col min="12037" max="12037" width="17.42578125" customWidth="1"/>
    <col min="12289" max="12289" width="25.140625" customWidth="1"/>
    <col min="12290" max="12290" width="11.85546875" customWidth="1"/>
    <col min="12292" max="12292" width="12.42578125" customWidth="1"/>
    <col min="12293" max="12293" width="17.42578125" customWidth="1"/>
    <col min="12545" max="12545" width="25.140625" customWidth="1"/>
    <col min="12546" max="12546" width="11.85546875" customWidth="1"/>
    <col min="12548" max="12548" width="12.42578125" customWidth="1"/>
    <col min="12549" max="12549" width="17.42578125" customWidth="1"/>
    <col min="12801" max="12801" width="25.140625" customWidth="1"/>
    <col min="12802" max="12802" width="11.85546875" customWidth="1"/>
    <col min="12804" max="12804" width="12.42578125" customWidth="1"/>
    <col min="12805" max="12805" width="17.42578125" customWidth="1"/>
    <col min="13057" max="13057" width="25.140625" customWidth="1"/>
    <col min="13058" max="13058" width="11.85546875" customWidth="1"/>
    <col min="13060" max="13060" width="12.42578125" customWidth="1"/>
    <col min="13061" max="13061" width="17.42578125" customWidth="1"/>
    <col min="13313" max="13313" width="25.140625" customWidth="1"/>
    <col min="13314" max="13314" width="11.85546875" customWidth="1"/>
    <col min="13316" max="13316" width="12.42578125" customWidth="1"/>
    <col min="13317" max="13317" width="17.42578125" customWidth="1"/>
    <col min="13569" max="13569" width="25.140625" customWidth="1"/>
    <col min="13570" max="13570" width="11.85546875" customWidth="1"/>
    <col min="13572" max="13572" width="12.42578125" customWidth="1"/>
    <col min="13573" max="13573" width="17.42578125" customWidth="1"/>
    <col min="13825" max="13825" width="25.140625" customWidth="1"/>
    <col min="13826" max="13826" width="11.85546875" customWidth="1"/>
    <col min="13828" max="13828" width="12.42578125" customWidth="1"/>
    <col min="13829" max="13829" width="17.42578125" customWidth="1"/>
    <col min="14081" max="14081" width="25.140625" customWidth="1"/>
    <col min="14082" max="14082" width="11.85546875" customWidth="1"/>
    <col min="14084" max="14084" width="12.42578125" customWidth="1"/>
    <col min="14085" max="14085" width="17.42578125" customWidth="1"/>
    <col min="14337" max="14337" width="25.140625" customWidth="1"/>
    <col min="14338" max="14338" width="11.85546875" customWidth="1"/>
    <col min="14340" max="14340" width="12.42578125" customWidth="1"/>
    <col min="14341" max="14341" width="17.42578125" customWidth="1"/>
    <col min="14593" max="14593" width="25.140625" customWidth="1"/>
    <col min="14594" max="14594" width="11.85546875" customWidth="1"/>
    <col min="14596" max="14596" width="12.42578125" customWidth="1"/>
    <col min="14597" max="14597" width="17.42578125" customWidth="1"/>
    <col min="14849" max="14849" width="25.140625" customWidth="1"/>
    <col min="14850" max="14850" width="11.85546875" customWidth="1"/>
    <col min="14852" max="14852" width="12.42578125" customWidth="1"/>
    <col min="14853" max="14853" width="17.42578125" customWidth="1"/>
    <col min="15105" max="15105" width="25.140625" customWidth="1"/>
    <col min="15106" max="15106" width="11.85546875" customWidth="1"/>
    <col min="15108" max="15108" width="12.42578125" customWidth="1"/>
    <col min="15109" max="15109" width="17.42578125" customWidth="1"/>
    <col min="15361" max="15361" width="25.140625" customWidth="1"/>
    <col min="15362" max="15362" width="11.85546875" customWidth="1"/>
    <col min="15364" max="15364" width="12.42578125" customWidth="1"/>
    <col min="15365" max="15365" width="17.42578125" customWidth="1"/>
    <col min="15617" max="15617" width="25.140625" customWidth="1"/>
    <col min="15618" max="15618" width="11.85546875" customWidth="1"/>
    <col min="15620" max="15620" width="12.42578125" customWidth="1"/>
    <col min="15621" max="15621" width="17.42578125" customWidth="1"/>
    <col min="15873" max="15873" width="25.140625" customWidth="1"/>
    <col min="15874" max="15874" width="11.85546875" customWidth="1"/>
    <col min="15876" max="15876" width="12.42578125" customWidth="1"/>
    <col min="15877" max="15877" width="17.42578125" customWidth="1"/>
    <col min="16129" max="16129" width="25.140625" customWidth="1"/>
    <col min="16130" max="16130" width="11.85546875" customWidth="1"/>
    <col min="16132" max="16132" width="12.42578125" customWidth="1"/>
    <col min="16133" max="16133" width="17.42578125" customWidth="1"/>
  </cols>
  <sheetData>
    <row r="2" spans="1:5">
      <c r="B2" s="76" t="s">
        <v>39</v>
      </c>
    </row>
    <row r="4" spans="1:5">
      <c r="D4" s="77" t="s">
        <v>40</v>
      </c>
      <c r="E4" s="78">
        <v>40548</v>
      </c>
    </row>
    <row r="5" spans="1:5">
      <c r="B5" s="79"/>
    </row>
    <row r="6" spans="1:5">
      <c r="A6" s="76"/>
      <c r="B6" s="79"/>
      <c r="E6" s="80"/>
    </row>
    <row r="7" spans="1:5" ht="15.75" thickBot="1">
      <c r="A7" s="76"/>
      <c r="B7" s="79"/>
      <c r="E7" s="81"/>
    </row>
    <row r="8" spans="1:5" ht="15.75" thickTop="1">
      <c r="A8" s="82" t="s">
        <v>6</v>
      </c>
      <c r="B8" s="83"/>
      <c r="C8" s="84"/>
      <c r="D8" s="85"/>
      <c r="E8" s="86"/>
    </row>
    <row r="9" spans="1:5">
      <c r="A9" s="87" t="s">
        <v>41</v>
      </c>
      <c r="B9" s="88" t="s">
        <v>42</v>
      </c>
      <c r="C9" s="89" t="s">
        <v>43</v>
      </c>
      <c r="D9" s="90" t="s">
        <v>44</v>
      </c>
      <c r="E9" s="91" t="s">
        <v>45</v>
      </c>
    </row>
    <row r="10" spans="1:5">
      <c r="A10" s="92" t="s">
        <v>46</v>
      </c>
      <c r="B10" s="93">
        <v>14295.34</v>
      </c>
      <c r="C10" s="94">
        <v>166.5</v>
      </c>
      <c r="D10" s="95">
        <v>29.4</v>
      </c>
      <c r="E10" s="96">
        <f>D10*B10</f>
        <v>420282.99599999998</v>
      </c>
    </row>
    <row r="11" spans="1:5">
      <c r="A11" s="92" t="s">
        <v>47</v>
      </c>
      <c r="B11" s="93">
        <f>681.73+903.6</f>
        <v>1585.33</v>
      </c>
      <c r="C11" s="94">
        <v>2</v>
      </c>
      <c r="D11" s="95">
        <v>26</v>
      </c>
      <c r="E11" s="96">
        <f>D11*B11</f>
        <v>41218.58</v>
      </c>
    </row>
    <row r="12" spans="1:5" hidden="1">
      <c r="A12" s="92" t="s">
        <v>48</v>
      </c>
      <c r="B12" s="93"/>
      <c r="C12" s="94"/>
      <c r="D12" s="95">
        <v>27.5</v>
      </c>
      <c r="E12" s="96">
        <f>D12*B12</f>
        <v>0</v>
      </c>
    </row>
    <row r="13" spans="1:5">
      <c r="A13" s="92"/>
      <c r="B13" s="93"/>
      <c r="C13" s="94"/>
      <c r="D13" s="90" t="s">
        <v>49</v>
      </c>
      <c r="E13" s="97">
        <f>SUM(E10:E12)</f>
        <v>461501.576</v>
      </c>
    </row>
    <row r="14" spans="1:5">
      <c r="A14" s="87"/>
      <c r="B14" s="98"/>
      <c r="C14" s="99"/>
      <c r="D14" s="95"/>
      <c r="E14" s="100"/>
    </row>
    <row r="15" spans="1:5">
      <c r="A15" s="87" t="s">
        <v>50</v>
      </c>
      <c r="B15" s="88"/>
      <c r="C15" s="101"/>
      <c r="D15" s="95"/>
      <c r="E15" s="100"/>
    </row>
    <row r="16" spans="1:5" hidden="1">
      <c r="A16" s="92" t="s">
        <v>51</v>
      </c>
      <c r="B16" s="93"/>
      <c r="C16" s="102"/>
      <c r="D16" s="103">
        <v>46</v>
      </c>
      <c r="E16" s="104">
        <f>D16*B16</f>
        <v>0</v>
      </c>
    </row>
    <row r="17" spans="1:5" hidden="1">
      <c r="A17" s="92" t="s">
        <v>52</v>
      </c>
      <c r="B17" s="93"/>
      <c r="C17" s="102"/>
      <c r="D17" s="103">
        <v>30</v>
      </c>
      <c r="E17" s="96">
        <f>D17*B17</f>
        <v>0</v>
      </c>
    </row>
    <row r="18" spans="1:5">
      <c r="A18" s="105" t="s">
        <v>53</v>
      </c>
      <c r="B18" s="106">
        <f>316</f>
        <v>316</v>
      </c>
      <c r="C18" s="106"/>
      <c r="D18" s="107">
        <v>42</v>
      </c>
      <c r="E18" s="96">
        <f>D18*B18</f>
        <v>13272</v>
      </c>
    </row>
    <row r="19" spans="1:5" hidden="1">
      <c r="A19" s="92" t="s">
        <v>54</v>
      </c>
      <c r="B19" s="106"/>
      <c r="C19" s="106"/>
      <c r="D19" s="107">
        <v>11</v>
      </c>
      <c r="E19" s="96">
        <f t="shared" ref="E19:E51" si="0">D19*B19</f>
        <v>0</v>
      </c>
    </row>
    <row r="20" spans="1:5">
      <c r="A20" s="92" t="s">
        <v>55</v>
      </c>
      <c r="B20" s="106">
        <f>734+143.5+107.5+71.5+54.28</f>
        <v>1110.78</v>
      </c>
      <c r="C20" s="106"/>
      <c r="D20" s="107">
        <v>39</v>
      </c>
      <c r="E20" s="96">
        <f t="shared" si="0"/>
        <v>43320.42</v>
      </c>
    </row>
    <row r="21" spans="1:5">
      <c r="A21" s="92" t="s">
        <v>56</v>
      </c>
      <c r="B21" s="108">
        <v>288</v>
      </c>
      <c r="C21" s="106"/>
      <c r="D21" s="107">
        <v>36</v>
      </c>
      <c r="E21" s="96">
        <f t="shared" si="0"/>
        <v>10368</v>
      </c>
    </row>
    <row r="22" spans="1:5">
      <c r="A22" s="92" t="s">
        <v>57</v>
      </c>
      <c r="B22" s="108">
        <f>943.9+891.3</f>
        <v>1835.1999999999998</v>
      </c>
      <c r="C22" s="106">
        <v>2</v>
      </c>
      <c r="D22" s="107">
        <v>31.5</v>
      </c>
      <c r="E22" s="96">
        <f t="shared" si="0"/>
        <v>57808.799999999996</v>
      </c>
    </row>
    <row r="23" spans="1:5" hidden="1">
      <c r="A23" s="92" t="s">
        <v>58</v>
      </c>
      <c r="B23" s="108"/>
      <c r="C23" s="106"/>
      <c r="D23" s="107">
        <v>57</v>
      </c>
      <c r="E23" s="96">
        <f t="shared" si="0"/>
        <v>0</v>
      </c>
    </row>
    <row r="24" spans="1:5">
      <c r="A24" s="92" t="s">
        <v>59</v>
      </c>
      <c r="B24" s="108">
        <v>29</v>
      </c>
      <c r="C24" s="106">
        <v>0.5</v>
      </c>
      <c r="D24" s="107">
        <v>39</v>
      </c>
      <c r="E24" s="96">
        <f t="shared" si="0"/>
        <v>1131</v>
      </c>
    </row>
    <row r="25" spans="1:5">
      <c r="A25" s="92" t="s">
        <v>60</v>
      </c>
      <c r="B25" s="108">
        <f>73.5+664+22.86+771-99+130.5</f>
        <v>1562.8600000000001</v>
      </c>
      <c r="C25" s="106"/>
      <c r="D25" s="107">
        <v>20</v>
      </c>
      <c r="E25" s="96">
        <f t="shared" si="0"/>
        <v>31257.200000000004</v>
      </c>
    </row>
    <row r="26" spans="1:5">
      <c r="A26" s="92" t="s">
        <v>61</v>
      </c>
      <c r="B26" s="108">
        <f>331+132+67.5+120.5+768+62.5+43</f>
        <v>1524.5</v>
      </c>
      <c r="C26" s="106"/>
      <c r="D26" s="107">
        <v>16</v>
      </c>
      <c r="E26" s="96">
        <f>D26*B26</f>
        <v>24392</v>
      </c>
    </row>
    <row r="27" spans="1:5">
      <c r="A27" s="92" t="s">
        <v>62</v>
      </c>
      <c r="B27" s="108">
        <f>533.5+733+554.5+826.5+311+812+126+799.5-250+476.5+644.5-244+235.5</f>
        <v>5558.5</v>
      </c>
      <c r="C27" s="106"/>
      <c r="D27" s="107">
        <v>12</v>
      </c>
      <c r="E27" s="96">
        <f t="shared" si="0"/>
        <v>66702</v>
      </c>
    </row>
    <row r="28" spans="1:5">
      <c r="A28" s="92" t="s">
        <v>63</v>
      </c>
      <c r="B28" s="108">
        <f>338.5+599+548.5+373.5+273.5+69.9+55+67.1+64.1+108.7+84+44.4+87.1+97.9+75.2+99.4+43.9+57.4+62.9</f>
        <v>3150</v>
      </c>
      <c r="C28" s="108"/>
      <c r="D28" s="107">
        <v>17</v>
      </c>
      <c r="E28" s="96">
        <f t="shared" si="0"/>
        <v>53550</v>
      </c>
    </row>
    <row r="29" spans="1:5">
      <c r="A29" s="92" t="s">
        <v>64</v>
      </c>
      <c r="B29" s="106">
        <v>51.5</v>
      </c>
      <c r="C29" s="106"/>
      <c r="D29" s="107">
        <v>22</v>
      </c>
      <c r="E29" s="96">
        <f t="shared" si="0"/>
        <v>1133</v>
      </c>
    </row>
    <row r="30" spans="1:5" hidden="1">
      <c r="A30" s="92" t="s">
        <v>65</v>
      </c>
      <c r="B30" s="108"/>
      <c r="C30" s="106"/>
      <c r="D30" s="107">
        <v>25</v>
      </c>
      <c r="E30" s="96">
        <f t="shared" si="0"/>
        <v>0</v>
      </c>
    </row>
    <row r="31" spans="1:5">
      <c r="A31" s="92" t="s">
        <v>66</v>
      </c>
      <c r="B31" s="108">
        <f>801.5+389+862.5+319+92.5+70+81.5+271+221.5+32</f>
        <v>3140.5</v>
      </c>
      <c r="C31" s="106"/>
      <c r="D31" s="107">
        <v>34</v>
      </c>
      <c r="E31" s="96">
        <f t="shared" si="0"/>
        <v>106777</v>
      </c>
    </row>
    <row r="32" spans="1:5" hidden="1">
      <c r="A32" s="92" t="s">
        <v>67</v>
      </c>
      <c r="B32" s="108"/>
      <c r="C32" s="106"/>
      <c r="D32" s="107">
        <v>31</v>
      </c>
      <c r="E32" s="96">
        <f t="shared" si="0"/>
        <v>0</v>
      </c>
    </row>
    <row r="33" spans="1:5">
      <c r="A33" s="92" t="s">
        <v>68</v>
      </c>
      <c r="B33" s="106">
        <f>697+318+558+201.5+479+712+403+528+346.5+350.5+626+422.5+108+279+36.5</f>
        <v>6065.5</v>
      </c>
      <c r="C33" s="106"/>
      <c r="D33" s="107">
        <v>32</v>
      </c>
      <c r="E33" s="96">
        <f t="shared" si="0"/>
        <v>194096</v>
      </c>
    </row>
    <row r="34" spans="1:5" hidden="1">
      <c r="A34" s="92" t="s">
        <v>69</v>
      </c>
      <c r="B34" s="106"/>
      <c r="C34" s="106"/>
      <c r="D34" s="107">
        <v>18</v>
      </c>
      <c r="E34" s="96">
        <f t="shared" si="0"/>
        <v>0</v>
      </c>
    </row>
    <row r="35" spans="1:5">
      <c r="A35" s="92" t="s">
        <v>70</v>
      </c>
      <c r="B35" s="108">
        <f>125.5+78.5+11.5+4+2+28.18</f>
        <v>249.68</v>
      </c>
      <c r="C35" s="108"/>
      <c r="D35" s="107">
        <v>50</v>
      </c>
      <c r="E35" s="96">
        <f t="shared" si="0"/>
        <v>12484</v>
      </c>
    </row>
    <row r="36" spans="1:5">
      <c r="A36" s="92" t="s">
        <v>71</v>
      </c>
      <c r="B36" s="108">
        <f>1014+492.5+1074.5+162+115+43</f>
        <v>2901</v>
      </c>
      <c r="C36" s="106"/>
      <c r="D36" s="107">
        <v>13</v>
      </c>
      <c r="E36" s="96">
        <f t="shared" si="0"/>
        <v>37713</v>
      </c>
    </row>
    <row r="37" spans="1:5">
      <c r="A37" s="92" t="s">
        <v>72</v>
      </c>
      <c r="B37" s="108">
        <f>137+174.5+163.5+384.5+126</f>
        <v>985.5</v>
      </c>
      <c r="C37" s="108"/>
      <c r="D37" s="107">
        <v>36</v>
      </c>
      <c r="E37" s="96">
        <f t="shared" si="0"/>
        <v>35478</v>
      </c>
    </row>
    <row r="38" spans="1:5">
      <c r="A38" s="92" t="s">
        <v>73</v>
      </c>
      <c r="B38" s="108">
        <f>270+199+115</f>
        <v>584</v>
      </c>
      <c r="C38" s="108"/>
      <c r="D38" s="107">
        <v>34</v>
      </c>
      <c r="E38" s="96">
        <f t="shared" si="0"/>
        <v>19856</v>
      </c>
    </row>
    <row r="39" spans="1:5">
      <c r="A39" s="92" t="s">
        <v>74</v>
      </c>
      <c r="B39" s="108">
        <f>72.5+533</f>
        <v>605.5</v>
      </c>
      <c r="C39" s="108"/>
      <c r="D39" s="107">
        <v>36</v>
      </c>
      <c r="E39" s="96">
        <f t="shared" si="0"/>
        <v>21798</v>
      </c>
    </row>
    <row r="40" spans="1:5" hidden="1">
      <c r="A40" s="92" t="s">
        <v>75</v>
      </c>
      <c r="B40" s="108"/>
      <c r="C40" s="108"/>
      <c r="D40" s="107">
        <v>35</v>
      </c>
      <c r="E40" s="96">
        <f t="shared" si="0"/>
        <v>0</v>
      </c>
    </row>
    <row r="41" spans="1:5">
      <c r="A41" s="92" t="s">
        <v>76</v>
      </c>
      <c r="B41" s="108">
        <f>179+78</f>
        <v>257</v>
      </c>
      <c r="C41" s="108"/>
      <c r="D41" s="107">
        <v>37</v>
      </c>
      <c r="E41" s="96">
        <f t="shared" si="0"/>
        <v>9509</v>
      </c>
    </row>
    <row r="42" spans="1:5">
      <c r="A42" s="92" t="s">
        <v>77</v>
      </c>
      <c r="B42" s="108">
        <f>450.5+37.5+73+37</f>
        <v>598</v>
      </c>
      <c r="C42" s="106"/>
      <c r="D42" s="107">
        <v>22</v>
      </c>
      <c r="E42" s="96">
        <f t="shared" si="0"/>
        <v>13156</v>
      </c>
    </row>
    <row r="43" spans="1:5">
      <c r="A43" s="92" t="s">
        <v>78</v>
      </c>
      <c r="B43" s="108">
        <f>284+677+459.5+175+35+7.5</f>
        <v>1638</v>
      </c>
      <c r="C43" s="108"/>
      <c r="D43" s="107">
        <v>16</v>
      </c>
      <c r="E43" s="96">
        <f t="shared" si="0"/>
        <v>26208</v>
      </c>
    </row>
    <row r="44" spans="1:5">
      <c r="A44" s="92" t="s">
        <v>79</v>
      </c>
      <c r="B44" s="108">
        <f>390+20.5+234</f>
        <v>644.5</v>
      </c>
      <c r="C44" s="108"/>
      <c r="D44" s="107">
        <v>44</v>
      </c>
      <c r="E44" s="96">
        <f t="shared" si="0"/>
        <v>28358</v>
      </c>
    </row>
    <row r="45" spans="1:5" hidden="1">
      <c r="A45" s="92" t="s">
        <v>80</v>
      </c>
      <c r="B45" s="108"/>
      <c r="C45" s="108"/>
      <c r="D45" s="107">
        <v>32</v>
      </c>
      <c r="E45" s="96">
        <f t="shared" si="0"/>
        <v>0</v>
      </c>
    </row>
    <row r="46" spans="1:5" hidden="1">
      <c r="A46" s="92" t="s">
        <v>81</v>
      </c>
      <c r="B46" s="108"/>
      <c r="C46" s="108"/>
      <c r="D46" s="107">
        <v>28.5</v>
      </c>
      <c r="E46" s="96">
        <f t="shared" si="0"/>
        <v>0</v>
      </c>
    </row>
    <row r="47" spans="1:5" hidden="1">
      <c r="A47" s="92" t="s">
        <v>82</v>
      </c>
      <c r="B47" s="108"/>
      <c r="C47" s="108"/>
      <c r="D47" s="107">
        <v>45</v>
      </c>
      <c r="E47" s="96">
        <f t="shared" si="0"/>
        <v>0</v>
      </c>
    </row>
    <row r="48" spans="1:5" hidden="1">
      <c r="A48" s="92" t="s">
        <v>83</v>
      </c>
      <c r="B48" s="108"/>
      <c r="C48" s="108"/>
      <c r="D48" s="107">
        <v>28</v>
      </c>
      <c r="E48" s="96">
        <f t="shared" si="0"/>
        <v>0</v>
      </c>
    </row>
    <row r="49" spans="1:5" hidden="1">
      <c r="A49" s="92" t="s">
        <v>84</v>
      </c>
      <c r="B49" s="108"/>
      <c r="C49" s="108"/>
      <c r="D49" s="107">
        <v>2</v>
      </c>
      <c r="E49" s="96">
        <f t="shared" si="0"/>
        <v>0</v>
      </c>
    </row>
    <row r="50" spans="1:5" hidden="1">
      <c r="A50" s="92" t="s">
        <v>85</v>
      </c>
      <c r="B50" s="108"/>
      <c r="C50" s="108"/>
      <c r="D50" s="107">
        <v>61</v>
      </c>
      <c r="E50" s="96">
        <f t="shared" si="0"/>
        <v>0</v>
      </c>
    </row>
    <row r="51" spans="1:5">
      <c r="A51" s="92" t="s">
        <v>86</v>
      </c>
      <c r="B51" s="108">
        <f>331.5+486.5+37-100+18.5</f>
        <v>773.5</v>
      </c>
      <c r="C51" s="106"/>
      <c r="D51" s="107">
        <v>10</v>
      </c>
      <c r="E51" s="96">
        <f t="shared" si="0"/>
        <v>7735</v>
      </c>
    </row>
    <row r="52" spans="1:5">
      <c r="A52" s="105"/>
      <c r="B52" s="106"/>
      <c r="C52" s="106"/>
      <c r="D52" s="109" t="s">
        <v>49</v>
      </c>
      <c r="E52" s="97">
        <f>SUM(E18:E51)</f>
        <v>816102.42</v>
      </c>
    </row>
    <row r="53" spans="1:5">
      <c r="A53" s="105"/>
      <c r="B53" s="106"/>
      <c r="C53" s="106"/>
      <c r="D53" s="107"/>
      <c r="E53" s="96"/>
    </row>
    <row r="54" spans="1:5">
      <c r="A54" s="105"/>
      <c r="B54" s="106"/>
      <c r="C54" s="106"/>
      <c r="D54" s="110" t="s">
        <v>87</v>
      </c>
      <c r="E54" s="97">
        <f>E52+E13</f>
        <v>1277603.996</v>
      </c>
    </row>
    <row r="55" spans="1:5" ht="15.75" thickBot="1">
      <c r="A55" s="111"/>
      <c r="B55" s="112"/>
      <c r="C55" s="112"/>
      <c r="D55" s="113"/>
      <c r="E55" s="114"/>
    </row>
    <row r="56" spans="1:5" ht="15.75" thickTop="1">
      <c r="A56" s="115"/>
      <c r="B56" s="84"/>
      <c r="C56" s="84"/>
      <c r="D56" s="85"/>
      <c r="E56" s="86"/>
    </row>
    <row r="57" spans="1:5">
      <c r="A57" s="87" t="s">
        <v>6</v>
      </c>
      <c r="B57" s="116"/>
      <c r="C57" s="106"/>
      <c r="D57" s="107"/>
      <c r="E57" s="96"/>
    </row>
    <row r="58" spans="1:5">
      <c r="A58" s="87" t="s">
        <v>88</v>
      </c>
      <c r="B58" s="88" t="s">
        <v>42</v>
      </c>
      <c r="C58" s="101" t="s">
        <v>43</v>
      </c>
      <c r="D58" s="90" t="s">
        <v>44</v>
      </c>
      <c r="E58" s="91" t="s">
        <v>45</v>
      </c>
    </row>
    <row r="59" spans="1:5">
      <c r="A59" s="105" t="s">
        <v>89</v>
      </c>
      <c r="B59" s="106">
        <f>163+262</f>
        <v>425</v>
      </c>
      <c r="C59" s="106">
        <v>3</v>
      </c>
      <c r="D59" s="107">
        <v>35</v>
      </c>
      <c r="E59" s="96">
        <f>D59*B59</f>
        <v>14875</v>
      </c>
    </row>
    <row r="60" spans="1:5" hidden="1">
      <c r="A60" s="105" t="s">
        <v>89</v>
      </c>
      <c r="B60" s="106"/>
      <c r="C60" s="106"/>
      <c r="D60" s="107">
        <v>35.5</v>
      </c>
      <c r="E60" s="96">
        <f>D60*B60</f>
        <v>0</v>
      </c>
    </row>
    <row r="61" spans="1:5" hidden="1">
      <c r="A61" s="105" t="s">
        <v>90</v>
      </c>
      <c r="B61" s="106"/>
      <c r="C61" s="106"/>
      <c r="D61" s="107">
        <v>36</v>
      </c>
      <c r="E61" s="96">
        <f>D61*B61</f>
        <v>0</v>
      </c>
    </row>
    <row r="62" spans="1:5" hidden="1">
      <c r="A62" s="105" t="s">
        <v>91</v>
      </c>
      <c r="B62" s="106"/>
      <c r="C62" s="108"/>
      <c r="D62" s="107">
        <v>34</v>
      </c>
      <c r="E62" s="96">
        <f>D62*B62</f>
        <v>0</v>
      </c>
    </row>
    <row r="63" spans="1:5">
      <c r="A63" s="105"/>
      <c r="B63" s="106"/>
      <c r="C63" s="106"/>
      <c r="D63" s="109" t="s">
        <v>49</v>
      </c>
      <c r="E63" s="97">
        <f>SUM(E59:E62)</f>
        <v>14875</v>
      </c>
    </row>
    <row r="64" spans="1:5" hidden="1">
      <c r="A64" s="105"/>
      <c r="B64" s="106"/>
      <c r="C64" s="106"/>
      <c r="D64" s="107"/>
      <c r="E64" s="96"/>
    </row>
    <row r="65" spans="1:5" hidden="1">
      <c r="A65" s="87" t="s">
        <v>92</v>
      </c>
      <c r="B65" s="106"/>
      <c r="C65" s="106"/>
      <c r="D65" s="107"/>
      <c r="E65" s="96"/>
    </row>
    <row r="66" spans="1:5" hidden="1">
      <c r="A66" s="105" t="s">
        <v>93</v>
      </c>
      <c r="B66" s="106"/>
      <c r="C66" s="106"/>
      <c r="D66" s="107">
        <v>34</v>
      </c>
      <c r="E66" s="96">
        <f>D66*B66</f>
        <v>0</v>
      </c>
    </row>
    <row r="67" spans="1:5" hidden="1">
      <c r="A67" s="105"/>
      <c r="B67" s="106"/>
      <c r="C67" s="106"/>
      <c r="D67" s="109" t="s">
        <v>49</v>
      </c>
      <c r="E67" s="97">
        <f>SUM(E66)</f>
        <v>0</v>
      </c>
    </row>
    <row r="68" spans="1:5">
      <c r="A68" s="105"/>
      <c r="B68" s="106"/>
      <c r="C68" s="106"/>
      <c r="D68" s="107"/>
      <c r="E68" s="96"/>
    </row>
    <row r="69" spans="1:5">
      <c r="A69" s="105"/>
      <c r="B69" s="106"/>
      <c r="C69" s="106"/>
      <c r="D69" s="110" t="s">
        <v>94</v>
      </c>
      <c r="E69" s="97">
        <f>E67+E63</f>
        <v>14875</v>
      </c>
    </row>
    <row r="70" spans="1:5" ht="15.75" thickBot="1">
      <c r="A70" s="111"/>
      <c r="B70" s="112"/>
      <c r="C70" s="112"/>
      <c r="D70" s="113"/>
      <c r="E70" s="114"/>
    </row>
    <row r="71" spans="1:5" ht="15.75" thickTop="1">
      <c r="A71" s="115"/>
      <c r="B71" s="84"/>
      <c r="C71" s="84"/>
      <c r="D71" s="85"/>
      <c r="E71" s="86"/>
    </row>
    <row r="72" spans="1:5">
      <c r="A72" s="87" t="s">
        <v>6</v>
      </c>
      <c r="B72" s="116"/>
      <c r="C72" s="106"/>
      <c r="D72" s="107"/>
      <c r="E72" s="96"/>
    </row>
    <row r="73" spans="1:5">
      <c r="A73" s="87" t="s">
        <v>95</v>
      </c>
      <c r="B73" s="88" t="s">
        <v>42</v>
      </c>
      <c r="C73" s="101" t="s">
        <v>96</v>
      </c>
      <c r="D73" s="90" t="s">
        <v>44</v>
      </c>
      <c r="E73" s="91" t="s">
        <v>45</v>
      </c>
    </row>
    <row r="74" spans="1:5">
      <c r="A74" s="105" t="s">
        <v>97</v>
      </c>
      <c r="B74" s="106">
        <f>10*C74</f>
        <v>200</v>
      </c>
      <c r="C74" s="106">
        <v>20</v>
      </c>
      <c r="D74" s="107">
        <v>37</v>
      </c>
      <c r="E74" s="96">
        <f t="shared" ref="E74:E88" si="1">D74*B74</f>
        <v>7400</v>
      </c>
    </row>
    <row r="75" spans="1:5" hidden="1">
      <c r="A75" s="105" t="s">
        <v>98</v>
      </c>
      <c r="B75" s="106"/>
      <c r="C75" s="106"/>
      <c r="D75" s="107">
        <v>14</v>
      </c>
      <c r="E75" s="96">
        <f t="shared" si="1"/>
        <v>0</v>
      </c>
    </row>
    <row r="76" spans="1:5">
      <c r="A76" s="105" t="s">
        <v>99</v>
      </c>
      <c r="B76" s="106">
        <v>597.4</v>
      </c>
      <c r="C76" s="106">
        <v>23</v>
      </c>
      <c r="D76" s="107">
        <v>51</v>
      </c>
      <c r="E76" s="96">
        <f t="shared" si="1"/>
        <v>30467.399999999998</v>
      </c>
    </row>
    <row r="77" spans="1:5" hidden="1">
      <c r="A77" s="105" t="s">
        <v>100</v>
      </c>
      <c r="B77" s="106"/>
      <c r="C77" s="106"/>
      <c r="D77" s="107">
        <v>34</v>
      </c>
      <c r="E77" s="96">
        <f t="shared" si="1"/>
        <v>0</v>
      </c>
    </row>
    <row r="78" spans="1:5">
      <c r="A78" s="105" t="s">
        <v>101</v>
      </c>
      <c r="B78" s="106">
        <v>746.3</v>
      </c>
      <c r="C78" s="108">
        <v>39</v>
      </c>
      <c r="D78" s="107">
        <v>34</v>
      </c>
      <c r="E78" s="96">
        <f t="shared" si="1"/>
        <v>25374.199999999997</v>
      </c>
    </row>
    <row r="79" spans="1:5">
      <c r="A79" s="105" t="s">
        <v>102</v>
      </c>
      <c r="B79" s="106">
        <f>13.61*C79</f>
        <v>13.61</v>
      </c>
      <c r="C79" s="108">
        <v>1</v>
      </c>
      <c r="D79" s="107">
        <v>33.5</v>
      </c>
      <c r="E79" s="96">
        <f t="shared" si="1"/>
        <v>455.935</v>
      </c>
    </row>
    <row r="80" spans="1:5" hidden="1">
      <c r="A80" s="105" t="s">
        <v>103</v>
      </c>
      <c r="B80" s="106"/>
      <c r="C80" s="108"/>
      <c r="D80" s="107">
        <v>26</v>
      </c>
      <c r="E80" s="96">
        <f t="shared" si="1"/>
        <v>0</v>
      </c>
    </row>
    <row r="81" spans="1:5">
      <c r="A81" s="105" t="s">
        <v>104</v>
      </c>
      <c r="B81" s="106">
        <f>27.22*C81</f>
        <v>435.52</v>
      </c>
      <c r="C81" s="108">
        <v>16</v>
      </c>
      <c r="D81" s="107">
        <v>18</v>
      </c>
      <c r="E81" s="96">
        <f t="shared" si="1"/>
        <v>7839.36</v>
      </c>
    </row>
    <row r="82" spans="1:5" hidden="1">
      <c r="A82" s="105" t="s">
        <v>105</v>
      </c>
      <c r="B82" s="106"/>
      <c r="C82" s="106"/>
      <c r="D82" s="107">
        <v>13</v>
      </c>
      <c r="E82" s="96">
        <f t="shared" si="1"/>
        <v>0</v>
      </c>
    </row>
    <row r="83" spans="1:5" hidden="1">
      <c r="A83" s="105" t="s">
        <v>106</v>
      </c>
      <c r="B83" s="106"/>
      <c r="C83" s="108"/>
      <c r="D83" s="107">
        <v>64</v>
      </c>
      <c r="E83" s="96">
        <f t="shared" si="1"/>
        <v>0</v>
      </c>
    </row>
    <row r="84" spans="1:5">
      <c r="A84" s="105" t="s">
        <v>107</v>
      </c>
      <c r="B84" s="106">
        <f>982.32+196.58</f>
        <v>1178.9000000000001</v>
      </c>
      <c r="C84" s="108">
        <v>57</v>
      </c>
      <c r="D84" s="107">
        <v>64</v>
      </c>
      <c r="E84" s="96">
        <f t="shared" si="1"/>
        <v>75449.600000000006</v>
      </c>
    </row>
    <row r="85" spans="1:5">
      <c r="A85" s="105" t="s">
        <v>108</v>
      </c>
      <c r="B85" s="106">
        <f>20*C85</f>
        <v>20</v>
      </c>
      <c r="C85" s="108">
        <v>1</v>
      </c>
      <c r="D85" s="107">
        <v>48</v>
      </c>
      <c r="E85" s="96">
        <f t="shared" si="1"/>
        <v>960</v>
      </c>
    </row>
    <row r="86" spans="1:5">
      <c r="A86" s="105" t="s">
        <v>109</v>
      </c>
      <c r="B86" s="106">
        <f>13.61*C86</f>
        <v>666.89</v>
      </c>
      <c r="C86" s="108">
        <v>49</v>
      </c>
      <c r="D86" s="107">
        <v>40</v>
      </c>
      <c r="E86" s="96">
        <f t="shared" si="1"/>
        <v>26675.599999999999</v>
      </c>
    </row>
    <row r="87" spans="1:5">
      <c r="A87" s="105" t="s">
        <v>110</v>
      </c>
      <c r="B87" s="106">
        <f>27.22*C87</f>
        <v>898.26</v>
      </c>
      <c r="C87" s="108">
        <v>33</v>
      </c>
      <c r="D87" s="107">
        <v>21</v>
      </c>
      <c r="E87" s="96">
        <f t="shared" si="1"/>
        <v>18863.46</v>
      </c>
    </row>
    <row r="88" spans="1:5" hidden="1">
      <c r="A88" s="105" t="s">
        <v>111</v>
      </c>
      <c r="B88" s="106"/>
      <c r="C88" s="108"/>
      <c r="D88" s="107">
        <v>19</v>
      </c>
      <c r="E88" s="96">
        <f t="shared" si="1"/>
        <v>0</v>
      </c>
    </row>
    <row r="89" spans="1:5">
      <c r="A89" s="105" t="s">
        <v>112</v>
      </c>
      <c r="B89" s="106">
        <f>13.61*C89</f>
        <v>313.02999999999997</v>
      </c>
      <c r="C89" s="108">
        <v>23</v>
      </c>
      <c r="D89" s="107">
        <v>35</v>
      </c>
      <c r="E89" s="96">
        <f>D89*B89</f>
        <v>10956.05</v>
      </c>
    </row>
    <row r="90" spans="1:5">
      <c r="A90" s="105" t="s">
        <v>113</v>
      </c>
      <c r="B90" s="106">
        <f>5.44*C90</f>
        <v>772.48</v>
      </c>
      <c r="C90" s="108">
        <v>142</v>
      </c>
      <c r="D90" s="107">
        <v>280</v>
      </c>
      <c r="E90" s="96">
        <f>D90*C90</f>
        <v>39760</v>
      </c>
    </row>
    <row r="91" spans="1:5">
      <c r="A91" s="105"/>
      <c r="B91" s="106"/>
      <c r="C91" s="106"/>
      <c r="D91" s="107"/>
      <c r="E91" s="96"/>
    </row>
    <row r="92" spans="1:5">
      <c r="A92" s="105"/>
      <c r="B92" s="106"/>
      <c r="C92" s="106"/>
      <c r="D92" s="110" t="s">
        <v>114</v>
      </c>
      <c r="E92" s="97">
        <f>SUM(E74:E91)</f>
        <v>244201.60499999998</v>
      </c>
    </row>
    <row r="93" spans="1:5" ht="15.75" thickBot="1">
      <c r="A93" s="111"/>
      <c r="B93" s="112"/>
      <c r="C93" s="112"/>
      <c r="D93" s="113"/>
      <c r="E93" s="114"/>
    </row>
    <row r="94" spans="1:5" ht="12.75" customHeight="1" thickTop="1">
      <c r="A94" s="105"/>
      <c r="B94" s="106"/>
      <c r="C94" s="106"/>
      <c r="D94" s="107"/>
      <c r="E94" s="96"/>
    </row>
    <row r="95" spans="1:5">
      <c r="A95" s="87" t="s">
        <v>115</v>
      </c>
      <c r="B95" s="88" t="s">
        <v>42</v>
      </c>
      <c r="C95" s="101" t="s">
        <v>96</v>
      </c>
      <c r="D95" s="90" t="s">
        <v>44</v>
      </c>
      <c r="E95" s="91" t="s">
        <v>45</v>
      </c>
    </row>
    <row r="96" spans="1:5">
      <c r="A96" s="105" t="s">
        <v>116</v>
      </c>
      <c r="B96" s="106">
        <v>10</v>
      </c>
      <c r="C96" s="106"/>
      <c r="D96" s="107">
        <v>13</v>
      </c>
      <c r="E96" s="96">
        <f>D96*B96</f>
        <v>130</v>
      </c>
    </row>
    <row r="97" spans="1:5">
      <c r="A97" s="105" t="s">
        <v>117</v>
      </c>
      <c r="B97" s="106">
        <v>153.5</v>
      </c>
      <c r="C97" s="106">
        <v>19</v>
      </c>
      <c r="D97" s="107">
        <v>38</v>
      </c>
      <c r="E97" s="96">
        <f>D97*B97</f>
        <v>5833</v>
      </c>
    </row>
    <row r="98" spans="1:5">
      <c r="A98" s="105" t="s">
        <v>118</v>
      </c>
      <c r="B98" s="106">
        <f>355.85+593.61+651+630.85</f>
        <v>2231.31</v>
      </c>
      <c r="C98" s="106">
        <v>113</v>
      </c>
      <c r="D98" s="107">
        <v>33</v>
      </c>
      <c r="E98" s="96">
        <f>D98*B98</f>
        <v>73633.23</v>
      </c>
    </row>
    <row r="99" spans="1:5">
      <c r="A99" s="105" t="s">
        <v>119</v>
      </c>
      <c r="B99" s="106"/>
      <c r="C99" s="106"/>
      <c r="D99" s="107">
        <v>44</v>
      </c>
      <c r="E99" s="96">
        <f>D99*B99</f>
        <v>0</v>
      </c>
    </row>
    <row r="100" spans="1:5">
      <c r="A100" s="105"/>
      <c r="B100" s="106"/>
      <c r="C100" s="106"/>
      <c r="D100" s="107"/>
      <c r="E100" s="96"/>
    </row>
    <row r="101" spans="1:5">
      <c r="A101" s="105"/>
      <c r="B101" s="106"/>
      <c r="C101" s="106"/>
      <c r="D101" s="110" t="s">
        <v>120</v>
      </c>
      <c r="E101" s="97">
        <f>SUM(E96:E100)</f>
        <v>79596.23</v>
      </c>
    </row>
    <row r="102" spans="1:5" ht="15.75" thickBot="1">
      <c r="A102" s="105"/>
      <c r="B102" s="106"/>
      <c r="C102" s="106"/>
      <c r="D102" s="107"/>
      <c r="E102" s="96"/>
    </row>
    <row r="103" spans="1:5" ht="15.75" thickTop="1">
      <c r="A103" s="115"/>
      <c r="B103" s="84"/>
      <c r="C103" s="84"/>
      <c r="D103" s="85"/>
      <c r="E103" s="86"/>
    </row>
    <row r="104" spans="1:5">
      <c r="A104" s="105"/>
      <c r="B104" s="106"/>
      <c r="C104" s="117"/>
      <c r="D104" s="110" t="s">
        <v>121</v>
      </c>
      <c r="E104" s="97">
        <f>E92+E69+E54+E101</f>
        <v>1616276.831</v>
      </c>
    </row>
    <row r="105" spans="1:5" ht="15.75" thickBot="1">
      <c r="A105" s="111"/>
      <c r="B105" s="112"/>
      <c r="C105" s="112"/>
      <c r="D105" s="113"/>
      <c r="E105" s="114"/>
    </row>
    <row r="106" spans="1:5" ht="15.75" thickTop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OBRADOR</vt:lpstr>
      <vt:lpstr>Hoja4</vt:lpstr>
      <vt:lpstr>Hoja5</vt:lpstr>
      <vt:lpstr>Hoja6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dcterms:created xsi:type="dcterms:W3CDTF">2011-04-26T18:48:20Z</dcterms:created>
  <dcterms:modified xsi:type="dcterms:W3CDTF">2011-04-26T19:46:49Z</dcterms:modified>
</cp:coreProperties>
</file>