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20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4" l="1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Q28" i="24"/>
  <c r="Q29" i="24"/>
  <c r="K73" i="24"/>
  <c r="L67" i="24"/>
  <c r="I67" i="24"/>
  <c r="F67" i="24"/>
  <c r="C67" i="24"/>
  <c r="N41" i="24"/>
  <c r="Q40" i="24"/>
  <c r="Q39" i="24"/>
  <c r="Q38" i="24"/>
  <c r="Q36" i="24"/>
  <c r="Q35" i="24"/>
  <c r="Q34" i="24"/>
  <c r="P33" i="24"/>
  <c r="Q33" i="24" s="1"/>
  <c r="P32" i="24"/>
  <c r="Q32" i="24" s="1"/>
  <c r="P31" i="24"/>
  <c r="Q31" i="24" s="1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<sst xmlns="http://schemas.openxmlformats.org/spreadsheetml/2006/main" count="2147" uniqueCount="1156">
  <si>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</si>
  <si>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</si>
  <si>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</si>
  <si>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</si>
  <si>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</si>
  <si>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</si>
  <si>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</si>
  <si>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</si>
  <si>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</si>
  <si>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</si>
  <si>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</si>
  <si>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</si>
  <si>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</si>
  <si>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</si>
  <si>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</si>
  <si>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</si>
  <si>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</si>
  <si>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</si>
  <si>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</si>
  <si>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</si>
  <si>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</si>
  <si>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</si>
  <si>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</si>
  <si>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</si>
  <si>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</si>
  <si>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</si>
  <si>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</si>
  <si>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</si>
  <si>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</si>
  <si>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</si>
  <si>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</si>
  <si>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</si>
  <si>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</si>
  <si>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</si>
  <si>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</si>
  <si>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</si>
  <si>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</si>
  <si>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</si>
  <si>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</si>
  <si>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</si>
  <si>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</si>
  <si>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</si>
  <si>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</si>
  <si>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</si>
  <si>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</si>
  <si>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</si>
  <si>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</si>
  <si>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</si>
  <si>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</si>
  <si>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</si>
  <si>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</si>
  <si>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</si>
  <si>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</si>
  <si>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</si>
  <si>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</si>
  <si>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</si>
  <si>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</si>
  <si>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</si>
  <si>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</si>
  <si>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</si>
  <si>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</si>
  <si>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</si>
  <si>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</si>
  <si>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</si>
  <si>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</si>
  <si>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</si>
  <si>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</si>
  <si>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</si>
  <si>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</si>
  <si>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</si>
  <si>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</si>
  <si>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</si>
  <si>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</si>
  <si>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</si>
  <si>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</si>
  <si>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</si>
  <si>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</si>
  <si>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</si>
  <si>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</si>
  <si>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</si>
  <si>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</si>
  <si>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</si>
  <si>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</si>
  <si>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</si>
  <si>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</si>
  <si>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</si>
  <si>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</si>
  <si>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</si>
  <si>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</si>
  <si>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</si>
  <si>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</si>
  <si>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</si>
  <si>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</si>
  <si>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</si>
  <si>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</si>
  <si>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</si>
  <si>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</si>
  <si>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</si>
  <si>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</si>
  <si>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</si>
  <si>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</si>
  <si>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</si>
  <si>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</si>
  <si>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</si>
  <si>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</si>
  <si>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</si>
  <si>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</si>
  <si>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</si>
  <si>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</si>
  <si>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</si>
  <si>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</si>
  <si>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</si>
  <si>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</si>
  <si>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</si>
  <si>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</si>
  <si>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</si>
  <si>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</si>
  <si>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</si>
  <si>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</si>
  <si>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</si>
  <si>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</si>
  <si>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</si>
  <si>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</si>
  <si>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</si>
  <si>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</si>
  <si>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</si>
  <si>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</si>
  <si>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</si>
  <si>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</si>
  <si>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</si>
  <si>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</si>
  <si>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</si>
  <si>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</si>
  <si>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</si>
  <si>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</si>
  <si>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</si>
  <si>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</si>
  <si>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</si>
  <si>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</si>
  <si>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</si>
  <si>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</si>
  <si>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</si>
  <si>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</si>
  <si>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</si>
  <si>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</si>
  <si>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</si>
  <si>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</si>
  <si>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</si>
  <si>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</si>
  <si>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</si>
  <si>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</si>
  <si>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</si>
  <si>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</si>
  <si>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</si>
  <si>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</si>
  <si>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</si>
  <si>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</si>
  <si>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</si>
  <si>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</si>
  <si>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</si>
  <si>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</si>
  <si>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</si>
  <si>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</si>
  <si>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</si>
  <si>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</si>
  <si>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</si>
  <si>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</si>
  <si>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</si>
  <si>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</si>
  <si>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</si>
  <si>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</si>
  <si>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</si>
  <si>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</si>
  <si>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</si>
  <si>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</si>
  <si>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</si>
  <si>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</si>
  <si>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</si>
  <si>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</si>
  <si>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</si>
  <si>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</si>
  <si>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</si>
  <si>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</si>
  <si>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</si>
  <si>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</si>
  <si>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</si>
  <si>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</si>
  <si>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</si>
  <si>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</si>
  <si>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</si>
  <si>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</si>
  <si>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</si>
  <si>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</si>
  <si>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</si>
  <si>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</si>
  <si>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</si>
  <si>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</si>
  <si>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</si>
  <si>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</si>
  <si>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</si>
  <si>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</si>
  <si>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</si>
  <si>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</si>
  <si>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</si>
  <si>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</si>
  <si>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</si>
  <si>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</si>
  <si>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</si>
  <si>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</si>
  <si>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</si>
  <si>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</si>
  <si>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</si>
  <si>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</si>
  <si>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</si>
  <si>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</si>
  <si>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</si>
  <si>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</si>
  <si>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</si>
  <si>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</si>
  <si>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</si>
  <si>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</si>
  <si>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</si>
  <si>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</si>
  <si>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</si>
  <si>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</si>
  <si>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</si>
  <si>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</si>
  <si>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</si>
  <si>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</si>
  <si>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</si>
  <si>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</si>
  <si>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</si>
  <si>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</si>
  <si>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</si>
  <si>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</si>
  <si>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</si>
  <si>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</si>
  <si>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</si>
  <si>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</si>
  <si>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</si>
  <si>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</si>
  <si>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</si>
  <si>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</si>
  <si>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</si>
  <si>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</si>
  <si>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</si>
  <si>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</si>
  <si>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</si>
  <si>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</si>
  <si>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</si>
  <si>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</si>
  <si>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</si>
  <si>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</si>
  <si>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</si>
  <si>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</si>
  <si>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</si>
  <si>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</si>
  <si>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</si>
  <si>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</si>
  <si>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</si>
  <si>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</si>
  <si>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</si>
  <si>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</si>
  <si>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</si>
  <si>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</si>
  <si>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</si>
  <si>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</si>
  <si>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</si>
  <si>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</si>
  <si>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</si>
  <si>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</si>
  <si>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</si>
  <si>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</si>
  <si>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</si>
  <si>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</si>
  <si>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</si>
  <si>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</si>
  <si>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</si>
  <si>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</si>
  <si>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</si>
  <si>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</si>
  <si>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</si>
  <si>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</si>
  <si>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</si>
  <si>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</si>
  <si>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</si>
  <si>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</si>
  <si>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</si>
  <si>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</si>
  <si>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</si>
  <si>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</si>
  <si>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</si>
  <si>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</si>
  <si>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</si>
  <si>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</si>
  <si>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</si>
  <si>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</si>
  <si>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</si>
  <si>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</si>
  <si>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</si>
  <si>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</si>
  <si>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</si>
  <si>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</si>
  <si>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</si>
  <si>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</si>
  <si>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</si>
  <si>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</si>
  <si>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</si>
  <si>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</si>
  <si>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</si>
  <si>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</si>
  <si>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</si>
  <si>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</si>
  <si>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</si>
  <si>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</si>
  <si>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</si>
  <si>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</si>
  <si>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</si>
  <si>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</si>
  <si>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</si>
  <si>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</si>
  <si>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</si>
  <si>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</si>
  <si>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</si>
  <si>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</si>
  <si>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</si>
  <si>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</si>
  <si>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</si>
  <si>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</si>
  <si>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</si>
  <si>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</si>
  <si>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</si>
  <si>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</si>
  <si>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</si>
  <si>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</si>
  <si>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</si>
  <si>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</si>
  <si>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</si>
  <si>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</si>
  <si>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</si>
  <si>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</si>
  <si>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</si>
  <si>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</si>
  <si>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</si>
  <si>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</si>
  <si>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</si>
  <si>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</si>
  <si>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</si>
  <si>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</si>
  <si>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</si>
  <si>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</si>
  <si>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</si>
  <si>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</si>
  <si>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</si>
  <si>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</si>
  <si>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</si>
  <si>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</si>
  <si>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</si>
  <si>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</si>
  <si>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</si>
  <si>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</si>
  <si>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</si>
  <si>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</si>
  <si>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</si>
  <si>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</si>
  <si>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</si>
  <si>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</si>
  <si>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</si>
  <si>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</si>
  <si>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</si>
  <si>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</si>
  <si>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</si>
  <si>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</si>
  <si>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</si>
  <si>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</si>
  <si>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</si>
  <si>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</si>
  <si>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</si>
  <si>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</si>
  <si>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</si>
  <si>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</si>
  <si>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</si>
  <si>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</si>
  <si>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</si>
  <si>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</si>
  <si>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</si>
  <si>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</si>
  <si>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</si>
  <si>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</si>
  <si>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</si>
  <si>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</si>
  <si>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</si>
  <si>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</si>
  <si>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</si>
  <si>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</si>
  <si>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</si>
  <si>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</si>
  <si>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</si>
  <si>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</si>
  <si>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</si>
  <si>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</si>
  <si>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</si>
  <si>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</si>
  <si>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</si>
  <si>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</si>
  <si>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</si>
  <si>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</si>
  <si>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</si>
  <si>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</si>
  <si>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</si>
  <si>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</si>
  <si>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</si>
  <si>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</si>
  <si>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</si>
  <si>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</si>
  <si>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</si>
  <si>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</si>
  <si>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</si>
  <si>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</si>
  <si>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</si>
  <si>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</si>
  <si>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</si>
  <si>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</si>
  <si>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</si>
  <si>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</si>
  <si>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</si>
  <si>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</si>
  <si>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</si>
  <si>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</si>
  <si>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</si>
  <si>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</si>
  <si>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</si>
  <si>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</si>
  <si>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</si>
  <si>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</si>
  <si>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</si>
  <si>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</si>
  <si>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</si>
  <si>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</si>
  <si>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</si>
  <si>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</si>
  <si>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</si>
  <si>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</si>
  <si>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</si>
  <si>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</si>
  <si>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</si>
  <si>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</si>
  <si>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</si>
  <si>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</si>
  <si>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</si>
  <si>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</si>
  <si>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</si>
  <si>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</si>
  <si>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</si>
  <si>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</si>
  <si>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</si>
  <si>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</si>
  <si>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</si>
  <si>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</si>
  <si>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</si>
  <si>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</si>
  <si>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</si>
  <si>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</si>
  <si>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</si>
  <si>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</si>
  <si>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</si>
  <si>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</si>
  <si>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</si>
  <si>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</si>
  <si>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</si>
  <si>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</si>
  <si>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</si>
  <si>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</si>
  <si>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</si>
  <si>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</si>
  <si>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</si>
  <si>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</si>
  <si>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</si>
  <si>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</si>
  <si>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</si>
  <si>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</si>
  <si>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</si>
  <si>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</si>
  <si>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</si>
  <si>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</si>
  <si>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</si>
  <si>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</si>
  <si>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</si>
  <si>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</si>
  <si>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</si>
  <si>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</si>
  <si>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</si>
  <si>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</si>
  <si>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</si>
  <si>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</si>
  <si>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</si>
  <si>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</si>
  <si>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</si>
  <si>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</si>
  <si>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</si>
  <si>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</si>
  <si>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</si>
  <si>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</si>
  <si>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</si>
  <si>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</si>
  <si>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</si>
  <si>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</si>
  <si>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</si>
  <si>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</si>
  <si>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</si>
  <si>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</si>
  <si>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</si>
  <si>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</si>
  <si>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</si>
  <si>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</si>
  <si>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</si>
  <si>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</si>
  <si>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</si>
  <si>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</si>
  <si>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</si>
  <si>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</si>
  <si>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</si>
  <si>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</si>
  <si>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</si>
  <si>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</si>
  <si>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</si>
  <si>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</si>
  <si>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</si>
  <si>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</si>
  <si>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</si>
  <si>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</si>
  <si>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</si>
  <si>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</si>
  <si>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</si>
  <si>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</si>
  <si>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</si>
  <si>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</si>
  <si>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</si>
  <si>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</si>
  <si>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</si>
  <si>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</si>
  <si>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</si>
  <si>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</si>
  <si>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</si>
  <si>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</si>
  <si>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</si>
  <si>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</si>
  <si>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</si>
  <si>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</si>
  <si>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</si>
  <si>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</si>
  <si>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</si>
  <si>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</si>
  <si>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</si>
  <si>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</si>
  <si>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</si>
  <si>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</si>
  <si>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</si>
  <si>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</si>
  <si>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</si>
  <si>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</si>
  <si>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</si>
  <si>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</si>
  <si>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</si>
  <si>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</si>
  <si>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</si>
  <si>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</si>
  <si>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</si>
  <si>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</si>
  <si>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</si>
  <si>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</si>
  <si>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</si>
  <si>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</si>
  <si>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</si>
  <si>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</si>
  <si>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</si>
  <si>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</si>
  <si>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</si>
  <si>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</si>
  <si>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</si>
  <si>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</si>
  <si>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</si>
  <si>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</si>
  <si>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</si>
  <si>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</si>
  <si>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</si>
  <si>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</si>
  <si>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</si>
  <si>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</si>
  <si>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</si>
  <si>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</si>
  <si>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</si>
  <si>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</si>
  <si>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</si>
  <si>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</si>
  <si>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</si>
  <si>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</si>
  <si>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</si>
  <si>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</si>
  <si>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</si>
  <si>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</si>
  <si>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</si>
  <si>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</si>
  <si>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</si>
  <si>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</si>
  <si>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</si>
  <si>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</si>
  <si>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</si>
  <si>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</si>
  <si>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</si>
  <si>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</si>
  <si>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</si>
  <si>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</si>
  <si>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</si>
  <si>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</si>
  <si>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</si>
  <si>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</si>
  <si>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</si>
  <si>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</si>
  <si>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</si>
  <si>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</si>
  <si>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</si>
  <si>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</si>
  <si>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</si>
  <si>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</si>
  <si>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</si>
  <si>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</si>
  <si>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</si>
  <si>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</si>
  <si>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</si>
  <si>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</si>
  <si>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</si>
  <si>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</si>
  <si>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</si>
  <si>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</si>
  <si>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</si>
  <si>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</si>
  <si>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</si>
  <si>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</si>
  <si>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</si>
  <si>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</si>
  <si>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</si>
  <si>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</si>
  <si>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</si>
  <si>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</si>
  <si>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</si>
  <si>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</si>
  <si>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</si>
  <si>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</si>
  <si>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</si>
  <si>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</si>
  <si>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</si>
  <si>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</si>
  <si>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</si>
  <si>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</si>
  <si>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</si>
  <si>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</si>
  <si>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</si>
  <si>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</si>
  <si>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</si>
  <si>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</si>
  <si>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</si>
  <si>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</si>
  <si>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</si>
  <si>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</si>
  <si>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</si>
  <si>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</si>
  <si>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</si>
  <si>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</si>
  <si>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</si>
  <si>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</si>
  <si>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</si>
  <si>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</si>
  <si>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</si>
  <si>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</si>
  <si>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</si>
  <si>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</si>
  <si>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</si>
  <si>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</si>
  <si>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</si>
  <si>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</si>
  <si>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</si>
  <si>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</si>
  <si>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</si>
  <si>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</si>
  <si>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</si>
  <si>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</si>
  <si>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</si>
  <si>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</si>
  <si>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</si>
  <si>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</si>
  <si>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</si>
  <si>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</si>
  <si>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</si>
  <si>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</si>
  <si>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</si>
  <si>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</si>
  <si>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</si>
  <si>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</si>
  <si>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</si>
  <si>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</si>
  <si>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</si>
  <si>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</si>
  <si>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</si>
  <si>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</si>
  <si>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</si>
  <si>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</si>
  <si>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</si>
  <si>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</si>
  <si>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</si>
  <si>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</si>
  <si>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</si>
  <si>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</si>
  <si>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</si>
  <si>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</si>
  <si>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</si>
  <si>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</si>
  <si>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</si>
  <si>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</si>
  <si>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</si>
  <si>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</si>
  <si>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</si>
  <si>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</si>
  <si>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</si>
  <si>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</si>
  <si>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</si>
  <si>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</si>
  <si>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</si>
  <si>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</si>
  <si>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</si>
  <si>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</si>
  <si>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</si>
  <si>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</si>
  <si>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</si>
  <si>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</si>
  <si>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</si>
  <si>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</si>
  <si>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</si>
  <si>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</si>
  <si>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</si>
  <si>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</si>
  <si>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</si>
  <si>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</si>
  <si>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</si>
  <si>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</si>
  <si>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</si>
  <si>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</si>
  <si>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</si>
  <si>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</si>
  <si>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</si>
  <si>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</si>
  <si>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</si>
  <si>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</si>
  <si>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</si>
  <si>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</si>
  <si>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</si>
  <si>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</si>
  <si>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</si>
  <si>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</si>
  <si>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</si>
  <si>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</si>
  <si>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</si>
  <si>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</si>
  <si>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</si>
  <si>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</si>
  <si>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</si>
  <si>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</si>
  <si>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</si>
  <si>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</si>
  <si>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</si>
  <si>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</si>
  <si>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</si>
  <si>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</si>
  <si>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</si>
  <si>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</si>
  <si>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</si>
  <si>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</si>
  <si>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</si>
  <si>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</si>
  <si>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</si>
  <si>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</si>
  <si>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</si>
  <si>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</si>
  <si>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</si>
  <si>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</si>
  <si>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</si>
  <si>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</si>
  <si>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</si>
  <si>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</si>
  <si>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</si>
  <si>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</si>
  <si>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</si>
  <si>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</si>
  <si>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</si>
  <si>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</si>
  <si>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</si>
  <si>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</si>
  <si>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</si>
  <si>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</si>
  <si>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</si>
  <si>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</si>
  <si>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</si>
  <si>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</si>
  <si>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</si>
  <si>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</si>
  <si>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</si>
  <si>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</si>
  <si>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</si>
  <si>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</si>
  <si>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</si>
  <si>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</si>
  <si>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</si>
  <si>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</si>
  <si>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</si>
  <si>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</si>
  <si>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</si>
  <si>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</si>
  <si>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</si>
  <si>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</si>
  <si>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</si>
  <si>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</si>
  <si>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</si>
  <si>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</si>
  <si>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</si>
  <si>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</si>
  <si>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</si>
  <si>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</si>
  <si>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</si>
  <si>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</si>
  <si>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</si>
  <si>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</si>
  <si>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</si>
  <si>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</si>
  <si>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</si>
  <si>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</si>
  <si>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</si>
  <si>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</si>
  <si>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</si>
  <si>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</si>
  <si>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</si>
  <si>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</si>
  <si>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</si>
  <si>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</si>
  <si>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</si>
  <si>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</si>
  <si>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</si>
  <si>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</si>
  <si>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</si>
  <si>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</si>
  <si>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</si>
  <si>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</si>
  <si>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</si>
  <si>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</si>
  <si>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</si>
  <si>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</si>
  <si>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</si>
  <si>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</si>
  <si>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</si>
  <si>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</si>
  <si>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</si>
  <si>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</si>
  <si>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</si>
  <si>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</si>
  <si>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</si>
  <si>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</si>
  <si>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</si>
  <si>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</si>
  <si>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</si>
  <si>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</si>
  <si>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</si>
  <si>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</si>
  <si>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</si>
  <si>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</si>
  <si>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</si>
  <si>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</si>
  <si>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</si>
  <si>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</si>
  <si>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</si>
  <si>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</si>
  <si>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</si>
  <si>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</si>
  <si>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</si>
  <si>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</si>
  <si>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</si>
  <si>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</si>
  <si>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</si>
  <si>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</si>
  <si>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</si>
  <si>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</si>
  <si>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</si>
  <si>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</si>
  <si>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</si>
  <si>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</si>
  <si>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</si>
  <si>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</si>
  <si>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</si>
  <si>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</si>
  <si>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</si>
  <si>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</si>
  <si>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</si>
  <si>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</si>
  <si>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</si>
  <si>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</si>
  <si>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</si>
  <si>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</si>
  <si>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</si>
  <si>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</si>
  <si>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</si>
  <si>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</si>
  <si>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</si>
  <si>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</si>
  <si>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</si>
  <si>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</si>
  <si>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</si>
  <si>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</si>
  <si>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</si>
  <si>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</si>
  <si>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</si>
  <si>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</si>
  <si>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</si>
  <si>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</si>
  <si>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</si>
  <si>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</si>
  <si>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</si>
  <si>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</si>
  <si>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</si>
  <si>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</si>
  <si>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</si>
  <si>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</si>
  <si>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</si>
  <si>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</si>
  <si>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</si>
  <si>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</si>
  <si>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</si>
  <si>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</si>
  <si>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</si>
  <si>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</si>
  <si>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</si>
  <si>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</si>
  <si>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</si>
  <si>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</si>
  <si>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</si>
  <si>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</si>
  <si>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</si>
  <si>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</si>
  <si>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</si>
  <si>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</si>
  <si>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</si>
  <si>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</si>
  <si>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</si>
  <si>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</si>
  <si>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</si>
  <si>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</si>
  <si>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</si>
  <si>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</si>
  <si>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</si>
  <si>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</si>
  <si>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</si>
  <si>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</si>
  <si>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</si>
  <si>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</si>
  <si>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</si>
  <si>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</si>
  <si>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</si>
  <si>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</si>
  <si>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</si>
  <si>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</si>
  <si>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</si>
  <si>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</si>
  <si>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</si>
  <si>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</si>
  <si>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</si>
  <si>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</si>
  <si>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</si>
  <si>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</si>
  <si>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</si>
  <si>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</si>
  <si>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</si>
  <si>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</si>
  <si>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</si>
  <si>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</si>
  <si>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</si>
  <si>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</si>
  <si>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</si>
  <si>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</si>
  <si>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</si>
  <si>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</si>
  <si>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</si>
  <si>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</si>
  <si>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</si>
  <si>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</si>
  <si>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</si>
  <si>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</si>
  <si>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</si>
  <si>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</si>
  <si>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</si>
  <si>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</si>
  <si>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</si>
  <si>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</si>
  <si>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</si>
  <si>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</si>
  <si>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</si>
  <si>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</si>
  <si>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</si>
  <si>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</si>
  <si>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</si>
  <si>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</si>
  <si>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</si>
  <si>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</si>
  <si>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</si>
  <si>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</si>
  <si>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</si>
  <si>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</si>
  <si>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</si>
  <si>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</si>
  <si>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</si>
  <si>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</si>
  <si>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</si>
  <si>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</si>
  <si>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</si>
  <si>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</si>
  <si>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</si>
  <si>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</si>
  <si>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</si>
  <si>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</si>
  <si>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</si>
  <si>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</si>
  <si>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</si>
  <si>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</si>
  <si>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</si>
  <si>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</si>
  <si>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</si>
  <si>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</si>
  <si>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</si>
  <si>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</si>
  <si>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</si>
  <si>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</si>
  <si>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</si>
  <si>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</si>
  <si>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</si>
  <si>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</si>
  <si>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</si>
  <si>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</si>
  <si>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</si>
  <si>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</si>
  <si>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</si>
  <si>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</si>
  <si>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</si>
  <si>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</si>
  <si>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</si>
  <si>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</si>
  <si>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</si>
  <si>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</si>
  <si>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</si>
  <si>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</si>
  <si>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</si>
  <si>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</si>
  <si>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</si>
  <si>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</si>
  <si>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</si>
  <si>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</si>
  <si>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</si>
  <si>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</si>
  <si>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</si>
  <si>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</si>
  <si>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</si>
  <si>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</si>
  <si>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</si>
  <si>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</si>
  <si>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</si>
  <si>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</si>
  <si>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</si>
  <si>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</si>
  <si>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</si>
  <si>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</si>
  <si>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</si>
  <si>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</si>
  <si>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</si>
  <si>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</si>
  <si>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</si>
  <si>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</si>
  <si>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</si>
  <si>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</si>
  <si>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</si>
  <si>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</si>
  <si>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</si>
  <si>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</si>
  <si>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</si>
  <si>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</si>
  <si>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</si>
  <si>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</si>
  <si>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</si>
  <si>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</si>
  <si>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</si>
  <si>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</si>
  <si>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</si>
  <si>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</si>
  <si>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</si>
  <si>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</si>
  <si>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</si>
  <si>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</si>
  <si>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</si>
  <si>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</si>
  <si>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</si>
  <si>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</si>
  <si>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</si>
  <si>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</si>
  <si>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</si>
  <si>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</si>
  <si>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</si>
  <si>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</si>
  <si>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</si>
  <si>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</si>
  <si>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</si>
  <si>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</si>
  <si>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</si>
  <si>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</si>
  <si>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</si>
  <si>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</si>
  <si>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</si>
  <si>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</si>
  <si>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</si>
  <si>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</si>
  <si>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</si>
  <si>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</si>
  <si>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</si>
  <si>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</si>
  <si>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</si>
  <si>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</si>
  <si>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</si>
  <si>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</si>
  <si>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</si>
  <si>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</si>
  <si>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</si>
  <si>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</si>
  <si>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</si>
  <si>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</si>
  <si>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</si>
  <si>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</si>
  <si>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</si>
  <si>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</si>
  <si>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</si>
  <si>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</si>
  <si>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</si>
  <si>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</si>
  <si>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</si>
  <si>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</si>
  <si>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</si>
  <si>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</si>
  <si>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</si>
  <si>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</si>
  <si>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</si>
  <si>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NOMINA # 31</t>
  </si>
  <si>
    <t>QUESOS-PEPERONI-SALAMI-CHISTORRA</t>
  </si>
  <si>
    <t>QUESOS-LOMO-SALCHICHONERIA-POLLO-ARABE-PATA-JAMON</t>
  </si>
  <si>
    <t>QUESOS-CHORIZO-SALCHICAH-GELATINA-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</si>
</sst>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00FF"/>
      <color rgb="FF99CCFF"/>
      <color rgb="FF66FFFF"/>
      <color rgb="FF0000FF"/>
      <color rgb="FFFFCCFF"/>
      <color rgb="FF00FF99"/>
      <color rgb="FFCCFF66"/>
      <color rgb="FF99003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2" name="Conector recto 1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35"/>
      <c r="C1" s="737" t="s">
        <v>25</v>
      </c>
      <c r="D1" s="738"/>
      <c r="E1" s="738"/>
      <c r="F1" s="738"/>
      <c r="G1" s="738"/>
      <c r="H1" s="738"/>
      <c r="I1" s="738"/>
      <c r="J1" s="738"/>
      <c r="K1" s="738"/>
      <c r="L1" s="738"/>
      <c r="M1" s="738"/>
    </row>
    <row r="2" spans="1:19" ht="16.5" thickBot="1" x14ac:dyDescent="0.3">
      <c r="B2" s="736"/>
      <c r="C2" s="3"/>
      <c r="H2" s="5"/>
      <c r="I2" s="6"/>
      <c r="J2" s="7"/>
      <c r="L2" s="8"/>
      <c r="M2" s="6"/>
      <c r="N2" s="9"/>
    </row>
    <row r="3" spans="1:19" ht="21.75" thickBot="1" x14ac:dyDescent="0.35">
      <c r="B3" s="739" t="s">
        <v>0</v>
      </c>
      <c r="C3" s="740"/>
      <c r="D3" s="10"/>
      <c r="E3" s="11"/>
      <c r="F3" s="11"/>
      <c r="H3" s="741" t="s">
        <v>26</v>
      </c>
      <c r="I3" s="74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42" t="s">
        <v>2</v>
      </c>
      <c r="F4" s="743"/>
      <c r="H4" s="744" t="s">
        <v>3</v>
      </c>
      <c r="I4" s="745"/>
      <c r="J4" s="19"/>
      <c r="K4" s="166"/>
      <c r="L4" s="20"/>
      <c r="M4" s="21" t="s">
        <v>4</v>
      </c>
      <c r="N4" s="22" t="s">
        <v>5</v>
      </c>
      <c r="P4" s="751" t="s">
        <v>6</v>
      </c>
      <c r="Q4" s="752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53">
        <f>SUM(M5:M38)</f>
        <v>247061</v>
      </c>
      <c r="N39" s="755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54"/>
      <c r="N40" s="75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57" t="s">
        <v>11</v>
      </c>
      <c r="I52" s="758"/>
      <c r="J52" s="100"/>
      <c r="K52" s="759">
        <f>I50+L50</f>
        <v>53873.49</v>
      </c>
      <c r="L52" s="760"/>
      <c r="M52" s="761">
        <f>N39+M39</f>
        <v>419924</v>
      </c>
      <c r="N52" s="762"/>
      <c r="P52" s="34"/>
      <c r="Q52" s="9"/>
    </row>
    <row r="53" spans="1:17" ht="15.75" x14ac:dyDescent="0.25">
      <c r="D53" s="763" t="s">
        <v>12</v>
      </c>
      <c r="E53" s="76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63" t="s">
        <v>95</v>
      </c>
      <c r="E54" s="763"/>
      <c r="F54" s="96">
        <v>-549976.4</v>
      </c>
      <c r="I54" s="764" t="s">
        <v>13</v>
      </c>
      <c r="J54" s="765"/>
      <c r="K54" s="766">
        <f>F56+F57+F58</f>
        <v>-24577.400000000023</v>
      </c>
      <c r="L54" s="767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68">
        <f>-C4</f>
        <v>0</v>
      </c>
      <c r="L56" s="76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46" t="s">
        <v>18</v>
      </c>
      <c r="E58" s="747"/>
      <c r="F58" s="113">
        <v>567389.35</v>
      </c>
      <c r="I58" s="748" t="s">
        <v>97</v>
      </c>
      <c r="J58" s="749"/>
      <c r="K58" s="750">
        <f>K54+K56</f>
        <v>-24577.400000000023</v>
      </c>
      <c r="L58" s="75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31" t="s">
        <v>597</v>
      </c>
      <c r="J76" s="83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33"/>
      <c r="J77" s="83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9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98"/>
      <c r="K81" s="1"/>
      <c r="L81" s="97"/>
      <c r="M81" s="3"/>
      <c r="N81" s="1"/>
    </row>
    <row r="82" spans="1:14" ht="18.75" x14ac:dyDescent="0.3">
      <c r="A82" s="435"/>
      <c r="B82" s="830" t="s">
        <v>595</v>
      </c>
      <c r="C82" s="83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5"/>
      <c r="C1" s="801" t="s">
        <v>451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3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9" t="s">
        <v>0</v>
      </c>
      <c r="C3" s="740"/>
      <c r="D3" s="10"/>
      <c r="E3" s="11"/>
      <c r="F3" s="11"/>
      <c r="H3" s="741" t="s">
        <v>26</v>
      </c>
      <c r="I3" s="741"/>
      <c r="K3" s="165"/>
      <c r="L3" s="13"/>
      <c r="M3" s="14"/>
      <c r="P3" s="778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42" t="s">
        <v>2</v>
      </c>
      <c r="F4" s="743"/>
      <c r="H4" s="744" t="s">
        <v>3</v>
      </c>
      <c r="I4" s="745"/>
      <c r="J4" s="19"/>
      <c r="K4" s="166"/>
      <c r="L4" s="20"/>
      <c r="M4" s="21" t="s">
        <v>4</v>
      </c>
      <c r="N4" s="22" t="s">
        <v>5</v>
      </c>
      <c r="P4" s="779"/>
      <c r="Q4" s="322" t="s">
        <v>217</v>
      </c>
      <c r="R4" s="800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88"/>
      <c r="X5" s="78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9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96"/>
      <c r="X26" s="79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89"/>
      <c r="X27" s="790"/>
      <c r="Y27" s="79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90"/>
      <c r="X28" s="790"/>
      <c r="Y28" s="79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80">
        <f>SUM(M5:M35)</f>
        <v>2220612.02</v>
      </c>
      <c r="N36" s="782">
        <f>SUM(N5:N35)</f>
        <v>833865</v>
      </c>
      <c r="O36" s="276"/>
      <c r="P36" s="277">
        <v>0</v>
      </c>
      <c r="Q36" s="82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81"/>
      <c r="N37" s="783"/>
      <c r="O37" s="276"/>
      <c r="P37" s="277">
        <v>0</v>
      </c>
      <c r="Q37" s="827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28">
        <f>M36+N36</f>
        <v>3054477.02</v>
      </c>
      <c r="N39" s="82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57" t="s">
        <v>11</v>
      </c>
      <c r="I68" s="758"/>
      <c r="J68" s="100"/>
      <c r="K68" s="759">
        <f>I66+L66</f>
        <v>314868.39999999997</v>
      </c>
      <c r="L68" s="786"/>
      <c r="M68" s="272"/>
      <c r="N68" s="272"/>
      <c r="P68" s="34"/>
      <c r="Q68" s="13"/>
    </row>
    <row r="69" spans="1:17" x14ac:dyDescent="0.25">
      <c r="D69" s="763" t="s">
        <v>12</v>
      </c>
      <c r="E69" s="763"/>
      <c r="F69" s="312">
        <f>F66-K68-C66</f>
        <v>1594593.8500000003</v>
      </c>
      <c r="I69" s="102"/>
      <c r="J69" s="103"/>
    </row>
    <row r="70" spans="1:17" ht="18.75" x14ac:dyDescent="0.3">
      <c r="D70" s="787" t="s">
        <v>95</v>
      </c>
      <c r="E70" s="787"/>
      <c r="F70" s="111">
        <v>-1360260.32</v>
      </c>
      <c r="I70" s="764" t="s">
        <v>13</v>
      </c>
      <c r="J70" s="765"/>
      <c r="K70" s="766">
        <f>F72+F73+F74</f>
        <v>1938640.11</v>
      </c>
      <c r="L70" s="766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68">
        <f>-C4</f>
        <v>-1266568.45</v>
      </c>
      <c r="L72" s="769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46" t="s">
        <v>18</v>
      </c>
      <c r="E74" s="747"/>
      <c r="F74" s="113">
        <v>1792817.68</v>
      </c>
      <c r="I74" s="748" t="s">
        <v>198</v>
      </c>
      <c r="J74" s="749"/>
      <c r="K74" s="750">
        <f>K70+K72</f>
        <v>672071.66000000015</v>
      </c>
      <c r="L74" s="750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39" t="s">
        <v>594</v>
      </c>
      <c r="J44" s="840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41"/>
      <c r="J45" s="842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43"/>
      <c r="J46" s="844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9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9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35" t="s">
        <v>594</v>
      </c>
      <c r="J83" s="836"/>
    </row>
    <row r="84" spans="1:14" ht="19.5" thickBot="1" x14ac:dyDescent="0.35">
      <c r="A84" s="513" t="s">
        <v>598</v>
      </c>
      <c r="B84" s="514"/>
      <c r="C84" s="515"/>
      <c r="D84" s="491"/>
      <c r="I84" s="837"/>
      <c r="J84" s="83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5"/>
      <c r="C1" s="801" t="s">
        <v>620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3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9" t="s">
        <v>0</v>
      </c>
      <c r="C3" s="740"/>
      <c r="D3" s="10"/>
      <c r="E3" s="11"/>
      <c r="F3" s="11"/>
      <c r="H3" s="741" t="s">
        <v>26</v>
      </c>
      <c r="I3" s="741"/>
      <c r="K3" s="165"/>
      <c r="L3" s="13"/>
      <c r="M3" s="14"/>
      <c r="P3" s="778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42" t="s">
        <v>2</v>
      </c>
      <c r="F4" s="743"/>
      <c r="H4" s="744" t="s">
        <v>3</v>
      </c>
      <c r="I4" s="745"/>
      <c r="J4" s="19"/>
      <c r="K4" s="166"/>
      <c r="L4" s="20"/>
      <c r="M4" s="21" t="s">
        <v>4</v>
      </c>
      <c r="N4" s="22" t="s">
        <v>5</v>
      </c>
      <c r="P4" s="779"/>
      <c r="Q4" s="322" t="s">
        <v>217</v>
      </c>
      <c r="R4" s="800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88"/>
      <c r="X5" s="78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9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96"/>
      <c r="X26" s="79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89"/>
      <c r="X27" s="790"/>
      <c r="Y27" s="79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90"/>
      <c r="X28" s="790"/>
      <c r="Y28" s="79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80">
        <f>SUM(M5:M40)</f>
        <v>2479367.6100000003</v>
      </c>
      <c r="N41" s="780">
        <f>SUM(N5:N40)</f>
        <v>1195667</v>
      </c>
      <c r="P41" s="505">
        <f>SUM(P5:P40)</f>
        <v>4355326.74</v>
      </c>
      <c r="Q41" s="845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81"/>
      <c r="N42" s="781"/>
      <c r="P42" s="34"/>
      <c r="Q42" s="846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47">
        <f>M41+N41</f>
        <v>3675034.6100000003</v>
      </c>
      <c r="N45" s="848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57" t="s">
        <v>11</v>
      </c>
      <c r="I70" s="758"/>
      <c r="J70" s="100"/>
      <c r="K70" s="759">
        <f>I68+L68</f>
        <v>428155.54000000004</v>
      </c>
      <c r="L70" s="786"/>
      <c r="M70" s="272"/>
      <c r="N70" s="272"/>
      <c r="P70" s="34"/>
      <c r="Q70" s="13"/>
    </row>
    <row r="71" spans="1:17" x14ac:dyDescent="0.25">
      <c r="D71" s="763" t="s">
        <v>12</v>
      </c>
      <c r="E71" s="763"/>
      <c r="F71" s="312">
        <f>F68-K70-C68</f>
        <v>1631087.67</v>
      </c>
      <c r="I71" s="102"/>
      <c r="J71" s="103"/>
      <c r="P71" s="34"/>
    </row>
    <row r="72" spans="1:17" ht="18.75" x14ac:dyDescent="0.3">
      <c r="D72" s="787" t="s">
        <v>95</v>
      </c>
      <c r="E72" s="787"/>
      <c r="F72" s="111">
        <v>-1884975.46</v>
      </c>
      <c r="I72" s="764" t="s">
        <v>13</v>
      </c>
      <c r="J72" s="765"/>
      <c r="K72" s="766">
        <f>F74+F75+F76</f>
        <v>1777829.89</v>
      </c>
      <c r="L72" s="766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68">
        <f>-C4</f>
        <v>-1792817.68</v>
      </c>
      <c r="L74" s="769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46" t="s">
        <v>18</v>
      </c>
      <c r="E76" s="747"/>
      <c r="F76" s="113">
        <v>2112071.92</v>
      </c>
      <c r="I76" s="748" t="s">
        <v>854</v>
      </c>
      <c r="J76" s="749"/>
      <c r="K76" s="750">
        <f>K72+K74</f>
        <v>-14987.790000000037</v>
      </c>
      <c r="L76" s="750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topLeftCell="D1" workbookViewId="0">
      <pane ySplit="2" topLeftCell="A46" activePane="bottomLeft" state="frozen"/>
      <selection pane="bottomLeft" activeCell="I54" sqref="I54:J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39" t="s">
        <v>594</v>
      </c>
      <c r="J54" s="840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41"/>
      <c r="J55" s="842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43"/>
      <c r="J56" s="844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97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798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35" t="s">
        <v>594</v>
      </c>
      <c r="J93" s="836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37"/>
      <c r="J94" s="83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49">
        <f>SUM(D106:D129)</f>
        <v>759581.99999999988</v>
      </c>
      <c r="D130" s="850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55" t="s">
        <v>752</v>
      </c>
      <c r="G2" s="856"/>
      <c r="H2" s="857"/>
    </row>
    <row r="3" spans="2:8" ht="27.75" customHeight="1" thickBot="1" x14ac:dyDescent="0.3">
      <c r="B3" s="852" t="s">
        <v>748</v>
      </c>
      <c r="C3" s="853"/>
      <c r="D3" s="854"/>
      <c r="F3" s="858"/>
      <c r="G3" s="859"/>
      <c r="H3" s="860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61">
        <f>SUM(H5:H10)</f>
        <v>334337</v>
      </c>
      <c r="H11" s="862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65" t="s">
        <v>750</v>
      </c>
      <c r="D15" s="863">
        <f>D11-D13</f>
        <v>-69877</v>
      </c>
    </row>
    <row r="16" spans="2:8" ht="18.75" customHeight="1" thickBot="1" x14ac:dyDescent="0.3">
      <c r="C16" s="866"/>
      <c r="D16" s="864"/>
    </row>
    <row r="17" spans="3:4" ht="18.75" x14ac:dyDescent="0.3">
      <c r="C17" s="851" t="s">
        <v>753</v>
      </c>
      <c r="D17" s="851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5"/>
      <c r="C1" s="801" t="s">
        <v>754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3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9" t="s">
        <v>0</v>
      </c>
      <c r="C3" s="740"/>
      <c r="D3" s="10"/>
      <c r="E3" s="553"/>
      <c r="F3" s="11"/>
      <c r="H3" s="741" t="s">
        <v>26</v>
      </c>
      <c r="I3" s="741"/>
      <c r="K3" s="165"/>
      <c r="L3" s="13"/>
      <c r="M3" s="14"/>
      <c r="P3" s="778" t="s">
        <v>6</v>
      </c>
      <c r="R3" s="79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42" t="s">
        <v>2</v>
      </c>
      <c r="F4" s="743"/>
      <c r="H4" s="744" t="s">
        <v>3</v>
      </c>
      <c r="I4" s="745"/>
      <c r="J4" s="556"/>
      <c r="K4" s="562"/>
      <c r="L4" s="563"/>
      <c r="M4" s="21" t="s">
        <v>4</v>
      </c>
      <c r="N4" s="22" t="s">
        <v>5</v>
      </c>
      <c r="P4" s="779"/>
      <c r="Q4" s="322" t="s">
        <v>217</v>
      </c>
      <c r="R4" s="800"/>
      <c r="U4" s="34"/>
      <c r="V4" s="128"/>
      <c r="W4" s="867"/>
      <c r="X4" s="86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67"/>
      <c r="X5" s="86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68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6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94"/>
      <c r="X21" s="794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95"/>
      <c r="X23" s="795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95"/>
      <c r="X24" s="795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96"/>
      <c r="X25" s="796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96"/>
      <c r="X26" s="796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89"/>
      <c r="X27" s="790"/>
      <c r="Y27" s="791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90"/>
      <c r="X28" s="790"/>
      <c r="Y28" s="791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80">
        <f>SUM(M5:M40)</f>
        <v>1509924.1</v>
      </c>
      <c r="N41" s="780">
        <f>SUM(N5:N40)</f>
        <v>1012291</v>
      </c>
      <c r="P41" s="505">
        <f>SUM(P5:P40)</f>
        <v>4043205.8900000006</v>
      </c>
      <c r="Q41" s="845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81"/>
      <c r="N42" s="781"/>
      <c r="P42" s="34"/>
      <c r="Q42" s="846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47">
        <f>M41+N41</f>
        <v>2522215.1</v>
      </c>
      <c r="N45" s="848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57" t="s">
        <v>11</v>
      </c>
      <c r="I63" s="758"/>
      <c r="J63" s="559"/>
      <c r="K63" s="873">
        <f>I61+L61</f>
        <v>340912.75</v>
      </c>
      <c r="L63" s="874"/>
      <c r="M63" s="272"/>
      <c r="N63" s="272"/>
      <c r="P63" s="34"/>
      <c r="Q63" s="13"/>
    </row>
    <row r="64" spans="1:17" x14ac:dyDescent="0.25">
      <c r="D64" s="763" t="s">
        <v>12</v>
      </c>
      <c r="E64" s="763"/>
      <c r="F64" s="312">
        <f>F61-K63-C61</f>
        <v>1458827.53</v>
      </c>
      <c r="I64" s="102"/>
      <c r="J64" s="560"/>
    </row>
    <row r="65" spans="2:17" ht="18.75" x14ac:dyDescent="0.3">
      <c r="D65" s="787" t="s">
        <v>95</v>
      </c>
      <c r="E65" s="787"/>
      <c r="F65" s="111">
        <v>-1572197.3</v>
      </c>
      <c r="I65" s="764" t="s">
        <v>13</v>
      </c>
      <c r="J65" s="765"/>
      <c r="K65" s="766">
        <f>F67+F68+F69</f>
        <v>2392765.5300000003</v>
      </c>
      <c r="L65" s="766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69">
        <f>-C4</f>
        <v>-2112071.92</v>
      </c>
      <c r="L67" s="766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46" t="s">
        <v>18</v>
      </c>
      <c r="E69" s="747"/>
      <c r="F69" s="113">
        <v>2546982.16</v>
      </c>
      <c r="I69" s="870" t="s">
        <v>198</v>
      </c>
      <c r="J69" s="871"/>
      <c r="K69" s="872">
        <f>K65+K67</f>
        <v>280693.61000000034</v>
      </c>
      <c r="L69" s="87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K20" sqref="K20:K2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39" t="s">
        <v>594</v>
      </c>
      <c r="J38" s="840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41"/>
      <c r="J39" s="842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43"/>
      <c r="J40" s="844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97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798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35" t="s">
        <v>594</v>
      </c>
      <c r="J74" s="836"/>
    </row>
    <row r="75" spans="1:14" ht="19.5" thickBot="1" x14ac:dyDescent="0.35">
      <c r="A75" s="456"/>
      <c r="B75" s="649"/>
      <c r="C75" s="233"/>
      <c r="D75" s="650"/>
      <c r="E75" s="519"/>
      <c r="F75" s="111"/>
      <c r="I75" s="837"/>
      <c r="J75" s="838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77" t="s">
        <v>806</v>
      </c>
      <c r="B89" s="878"/>
      <c r="C89" s="878"/>
      <c r="E89"/>
      <c r="F89" s="111"/>
      <c r="I89"/>
      <c r="J89" s="194"/>
      <c r="M89"/>
      <c r="N89"/>
    </row>
    <row r="90" spans="1:14" ht="18.75" x14ac:dyDescent="0.3">
      <c r="A90" s="454"/>
      <c r="B90" s="879" t="s">
        <v>807</v>
      </c>
      <c r="C90" s="880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75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76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35"/>
      <c r="C1" s="801" t="s">
        <v>884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18" ht="16.5" thickBot="1" x14ac:dyDescent="0.3">
      <c r="B2" s="736"/>
      <c r="C2" s="3"/>
      <c r="H2" s="5"/>
      <c r="I2" s="6"/>
      <c r="J2" s="7"/>
      <c r="L2" s="8"/>
      <c r="M2" s="6"/>
      <c r="N2" s="9"/>
    </row>
    <row r="3" spans="1:18" ht="21.75" thickBot="1" x14ac:dyDescent="0.35">
      <c r="B3" s="739" t="s">
        <v>0</v>
      </c>
      <c r="C3" s="740"/>
      <c r="D3" s="10"/>
      <c r="E3" s="553"/>
      <c r="F3" s="11"/>
      <c r="H3" s="741" t="s">
        <v>26</v>
      </c>
      <c r="I3" s="741"/>
      <c r="K3" s="165"/>
      <c r="L3" s="13"/>
      <c r="M3" s="14"/>
      <c r="P3" s="778" t="s">
        <v>6</v>
      </c>
      <c r="R3" s="799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42" t="s">
        <v>2</v>
      </c>
      <c r="F4" s="743"/>
      <c r="H4" s="744" t="s">
        <v>3</v>
      </c>
      <c r="I4" s="745"/>
      <c r="J4" s="556"/>
      <c r="K4" s="562"/>
      <c r="L4" s="563"/>
      <c r="M4" s="21" t="s">
        <v>4</v>
      </c>
      <c r="N4" s="22" t="s">
        <v>5</v>
      </c>
      <c r="P4" s="779"/>
      <c r="Q4" s="322" t="s">
        <v>217</v>
      </c>
      <c r="R4" s="800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80">
        <f>SUM(M5:M40)</f>
        <v>1737024</v>
      </c>
      <c r="N41" s="780">
        <f>SUM(N5:N40)</f>
        <v>1314313</v>
      </c>
      <c r="P41" s="505">
        <f>SUM(P5:P40)</f>
        <v>3810957.55</v>
      </c>
      <c r="Q41" s="845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81"/>
      <c r="N42" s="781"/>
      <c r="P42" s="34"/>
      <c r="Q42" s="846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47">
        <f>M41+N41</f>
        <v>3051337</v>
      </c>
      <c r="N45" s="848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7" t="s">
        <v>11</v>
      </c>
      <c r="I69" s="758"/>
      <c r="J69" s="559"/>
      <c r="K69" s="873">
        <f>I67+L67</f>
        <v>534683.29</v>
      </c>
      <c r="L69" s="874"/>
      <c r="M69" s="272"/>
      <c r="N69" s="272"/>
      <c r="P69" s="34"/>
      <c r="Q69" s="13"/>
    </row>
    <row r="70" spans="1:17" x14ac:dyDescent="0.25">
      <c r="D70" s="763" t="s">
        <v>12</v>
      </c>
      <c r="E70" s="763"/>
      <c r="F70" s="312">
        <f>F67-K69-C67</f>
        <v>1883028.8699999999</v>
      </c>
      <c r="I70" s="102"/>
      <c r="J70" s="560"/>
    </row>
    <row r="71" spans="1:17" ht="18.75" x14ac:dyDescent="0.3">
      <c r="D71" s="787" t="s">
        <v>95</v>
      </c>
      <c r="E71" s="787"/>
      <c r="F71" s="111">
        <v>-2122394.9</v>
      </c>
      <c r="I71" s="764" t="s">
        <v>13</v>
      </c>
      <c r="J71" s="765"/>
      <c r="K71" s="766">
        <f>F73+F74+F75</f>
        <v>2367293.46</v>
      </c>
      <c r="L71" s="766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69">
        <f>-C4</f>
        <v>-2546982.16</v>
      </c>
      <c r="L73" s="766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46" t="s">
        <v>18</v>
      </c>
      <c r="E75" s="747"/>
      <c r="F75" s="113">
        <v>2355426.54</v>
      </c>
      <c r="I75" s="748" t="s">
        <v>97</v>
      </c>
      <c r="J75" s="749"/>
      <c r="K75" s="750">
        <f>K71+K73</f>
        <v>-179688.70000000019</v>
      </c>
      <c r="L75" s="75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6" workbookViewId="0">
      <selection activeCell="I79" sqref="I7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718">
        <v>44769</v>
      </c>
      <c r="E34" s="717">
        <v>24074.75</v>
      </c>
      <c r="F34" s="544">
        <f t="shared" si="0"/>
        <v>25454.050000000003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4">
        <f t="shared" si="0"/>
        <v>9215.3700000000008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4">
        <f t="shared" si="0"/>
        <v>96875.6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4">
        <f t="shared" si="0"/>
        <v>26574.6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4">
        <f t="shared" si="0"/>
        <v>110618.06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39" t="s">
        <v>594</v>
      </c>
      <c r="I43" s="840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41"/>
      <c r="I44" s="842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43"/>
      <c r="I45" s="844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1718939.8</v>
      </c>
      <c r="F67" s="153">
        <f>SUM(F3:F66)</f>
        <v>403455.10000000009</v>
      </c>
      <c r="H67" s="835" t="s">
        <v>594</v>
      </c>
      <c r="I67" s="836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97" t="s">
        <v>207</v>
      </c>
      <c r="H68" s="837"/>
      <c r="I68" s="83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9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x14ac:dyDescent="0.25">
      <c r="A92" s="98"/>
      <c r="B92" s="116"/>
      <c r="D92" s="456"/>
      <c r="H92"/>
      <c r="I92"/>
      <c r="J92"/>
      <c r="L92"/>
      <c r="M92"/>
    </row>
    <row r="93" spans="1:13" x14ac:dyDescent="0.25">
      <c r="A93" s="98"/>
      <c r="B93" s="116"/>
      <c r="D93" s="456"/>
      <c r="H93"/>
      <c r="I93"/>
      <c r="J93"/>
      <c r="L93"/>
      <c r="M93"/>
    </row>
    <row r="94" spans="1:13" x14ac:dyDescent="0.25">
      <c r="A94" s="98"/>
      <c r="B94" s="116"/>
      <c r="D94" s="456"/>
      <c r="H94"/>
      <c r="I94"/>
      <c r="J94"/>
      <c r="L94"/>
      <c r="M94"/>
    </row>
    <row r="95" spans="1:13" x14ac:dyDescent="0.25">
      <c r="A95" s="98"/>
      <c r="B95" s="116"/>
      <c r="D95" s="456"/>
      <c r="H95"/>
      <c r="I95"/>
      <c r="J95"/>
      <c r="L95"/>
      <c r="M95"/>
    </row>
    <row r="96" spans="1:13" x14ac:dyDescent="0.25">
      <c r="A96" s="98"/>
      <c r="B96" s="116"/>
      <c r="D96" s="456"/>
      <c r="H96"/>
      <c r="I96"/>
      <c r="J96"/>
      <c r="L96"/>
      <c r="M96"/>
    </row>
    <row r="97" spans="1:13" x14ac:dyDescent="0.25">
      <c r="A97" s="98"/>
      <c r="B97" s="116"/>
      <c r="D97" s="456"/>
      <c r="H97"/>
      <c r="I97"/>
      <c r="J97"/>
      <c r="L97"/>
      <c r="M97"/>
    </row>
    <row r="98" spans="1:13" x14ac:dyDescent="0.25">
      <c r="A98" s="98"/>
      <c r="B98" s="116"/>
      <c r="D98" s="456"/>
      <c r="H98"/>
      <c r="I98"/>
      <c r="J98"/>
      <c r="L98"/>
      <c r="M98"/>
    </row>
    <row r="99" spans="1:13" x14ac:dyDescent="0.25">
      <c r="A99" s="98"/>
      <c r="B99" s="116"/>
      <c r="D99" s="456"/>
      <c r="H99"/>
      <c r="I99"/>
      <c r="J99"/>
      <c r="L99"/>
      <c r="M99"/>
    </row>
    <row r="100" spans="1:13" x14ac:dyDescent="0.25">
      <c r="A100" s="98"/>
      <c r="B100" s="116"/>
      <c r="D100" s="456"/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7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G16" workbookViewId="0">
      <selection activeCell="K28" sqref="K28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35"/>
      <c r="C1" s="801" t="s">
        <v>1027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18" ht="16.5" thickBot="1" x14ac:dyDescent="0.3">
      <c r="B2" s="736"/>
      <c r="C2" s="3"/>
      <c r="H2" s="5"/>
      <c r="I2" s="6"/>
      <c r="J2" s="7"/>
      <c r="L2" s="8"/>
      <c r="M2" s="6"/>
      <c r="N2" s="9"/>
    </row>
    <row r="3" spans="1:18" ht="21.75" thickBot="1" x14ac:dyDescent="0.35">
      <c r="B3" s="739" t="s">
        <v>0</v>
      </c>
      <c r="C3" s="740"/>
      <c r="D3" s="10"/>
      <c r="E3" s="553"/>
      <c r="F3" s="11"/>
      <c r="H3" s="741" t="s">
        <v>26</v>
      </c>
      <c r="I3" s="741"/>
      <c r="K3" s="165"/>
      <c r="L3" s="13"/>
      <c r="M3" s="14"/>
      <c r="P3" s="778" t="s">
        <v>6</v>
      </c>
      <c r="R3" s="799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42" t="s">
        <v>2</v>
      </c>
      <c r="F4" s="743"/>
      <c r="H4" s="744" t="s">
        <v>3</v>
      </c>
      <c r="I4" s="745"/>
      <c r="J4" s="556"/>
      <c r="K4" s="562"/>
      <c r="L4" s="563"/>
      <c r="M4" s="21" t="s">
        <v>4</v>
      </c>
      <c r="N4" s="22" t="s">
        <v>5</v>
      </c>
      <c r="P4" s="779"/>
      <c r="Q4" s="322" t="s">
        <v>217</v>
      </c>
      <c r="R4" s="800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4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80">
        <f>SUM(M5:M40)</f>
        <v>2180659.5</v>
      </c>
      <c r="N41" s="780">
        <f>SUM(N5:N40)</f>
        <v>1072718</v>
      </c>
      <c r="P41" s="505">
        <f>SUM(P5:P40)</f>
        <v>4807723.83</v>
      </c>
      <c r="Q41" s="845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781"/>
      <c r="N42" s="781"/>
      <c r="P42" s="34"/>
      <c r="Q42" s="846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47">
        <f>M41+N41</f>
        <v>3253377.5</v>
      </c>
      <c r="N45" s="84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7" t="s">
        <v>11</v>
      </c>
      <c r="I69" s="758"/>
      <c r="J69" s="559"/>
      <c r="K69" s="873">
        <f>I67+L67</f>
        <v>515778.65000000026</v>
      </c>
      <c r="L69" s="874"/>
      <c r="M69" s="272"/>
      <c r="N69" s="272"/>
      <c r="P69" s="34"/>
      <c r="Q69" s="13"/>
    </row>
    <row r="70" spans="1:17" x14ac:dyDescent="0.25">
      <c r="D70" s="763" t="s">
        <v>12</v>
      </c>
      <c r="E70" s="763"/>
      <c r="F70" s="312">
        <f>F67-K69-C67</f>
        <v>1573910.5599999998</v>
      </c>
      <c r="I70" s="102"/>
      <c r="J70" s="560"/>
    </row>
    <row r="71" spans="1:17" ht="18.75" x14ac:dyDescent="0.3">
      <c r="D71" s="787" t="s">
        <v>95</v>
      </c>
      <c r="E71" s="787"/>
      <c r="F71" s="111">
        <v>-1727771.26</v>
      </c>
      <c r="I71" s="764" t="s">
        <v>13</v>
      </c>
      <c r="J71" s="765"/>
      <c r="K71" s="766">
        <f>F73+F74+F75</f>
        <v>2141254.8899999997</v>
      </c>
      <c r="L71" s="766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69">
        <f>-C4</f>
        <v>-2355426.54</v>
      </c>
      <c r="L73" s="766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46" t="s">
        <v>18</v>
      </c>
      <c r="E75" s="747"/>
      <c r="F75" s="113">
        <v>2274653.09</v>
      </c>
      <c r="I75" s="870" t="s">
        <v>97</v>
      </c>
      <c r="J75" s="871"/>
      <c r="K75" s="872">
        <f>K71+K73</f>
        <v>-214171.65000000037</v>
      </c>
      <c r="L75" s="8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D20" sqref="D2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412"/>
      <c r="E3" s="111"/>
      <c r="F3" s="410">
        <f>C3-E3</f>
        <v>67911.399999999994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412"/>
      <c r="E4" s="111"/>
      <c r="F4" s="544">
        <f t="shared" ref="F4:F65" si="0">C4-E4</f>
        <v>73363.8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412"/>
      <c r="E5" s="111"/>
      <c r="F5" s="544">
        <f t="shared" si="0"/>
        <v>31164.35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412"/>
      <c r="E6" s="111"/>
      <c r="F6" s="544">
        <f t="shared" si="0"/>
        <v>58616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412"/>
      <c r="E7" s="111"/>
      <c r="F7" s="544">
        <f t="shared" si="0"/>
        <v>106705.96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412"/>
      <c r="E8" s="111"/>
      <c r="F8" s="544">
        <f t="shared" si="0"/>
        <v>68357.89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412"/>
      <c r="E9" s="111"/>
      <c r="F9" s="544">
        <f t="shared" si="0"/>
        <v>39927.050000000003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412"/>
      <c r="E10" s="111"/>
      <c r="F10" s="544">
        <f t="shared" si="0"/>
        <v>121513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412"/>
      <c r="E11" s="111"/>
      <c r="F11" s="544">
        <f t="shared" si="0"/>
        <v>60297.8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412"/>
      <c r="E12" s="111"/>
      <c r="F12" s="544">
        <f t="shared" si="0"/>
        <v>105453.7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412"/>
      <c r="E13" s="111"/>
      <c r="F13" s="544">
        <f t="shared" si="0"/>
        <v>65012.85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412"/>
      <c r="E14" s="111"/>
      <c r="F14" s="544">
        <f t="shared" si="0"/>
        <v>83843.7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412"/>
      <c r="E15" s="111"/>
      <c r="F15" s="544">
        <f t="shared" si="0"/>
        <v>11248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412"/>
      <c r="E16" s="111"/>
      <c r="F16" s="544">
        <f t="shared" si="0"/>
        <v>30498.9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412"/>
      <c r="E17" s="111"/>
      <c r="F17" s="544">
        <f t="shared" si="0"/>
        <v>4920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412"/>
      <c r="E18" s="111"/>
      <c r="F18" s="544">
        <f t="shared" si="0"/>
        <v>97808.75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412"/>
      <c r="E19" s="111"/>
      <c r="F19" s="544">
        <f t="shared" si="0"/>
        <v>70509.3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412"/>
      <c r="E20" s="111"/>
      <c r="F20" s="544">
        <f t="shared" si="0"/>
        <v>72783.5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412"/>
      <c r="E21" s="111"/>
      <c r="F21" s="544">
        <f t="shared" si="0"/>
        <v>40894.36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412"/>
      <c r="E22" s="111"/>
      <c r="F22" s="544">
        <f t="shared" si="0"/>
        <v>69612.42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412"/>
      <c r="E23" s="111"/>
      <c r="F23" s="544">
        <f t="shared" si="0"/>
        <v>111046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582"/>
      <c r="E24" s="583"/>
      <c r="F24" s="205">
        <f t="shared" si="0"/>
        <v>3984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39" t="s">
        <v>594</v>
      </c>
      <c r="I40" s="840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1"/>
      <c r="I41" s="842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3"/>
      <c r="I42" s="844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0</v>
      </c>
      <c r="F67" s="153">
        <f>SUM(F3:F66)</f>
        <v>1727771.26</v>
      </c>
      <c r="H67" s="835" t="s">
        <v>594</v>
      </c>
      <c r="I67" s="836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97" t="s">
        <v>207</v>
      </c>
      <c r="H68" s="837"/>
      <c r="I68" s="83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9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topLeftCell="A4" workbookViewId="0">
      <selection activeCell="G18" sqref="G18:G19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35"/>
      <c r="C1" s="801" t="s">
        <v>1144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19" ht="16.5" thickBot="1" x14ac:dyDescent="0.3">
      <c r="B2" s="736"/>
      <c r="C2" s="3"/>
      <c r="H2" s="5"/>
      <c r="I2" s="6"/>
      <c r="J2" s="7"/>
      <c r="L2" s="8"/>
      <c r="M2" s="6"/>
      <c r="N2" s="9"/>
    </row>
    <row r="3" spans="1:19" ht="21.75" thickBot="1" x14ac:dyDescent="0.35">
      <c r="B3" s="739" t="s">
        <v>0</v>
      </c>
      <c r="C3" s="740"/>
      <c r="D3" s="10"/>
      <c r="E3" s="553"/>
      <c r="F3" s="11"/>
      <c r="H3" s="741" t="s">
        <v>26</v>
      </c>
      <c r="I3" s="741"/>
      <c r="K3" s="165"/>
      <c r="L3" s="13"/>
      <c r="M3" s="14"/>
      <c r="P3" s="778" t="s">
        <v>6</v>
      </c>
      <c r="R3" s="799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42" t="s">
        <v>2</v>
      </c>
      <c r="F4" s="743"/>
      <c r="H4" s="744" t="s">
        <v>3</v>
      </c>
      <c r="I4" s="745"/>
      <c r="J4" s="556"/>
      <c r="K4" s="562"/>
      <c r="L4" s="563"/>
      <c r="M4" s="21" t="s">
        <v>4</v>
      </c>
      <c r="N4" s="22" t="s">
        <v>5</v>
      </c>
      <c r="P4" s="779"/>
      <c r="Q4" s="322" t="s">
        <v>217</v>
      </c>
      <c r="R4" s="800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3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1152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1153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1154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1155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/>
      <c r="D15" s="40"/>
      <c r="E15" s="27">
        <v>44784</v>
      </c>
      <c r="F15" s="28"/>
      <c r="G15" s="572"/>
      <c r="H15" s="29">
        <v>44784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/>
      <c r="D16" s="35"/>
      <c r="E16" s="27">
        <v>44785</v>
      </c>
      <c r="F16" s="28"/>
      <c r="G16" s="572"/>
      <c r="H16" s="29">
        <v>44785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44786</v>
      </c>
      <c r="C17" s="25"/>
      <c r="D17" s="42"/>
      <c r="E17" s="27">
        <v>44786</v>
      </c>
      <c r="F17" s="28"/>
      <c r="G17" s="572"/>
      <c r="H17" s="29">
        <v>44786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44787</v>
      </c>
      <c r="C18" s="25"/>
      <c r="D18" s="35"/>
      <c r="E18" s="27">
        <v>44787</v>
      </c>
      <c r="F18" s="28"/>
      <c r="G18" s="572"/>
      <c r="H18" s="29">
        <v>44787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/>
      <c r="D19" s="35"/>
      <c r="E19" s="27">
        <v>44788</v>
      </c>
      <c r="F19" s="28"/>
      <c r="G19" s="572"/>
      <c r="H19" s="29">
        <v>44788</v>
      </c>
      <c r="I19" s="30"/>
      <c r="J19" s="37"/>
      <c r="K19" s="46"/>
      <c r="L19" s="47"/>
      <c r="M19" s="32">
        <v>0</v>
      </c>
      <c r="N19" s="33">
        <v>0</v>
      </c>
      <c r="P19" s="39">
        <f t="shared" si="1"/>
        <v>0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/>
      <c r="D20" s="35"/>
      <c r="E20" s="27">
        <v>44789</v>
      </c>
      <c r="F20" s="28"/>
      <c r="G20" s="572"/>
      <c r="H20" s="29">
        <v>44789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f t="shared" si="0"/>
        <v>0</v>
      </c>
      <c r="R20" s="319">
        <v>0</v>
      </c>
    </row>
    <row r="21" spans="1:19" ht="18" thickBot="1" x14ac:dyDescent="0.35">
      <c r="A21" s="23"/>
      <c r="B21" s="24">
        <v>44790</v>
      </c>
      <c r="C21" s="25"/>
      <c r="D21" s="35"/>
      <c r="E21" s="27">
        <v>44790</v>
      </c>
      <c r="F21" s="28"/>
      <c r="G21" s="572"/>
      <c r="H21" s="29">
        <v>44790</v>
      </c>
      <c r="I21" s="30"/>
      <c r="J21" s="37"/>
      <c r="K21" s="565"/>
      <c r="L21" s="45"/>
      <c r="M21" s="32">
        <v>0</v>
      </c>
      <c r="N21" s="33">
        <v>0</v>
      </c>
      <c r="O21" s="732"/>
      <c r="P21" s="39">
        <f t="shared" si="1"/>
        <v>0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/>
      <c r="D22" s="35"/>
      <c r="E22" s="27">
        <v>44791</v>
      </c>
      <c r="F22" s="28"/>
      <c r="G22" s="572"/>
      <c r="H22" s="29">
        <v>44791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/>
      <c r="D23" s="35"/>
      <c r="E23" s="27">
        <v>44792</v>
      </c>
      <c r="F23" s="28"/>
      <c r="G23" s="572"/>
      <c r="H23" s="29">
        <v>44792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44793</v>
      </c>
      <c r="C24" s="25"/>
      <c r="D24" s="42"/>
      <c r="E24" s="27">
        <v>44793</v>
      </c>
      <c r="F24" s="28"/>
      <c r="G24" s="572"/>
      <c r="H24" s="29">
        <v>44793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44794</v>
      </c>
      <c r="C25" s="25"/>
      <c r="D25" s="35"/>
      <c r="E25" s="27">
        <v>44794</v>
      </c>
      <c r="F25" s="28"/>
      <c r="G25" s="572"/>
      <c r="H25" s="29">
        <v>44794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/>
      <c r="D26" s="35"/>
      <c r="E26" s="27">
        <v>44795</v>
      </c>
      <c r="F26" s="28"/>
      <c r="G26" s="572"/>
      <c r="H26" s="29">
        <v>44795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/>
      <c r="D27" s="42"/>
      <c r="E27" s="27">
        <v>44796</v>
      </c>
      <c r="F27" s="28"/>
      <c r="G27" s="572"/>
      <c r="H27" s="29">
        <v>44796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/>
      <c r="D28" s="42"/>
      <c r="E28" s="27">
        <v>44797</v>
      </c>
      <c r="F28" s="28"/>
      <c r="G28" s="572"/>
      <c r="H28" s="29">
        <v>44797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/>
      <c r="D29" s="58"/>
      <c r="E29" s="27">
        <v>44798</v>
      </c>
      <c r="F29" s="28"/>
      <c r="G29" s="572"/>
      <c r="H29" s="29">
        <v>44798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/>
      <c r="D30" s="58"/>
      <c r="E30" s="27">
        <v>44799</v>
      </c>
      <c r="F30" s="28"/>
      <c r="G30" s="572"/>
      <c r="H30" s="29">
        <v>44799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 t="s">
        <v>1064</v>
      </c>
      <c r="R30" s="319">
        <v>0</v>
      </c>
    </row>
    <row r="31" spans="1:19" ht="18" thickBot="1" x14ac:dyDescent="0.35">
      <c r="A31" s="23"/>
      <c r="B31" s="24">
        <v>44800</v>
      </c>
      <c r="C31" s="25"/>
      <c r="D31" s="67"/>
      <c r="E31" s="27">
        <v>44800</v>
      </c>
      <c r="F31" s="28"/>
      <c r="G31" s="572"/>
      <c r="H31" s="29">
        <v>44800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/>
      <c r="D32" s="64"/>
      <c r="E32" s="27">
        <v>44801</v>
      </c>
      <c r="F32" s="28"/>
      <c r="G32" s="572"/>
      <c r="H32" s="29">
        <v>44801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>
        <v>44802</v>
      </c>
      <c r="C33" s="25"/>
      <c r="D33" s="65"/>
      <c r="E33" s="27">
        <v>44802</v>
      </c>
      <c r="F33" s="28"/>
      <c r="G33" s="572"/>
      <c r="H33" s="29">
        <v>44802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44803</v>
      </c>
      <c r="C34" s="25"/>
      <c r="D34" s="64"/>
      <c r="E34" s="27">
        <v>44803</v>
      </c>
      <c r="F34" s="28"/>
      <c r="G34" s="572"/>
      <c r="H34" s="29">
        <v>44803</v>
      </c>
      <c r="I34" s="30"/>
      <c r="J34" s="557"/>
      <c r="K34" s="567"/>
      <c r="L34" s="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44804</v>
      </c>
      <c r="C35" s="690"/>
      <c r="D35" s="67"/>
      <c r="E35" s="27">
        <v>44804</v>
      </c>
      <c r="F35" s="28"/>
      <c r="G35" s="572"/>
      <c r="H35" s="29">
        <v>44804</v>
      </c>
      <c r="I35" s="30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44805</v>
      </c>
      <c r="C36" s="693"/>
      <c r="D36" s="696"/>
      <c r="E36" s="27">
        <v>44805</v>
      </c>
      <c r="F36" s="28"/>
      <c r="G36" s="662"/>
      <c r="H36" s="29">
        <v>44805</v>
      </c>
      <c r="I36" s="30"/>
      <c r="J36" s="557"/>
      <c r="K36" s="688"/>
      <c r="L36" s="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44806</v>
      </c>
      <c r="C37" s="692"/>
      <c r="D37" s="695"/>
      <c r="E37" s="27">
        <v>44806</v>
      </c>
      <c r="F37" s="28"/>
      <c r="G37" s="662"/>
      <c r="H37" s="29">
        <v>44806</v>
      </c>
      <c r="I37" s="30"/>
      <c r="J37" s="56"/>
      <c r="K37" s="57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44807</v>
      </c>
      <c r="C38" s="692"/>
      <c r="D38" s="695"/>
      <c r="E38" s="27">
        <v>44807</v>
      </c>
      <c r="F38" s="28"/>
      <c r="G38" s="662"/>
      <c r="H38" s="29">
        <v>44807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44808</v>
      </c>
      <c r="C39" s="692"/>
      <c r="D39" s="695"/>
      <c r="E39" s="27">
        <v>44808</v>
      </c>
      <c r="F39" s="508"/>
      <c r="G39" s="662"/>
      <c r="H39" s="29">
        <v>44808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44779</v>
      </c>
      <c r="K41" s="661" t="s">
        <v>1152</v>
      </c>
      <c r="L41" s="39">
        <v>15889</v>
      </c>
      <c r="M41" s="780">
        <f>SUM(M5:M40)</f>
        <v>640016</v>
      </c>
      <c r="N41" s="780">
        <f>SUM(N5:N40)</f>
        <v>453820</v>
      </c>
      <c r="P41" s="505">
        <f>SUM(P5:P40)</f>
        <v>1322204</v>
      </c>
      <c r="Q41" s="845">
        <f>SUM(Q5:Q40)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01"/>
      <c r="L42" s="702"/>
      <c r="M42" s="781"/>
      <c r="N42" s="781"/>
      <c r="P42" s="34"/>
      <c r="Q42" s="846"/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847">
        <f>M41+N41</f>
        <v>1093836</v>
      </c>
      <c r="N45" s="84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/>
      <c r="K48" s="38"/>
      <c r="L48" s="39"/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38"/>
      <c r="L54" s="69"/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38"/>
      <c r="L55" s="69"/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38"/>
      <c r="L56" s="69"/>
      <c r="M56" s="727"/>
      <c r="N56" s="727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179855</v>
      </c>
      <c r="D67" s="88"/>
      <c r="E67" s="91" t="s">
        <v>8</v>
      </c>
      <c r="F67" s="90">
        <f>SUM(F5:F60)</f>
        <v>1245812</v>
      </c>
      <c r="G67" s="573"/>
      <c r="H67" s="91" t="s">
        <v>9</v>
      </c>
      <c r="I67" s="92">
        <f>SUM(I5:I60)</f>
        <v>30761</v>
      </c>
      <c r="J67" s="93"/>
      <c r="K67" s="94" t="s">
        <v>10</v>
      </c>
      <c r="L67" s="95">
        <f>SUM(L5:L65)-L26</f>
        <v>33641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7" t="s">
        <v>11</v>
      </c>
      <c r="I69" s="758"/>
      <c r="J69" s="559"/>
      <c r="K69" s="873">
        <f>I67+L67</f>
        <v>64402</v>
      </c>
      <c r="L69" s="874"/>
      <c r="M69" s="272"/>
      <c r="N69" s="272"/>
      <c r="P69" s="34"/>
      <c r="Q69" s="13"/>
    </row>
    <row r="70" spans="1:17" x14ac:dyDescent="0.25">
      <c r="D70" s="763" t="s">
        <v>12</v>
      </c>
      <c r="E70" s="763"/>
      <c r="F70" s="312">
        <f>F67-K69-C67</f>
        <v>1001555</v>
      </c>
      <c r="I70" s="102"/>
      <c r="J70" s="560"/>
    </row>
    <row r="71" spans="1:17" ht="18.75" x14ac:dyDescent="0.3">
      <c r="D71" s="787" t="s">
        <v>95</v>
      </c>
      <c r="E71" s="787"/>
      <c r="F71" s="111">
        <v>0</v>
      </c>
      <c r="I71" s="764" t="s">
        <v>13</v>
      </c>
      <c r="J71" s="765"/>
      <c r="K71" s="766">
        <f>F73+F74+F75</f>
        <v>1001555</v>
      </c>
      <c r="L71" s="766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1001555</v>
      </c>
      <c r="H73" s="555"/>
      <c r="I73" s="108" t="s">
        <v>15</v>
      </c>
      <c r="J73" s="109"/>
      <c r="K73" s="869">
        <f>-C4</f>
        <v>-2274653.09</v>
      </c>
      <c r="L73" s="766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46" t="s">
        <v>18</v>
      </c>
      <c r="E75" s="747"/>
      <c r="F75" s="113">
        <v>0</v>
      </c>
      <c r="I75" s="870" t="s">
        <v>97</v>
      </c>
      <c r="J75" s="871"/>
      <c r="K75" s="872">
        <f>K71+K73</f>
        <v>-1273098.0899999999</v>
      </c>
      <c r="L75" s="8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Q41:Q42"/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" workbookViewId="0">
      <selection activeCell="H26" sqref="H2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704"/>
      <c r="I3" s="705"/>
      <c r="J3" s="706"/>
      <c r="K3" s="733"/>
      <c r="L3" s="706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704"/>
      <c r="I4" s="705"/>
      <c r="J4" s="706"/>
      <c r="K4" s="733"/>
      <c r="L4" s="706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704"/>
      <c r="I5" s="705"/>
      <c r="J5" s="706"/>
      <c r="K5" s="733"/>
      <c r="L5" s="706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704"/>
      <c r="I6" s="705"/>
      <c r="J6" s="706"/>
      <c r="K6" s="733"/>
      <c r="L6" s="706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704"/>
      <c r="I7" s="705"/>
      <c r="J7" s="706"/>
      <c r="K7" s="733"/>
      <c r="L7" s="706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704"/>
      <c r="I8" s="705"/>
      <c r="J8" s="706"/>
      <c r="K8" s="733"/>
      <c r="L8" s="706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704"/>
      <c r="I9" s="705"/>
      <c r="J9" s="706"/>
      <c r="K9" s="733"/>
      <c r="L9" s="706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704"/>
      <c r="I10" s="705"/>
      <c r="J10" s="706"/>
      <c r="K10" s="733"/>
      <c r="L10" s="706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704"/>
      <c r="I11" s="705"/>
      <c r="J11" s="706"/>
      <c r="K11" s="733"/>
      <c r="L11" s="706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704"/>
      <c r="I12" s="705"/>
      <c r="J12" s="706"/>
      <c r="K12" s="733"/>
      <c r="L12" s="706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704"/>
      <c r="I13" s="705"/>
      <c r="J13" s="706"/>
      <c r="K13" s="733"/>
      <c r="L13" s="706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704"/>
      <c r="I14" s="705"/>
      <c r="J14" s="706"/>
      <c r="K14" s="733"/>
      <c r="L14" s="706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704"/>
      <c r="I15" s="705"/>
      <c r="J15" s="706"/>
      <c r="K15" s="733"/>
      <c r="L15" s="706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704"/>
      <c r="I16" s="705"/>
      <c r="J16" s="706"/>
      <c r="K16" s="733"/>
      <c r="L16" s="706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704"/>
      <c r="I17" s="705"/>
      <c r="J17" s="706"/>
      <c r="K17" s="733"/>
      <c r="L17" s="706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704"/>
      <c r="I18" s="705"/>
      <c r="J18" s="706"/>
      <c r="K18" s="733"/>
      <c r="L18" s="706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704"/>
      <c r="I19" s="705"/>
      <c r="J19" s="706"/>
      <c r="K19" s="733"/>
      <c r="L19" s="706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704"/>
      <c r="I20" s="705"/>
      <c r="J20" s="706"/>
      <c r="K20" s="733"/>
      <c r="L20" s="706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704"/>
      <c r="I21" s="705"/>
      <c r="J21" s="706"/>
      <c r="K21" s="733"/>
      <c r="L21" s="706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704"/>
      <c r="I22" s="705"/>
      <c r="J22" s="706"/>
      <c r="K22" s="733"/>
      <c r="L22" s="706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4">
        <f t="shared" si="0"/>
        <v>0</v>
      </c>
      <c r="G23" s="2"/>
      <c r="H23" s="704"/>
      <c r="I23" s="705"/>
      <c r="J23" s="706"/>
      <c r="K23" s="412"/>
      <c r="L23" s="111"/>
      <c r="M23" s="137">
        <f t="shared" si="1"/>
        <v>0</v>
      </c>
    </row>
    <row r="24" spans="1:13" ht="21" customHeight="1" x14ac:dyDescent="0.3">
      <c r="A24" s="454"/>
      <c r="B24" s="246"/>
      <c r="C24" s="111"/>
      <c r="D24" s="412"/>
      <c r="E24" s="111"/>
      <c r="F24" s="544">
        <f t="shared" si="0"/>
        <v>0</v>
      </c>
      <c r="G24" s="2"/>
      <c r="H24" s="704"/>
      <c r="I24" s="705"/>
      <c r="J24" s="706"/>
      <c r="K24" s="412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4">
        <f t="shared" si="0"/>
        <v>0</v>
      </c>
      <c r="G25" s="645"/>
      <c r="H25" s="704"/>
      <c r="I25" s="705"/>
      <c r="J25" s="706"/>
      <c r="K25" s="412"/>
      <c r="L25" s="111"/>
      <c r="M25" s="137">
        <f t="shared" si="1"/>
        <v>0</v>
      </c>
    </row>
    <row r="26" spans="1:13" ht="17.25" x14ac:dyDescent="0.3">
      <c r="A26" s="454"/>
      <c r="B26" s="580"/>
      <c r="C26" s="111"/>
      <c r="D26" s="412"/>
      <c r="E26" s="111"/>
      <c r="F26" s="544">
        <f t="shared" si="0"/>
        <v>0</v>
      </c>
      <c r="G26" s="645"/>
      <c r="H26" s="704"/>
      <c r="I26" s="705"/>
      <c r="J26" s="706"/>
      <c r="K26" s="412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4">
        <f t="shared" si="0"/>
        <v>0</v>
      </c>
      <c r="G27" s="645"/>
      <c r="H27" s="704"/>
      <c r="I27" s="705"/>
      <c r="J27" s="706"/>
      <c r="K27" s="412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4">
        <f t="shared" si="0"/>
        <v>0</v>
      </c>
      <c r="G28" s="645"/>
      <c r="H28" s="704"/>
      <c r="I28" s="705"/>
      <c r="J28" s="706"/>
      <c r="K28" s="412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4">
        <f t="shared" si="0"/>
        <v>0</v>
      </c>
      <c r="G29" s="645"/>
      <c r="H29" s="704"/>
      <c r="I29" s="705"/>
      <c r="J29" s="706"/>
      <c r="K29" s="412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4">
        <f t="shared" si="0"/>
        <v>0</v>
      </c>
      <c r="G30" s="645"/>
      <c r="H30" s="704"/>
      <c r="I30" s="705"/>
      <c r="J30" s="706"/>
      <c r="K30" s="412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4">
        <f t="shared" si="0"/>
        <v>0</v>
      </c>
      <c r="G31" s="2"/>
      <c r="H31" s="704"/>
      <c r="I31" s="705"/>
      <c r="J31" s="706"/>
      <c r="K31" s="412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39" t="s">
        <v>594</v>
      </c>
      <c r="I40" s="840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1"/>
      <c r="I41" s="842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3"/>
      <c r="I42" s="844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35" t="s">
        <v>594</v>
      </c>
      <c r="I67" s="836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97" t="s">
        <v>207</v>
      </c>
      <c r="H68" s="837"/>
      <c r="I68" s="83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9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35"/>
      <c r="C1" s="737" t="s">
        <v>208</v>
      </c>
      <c r="D1" s="738"/>
      <c r="E1" s="738"/>
      <c r="F1" s="738"/>
      <c r="G1" s="738"/>
      <c r="H1" s="738"/>
      <c r="I1" s="738"/>
      <c r="J1" s="738"/>
      <c r="K1" s="738"/>
      <c r="L1" s="738"/>
      <c r="M1" s="738"/>
    </row>
    <row r="2" spans="1:25" ht="16.5" thickBot="1" x14ac:dyDescent="0.3">
      <c r="B2" s="73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9" t="s">
        <v>0</v>
      </c>
      <c r="C3" s="740"/>
      <c r="D3" s="10"/>
      <c r="E3" s="11"/>
      <c r="F3" s="11"/>
      <c r="H3" s="741" t="s">
        <v>26</v>
      </c>
      <c r="I3" s="741"/>
      <c r="K3" s="165"/>
      <c r="L3" s="13"/>
      <c r="M3" s="14"/>
      <c r="P3" s="77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42" t="s">
        <v>2</v>
      </c>
      <c r="F4" s="743"/>
      <c r="H4" s="744" t="s">
        <v>3</v>
      </c>
      <c r="I4" s="745"/>
      <c r="J4" s="19"/>
      <c r="K4" s="166"/>
      <c r="L4" s="20"/>
      <c r="M4" s="21" t="s">
        <v>4</v>
      </c>
      <c r="N4" s="22" t="s">
        <v>5</v>
      </c>
      <c r="P4" s="779"/>
      <c r="Q4" s="286" t="s">
        <v>209</v>
      </c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88"/>
      <c r="X5" s="78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9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9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96"/>
      <c r="X25" s="79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96"/>
      <c r="X26" s="79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89"/>
      <c r="X27" s="790"/>
      <c r="Y27" s="79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90"/>
      <c r="X28" s="790"/>
      <c r="Y28" s="79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80">
        <f>SUM(M5:M35)</f>
        <v>321168.83</v>
      </c>
      <c r="N36" s="782">
        <f>SUM(N5:N35)</f>
        <v>467016</v>
      </c>
      <c r="O36" s="276"/>
      <c r="P36" s="277">
        <v>0</v>
      </c>
      <c r="Q36" s="784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81"/>
      <c r="N37" s="783"/>
      <c r="O37" s="276"/>
      <c r="P37" s="277">
        <v>0</v>
      </c>
      <c r="Q37" s="78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7" t="s">
        <v>11</v>
      </c>
      <c r="I52" s="758"/>
      <c r="J52" s="100"/>
      <c r="K52" s="759">
        <f>I50+L50</f>
        <v>71911.59</v>
      </c>
      <c r="L52" s="786"/>
      <c r="M52" s="272"/>
      <c r="N52" s="272"/>
      <c r="P52" s="34"/>
      <c r="Q52" s="13"/>
    </row>
    <row r="53" spans="1:17" ht="16.5" thickBot="1" x14ac:dyDescent="0.3">
      <c r="D53" s="763" t="s">
        <v>12</v>
      </c>
      <c r="E53" s="763"/>
      <c r="F53" s="312">
        <f>F50-K52-C50</f>
        <v>-25952.549999999814</v>
      </c>
      <c r="I53" s="102"/>
      <c r="J53" s="103"/>
    </row>
    <row r="54" spans="1:17" ht="18.75" x14ac:dyDescent="0.3">
      <c r="D54" s="787" t="s">
        <v>95</v>
      </c>
      <c r="E54" s="787"/>
      <c r="F54" s="111">
        <v>-706888.38</v>
      </c>
      <c r="I54" s="764" t="s">
        <v>13</v>
      </c>
      <c r="J54" s="765"/>
      <c r="K54" s="766">
        <f>F56+F57+F58</f>
        <v>1308778.3500000003</v>
      </c>
      <c r="L54" s="766"/>
      <c r="M54" s="772" t="s">
        <v>211</v>
      </c>
      <c r="N54" s="773"/>
      <c r="O54" s="773"/>
      <c r="P54" s="773"/>
      <c r="Q54" s="774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75"/>
      <c r="N55" s="776"/>
      <c r="O55" s="776"/>
      <c r="P55" s="776"/>
      <c r="Q55" s="77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68">
        <f>-C4</f>
        <v>-567389.35</v>
      </c>
      <c r="L56" s="769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46" t="s">
        <v>18</v>
      </c>
      <c r="E58" s="747"/>
      <c r="F58" s="113">
        <v>2142307.62</v>
      </c>
      <c r="I58" s="748" t="s">
        <v>198</v>
      </c>
      <c r="J58" s="749"/>
      <c r="K58" s="750">
        <f>K54+K56</f>
        <v>741389.00000000035</v>
      </c>
      <c r="L58" s="75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9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9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5"/>
      <c r="C1" s="737" t="s">
        <v>208</v>
      </c>
      <c r="D1" s="738"/>
      <c r="E1" s="738"/>
      <c r="F1" s="738"/>
      <c r="G1" s="738"/>
      <c r="H1" s="738"/>
      <c r="I1" s="738"/>
      <c r="J1" s="738"/>
      <c r="K1" s="738"/>
      <c r="L1" s="738"/>
      <c r="M1" s="738"/>
    </row>
    <row r="2" spans="1:25" ht="16.5" thickBot="1" x14ac:dyDescent="0.3">
      <c r="B2" s="73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9" t="s">
        <v>0</v>
      </c>
      <c r="C3" s="740"/>
      <c r="D3" s="10"/>
      <c r="E3" s="11"/>
      <c r="F3" s="11"/>
      <c r="H3" s="741" t="s">
        <v>26</v>
      </c>
      <c r="I3" s="741"/>
      <c r="K3" s="165"/>
      <c r="L3" s="13"/>
      <c r="M3" s="14"/>
      <c r="P3" s="778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42" t="s">
        <v>2</v>
      </c>
      <c r="F4" s="743"/>
      <c r="H4" s="744" t="s">
        <v>3</v>
      </c>
      <c r="I4" s="745"/>
      <c r="J4" s="19"/>
      <c r="K4" s="166"/>
      <c r="L4" s="20"/>
      <c r="M4" s="21" t="s">
        <v>4</v>
      </c>
      <c r="N4" s="22" t="s">
        <v>5</v>
      </c>
      <c r="P4" s="779"/>
      <c r="Q4" s="322" t="s">
        <v>217</v>
      </c>
      <c r="R4" s="800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88"/>
      <c r="X5" s="78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9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96"/>
      <c r="X26" s="79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89"/>
      <c r="X27" s="790"/>
      <c r="Y27" s="79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90"/>
      <c r="X28" s="790"/>
      <c r="Y28" s="79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80">
        <f>SUM(M5:M35)</f>
        <v>1077791.3</v>
      </c>
      <c r="N36" s="782">
        <f>SUM(N5:N35)</f>
        <v>936398</v>
      </c>
      <c r="O36" s="276"/>
      <c r="P36" s="277">
        <v>0</v>
      </c>
      <c r="Q36" s="784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81"/>
      <c r="N37" s="783"/>
      <c r="O37" s="276"/>
      <c r="P37" s="277">
        <v>0</v>
      </c>
      <c r="Q37" s="78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7" t="s">
        <v>11</v>
      </c>
      <c r="I52" s="758"/>
      <c r="J52" s="100"/>
      <c r="K52" s="759">
        <f>I50+L50</f>
        <v>90750.75</v>
      </c>
      <c r="L52" s="786"/>
      <c r="M52" s="272"/>
      <c r="N52" s="272"/>
      <c r="P52" s="34"/>
      <c r="Q52" s="13"/>
    </row>
    <row r="53" spans="1:17" ht="16.5" thickBot="1" x14ac:dyDescent="0.3">
      <c r="D53" s="763" t="s">
        <v>12</v>
      </c>
      <c r="E53" s="763"/>
      <c r="F53" s="312">
        <f>F50-K52-C50</f>
        <v>1739855.03</v>
      </c>
      <c r="I53" s="102"/>
      <c r="J53" s="103"/>
    </row>
    <row r="54" spans="1:17" ht="18.75" x14ac:dyDescent="0.3">
      <c r="D54" s="787" t="s">
        <v>95</v>
      </c>
      <c r="E54" s="787"/>
      <c r="F54" s="111">
        <v>-1567070.66</v>
      </c>
      <c r="I54" s="764" t="s">
        <v>13</v>
      </c>
      <c r="J54" s="765"/>
      <c r="K54" s="766">
        <f>F56+F57+F58</f>
        <v>703192.8600000001</v>
      </c>
      <c r="L54" s="766"/>
      <c r="M54" s="772" t="s">
        <v>211</v>
      </c>
      <c r="N54" s="773"/>
      <c r="O54" s="773"/>
      <c r="P54" s="773"/>
      <c r="Q54" s="774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75"/>
      <c r="N55" s="776"/>
      <c r="O55" s="776"/>
      <c r="P55" s="776"/>
      <c r="Q55" s="77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68">
        <f>-C4</f>
        <v>-567389.35</v>
      </c>
      <c r="L56" s="769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46" t="s">
        <v>18</v>
      </c>
      <c r="E58" s="747"/>
      <c r="F58" s="113">
        <v>754143.23</v>
      </c>
      <c r="I58" s="748" t="s">
        <v>198</v>
      </c>
      <c r="J58" s="749"/>
      <c r="K58" s="750">
        <f>K54+K56</f>
        <v>135803.51000000013</v>
      </c>
      <c r="L58" s="75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9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9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5"/>
      <c r="C1" s="801" t="s">
        <v>316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3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9" t="s">
        <v>0</v>
      </c>
      <c r="C3" s="740"/>
      <c r="D3" s="10"/>
      <c r="E3" s="11"/>
      <c r="F3" s="11"/>
      <c r="H3" s="741" t="s">
        <v>26</v>
      </c>
      <c r="I3" s="741"/>
      <c r="K3" s="165"/>
      <c r="L3" s="13"/>
      <c r="M3" s="14"/>
      <c r="P3" s="778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42" t="s">
        <v>2</v>
      </c>
      <c r="F4" s="743"/>
      <c r="H4" s="744" t="s">
        <v>3</v>
      </c>
      <c r="I4" s="745"/>
      <c r="J4" s="19"/>
      <c r="K4" s="166"/>
      <c r="L4" s="20"/>
      <c r="M4" s="21" t="s">
        <v>4</v>
      </c>
      <c r="N4" s="22" t="s">
        <v>5</v>
      </c>
      <c r="P4" s="779"/>
      <c r="Q4" s="322" t="s">
        <v>217</v>
      </c>
      <c r="R4" s="800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88"/>
      <c r="X5" s="78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9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96"/>
      <c r="X26" s="79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89"/>
      <c r="X27" s="790"/>
      <c r="Y27" s="79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90"/>
      <c r="X28" s="790"/>
      <c r="Y28" s="79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80">
        <f>SUM(M5:M35)</f>
        <v>1818445.73</v>
      </c>
      <c r="N36" s="782">
        <f>SUM(N5:N35)</f>
        <v>739014</v>
      </c>
      <c r="O36" s="276"/>
      <c r="P36" s="277">
        <v>0</v>
      </c>
      <c r="Q36" s="784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81"/>
      <c r="N37" s="783"/>
      <c r="O37" s="276"/>
      <c r="P37" s="277">
        <v>0</v>
      </c>
      <c r="Q37" s="785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7" t="s">
        <v>11</v>
      </c>
      <c r="I52" s="758"/>
      <c r="J52" s="100"/>
      <c r="K52" s="759">
        <f>I50+L50</f>
        <v>158798.12</v>
      </c>
      <c r="L52" s="786"/>
      <c r="M52" s="272"/>
      <c r="N52" s="272"/>
      <c r="P52" s="34"/>
      <c r="Q52" s="13"/>
    </row>
    <row r="53" spans="1:17" x14ac:dyDescent="0.25">
      <c r="D53" s="763" t="s">
        <v>12</v>
      </c>
      <c r="E53" s="763"/>
      <c r="F53" s="312">
        <f>F50-K52-C50</f>
        <v>2078470.75</v>
      </c>
      <c r="I53" s="102"/>
      <c r="J53" s="103"/>
    </row>
    <row r="54" spans="1:17" ht="18.75" x14ac:dyDescent="0.3">
      <c r="D54" s="787" t="s">
        <v>95</v>
      </c>
      <c r="E54" s="787"/>
      <c r="F54" s="111">
        <v>-1448401.2</v>
      </c>
      <c r="I54" s="764" t="s">
        <v>13</v>
      </c>
      <c r="J54" s="765"/>
      <c r="K54" s="766">
        <f>F56+F57+F58</f>
        <v>1025960.7</v>
      </c>
      <c r="L54" s="76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68">
        <f>-C4</f>
        <v>-754143.23</v>
      </c>
      <c r="L56" s="769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46" t="s">
        <v>18</v>
      </c>
      <c r="E58" s="747"/>
      <c r="F58" s="113">
        <v>1149740.4099999999</v>
      </c>
      <c r="I58" s="748" t="s">
        <v>198</v>
      </c>
      <c r="J58" s="749"/>
      <c r="K58" s="750">
        <f>K54+K56</f>
        <v>271817.46999999997</v>
      </c>
      <c r="L58" s="75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03" t="s">
        <v>413</v>
      </c>
      <c r="C43" s="804"/>
      <c r="D43" s="804"/>
      <c r="E43" s="80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06"/>
      <c r="C44" s="807"/>
      <c r="D44" s="807"/>
      <c r="E44" s="80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09"/>
      <c r="C45" s="810"/>
      <c r="D45" s="810"/>
      <c r="E45" s="81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18" t="s">
        <v>593</v>
      </c>
      <c r="C47" s="81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0"/>
      <c r="C48" s="821"/>
      <c r="D48" s="253"/>
      <c r="E48" s="69"/>
      <c r="F48" s="137">
        <f t="shared" si="2"/>
        <v>0</v>
      </c>
      <c r="I48" s="348"/>
      <c r="J48" s="812" t="s">
        <v>414</v>
      </c>
      <c r="K48" s="813"/>
      <c r="L48" s="81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15"/>
      <c r="K49" s="816"/>
      <c r="L49" s="81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22" t="s">
        <v>594</v>
      </c>
      <c r="J50" s="82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22"/>
      <c r="J51" s="82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22"/>
      <c r="J52" s="82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22"/>
      <c r="J53" s="82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22"/>
      <c r="J54" s="82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22"/>
      <c r="J55" s="82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22"/>
      <c r="J56" s="82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22"/>
      <c r="J57" s="82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22"/>
      <c r="J58" s="82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22"/>
      <c r="J59" s="82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22"/>
      <c r="J60" s="82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22"/>
      <c r="J61" s="82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22"/>
      <c r="J62" s="82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22"/>
      <c r="J63" s="82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22"/>
      <c r="J64" s="82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22"/>
      <c r="J65" s="82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22"/>
      <c r="J66" s="82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22"/>
      <c r="J67" s="82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22"/>
      <c r="J68" s="82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22"/>
      <c r="J69" s="82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22"/>
      <c r="J70" s="82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22"/>
      <c r="J71" s="82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22"/>
      <c r="J72" s="82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22"/>
      <c r="J73" s="82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22"/>
      <c r="J74" s="82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22"/>
      <c r="J75" s="82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22"/>
      <c r="J76" s="82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22"/>
      <c r="J77" s="82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24"/>
      <c r="J78" s="82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9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9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5"/>
      <c r="C1" s="801" t="s">
        <v>646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3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9" t="s">
        <v>0</v>
      </c>
      <c r="C3" s="740"/>
      <c r="D3" s="10"/>
      <c r="E3" s="11"/>
      <c r="F3" s="11"/>
      <c r="H3" s="741" t="s">
        <v>26</v>
      </c>
      <c r="I3" s="741"/>
      <c r="K3" s="165"/>
      <c r="L3" s="13"/>
      <c r="M3" s="14"/>
      <c r="P3" s="778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42" t="s">
        <v>2</v>
      </c>
      <c r="F4" s="743"/>
      <c r="H4" s="744" t="s">
        <v>3</v>
      </c>
      <c r="I4" s="745"/>
      <c r="J4" s="19"/>
      <c r="K4" s="166"/>
      <c r="L4" s="20"/>
      <c r="M4" s="21" t="s">
        <v>4</v>
      </c>
      <c r="N4" s="22" t="s">
        <v>5</v>
      </c>
      <c r="P4" s="779"/>
      <c r="Q4" s="322" t="s">
        <v>217</v>
      </c>
      <c r="R4" s="800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88"/>
      <c r="X5" s="78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9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96"/>
      <c r="X26" s="79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89"/>
      <c r="X27" s="790"/>
      <c r="Y27" s="79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90"/>
      <c r="X28" s="790"/>
      <c r="Y28" s="79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80">
        <f>SUM(M5:M35)</f>
        <v>2143864.4900000002</v>
      </c>
      <c r="N36" s="782">
        <f>SUM(N5:N35)</f>
        <v>791108</v>
      </c>
      <c r="O36" s="276"/>
      <c r="P36" s="277">
        <v>0</v>
      </c>
      <c r="Q36" s="82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81"/>
      <c r="N37" s="783"/>
      <c r="O37" s="276"/>
      <c r="P37" s="277">
        <v>0</v>
      </c>
      <c r="Q37" s="82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28">
        <f>M36+N36</f>
        <v>2934972.49</v>
      </c>
      <c r="N39" s="82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7" t="s">
        <v>11</v>
      </c>
      <c r="I52" s="758"/>
      <c r="J52" s="100"/>
      <c r="K52" s="759">
        <f>I50+L50</f>
        <v>197471.8</v>
      </c>
      <c r="L52" s="786"/>
      <c r="M52" s="272"/>
      <c r="N52" s="272"/>
      <c r="P52" s="34"/>
      <c r="Q52" s="13"/>
    </row>
    <row r="53" spans="1:17" x14ac:dyDescent="0.25">
      <c r="D53" s="763" t="s">
        <v>12</v>
      </c>
      <c r="E53" s="763"/>
      <c r="F53" s="312">
        <f>F50-K52-C50</f>
        <v>2057786.11</v>
      </c>
      <c r="I53" s="102"/>
      <c r="J53" s="103"/>
    </row>
    <row r="54" spans="1:17" ht="18.75" x14ac:dyDescent="0.3">
      <c r="D54" s="787" t="s">
        <v>95</v>
      </c>
      <c r="E54" s="787"/>
      <c r="F54" s="111">
        <v>-1702928.14</v>
      </c>
      <c r="I54" s="764" t="s">
        <v>13</v>
      </c>
      <c r="J54" s="765"/>
      <c r="K54" s="766">
        <f>F56+F57+F58</f>
        <v>1147965.3400000003</v>
      </c>
      <c r="L54" s="76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68">
        <f>-C4</f>
        <v>-1149740.4099999999</v>
      </c>
      <c r="L56" s="769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46" t="s">
        <v>18</v>
      </c>
      <c r="E58" s="747"/>
      <c r="F58" s="113">
        <v>1266568.45</v>
      </c>
      <c r="I58" s="748" t="s">
        <v>97</v>
      </c>
      <c r="J58" s="749"/>
      <c r="K58" s="750">
        <f>K54+K56</f>
        <v>-1775.0699999995995</v>
      </c>
      <c r="L58" s="75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2022-08-18T19:40:12Z</cp:lastPrinted>
  <dcterms:created xsi:type="dcterms:W3CDTF">2021-11-04T19:08:42Z</dcterms:created>
  <dcterms:modified xsi:type="dcterms:W3CDTF">2022-08-19T21:00:35Z</dcterms:modified>
</cp:coreProperties>
</file>