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42" activeTab="44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80" l="1"/>
  <c r="U1" i="188"/>
  <c r="K1" i="188"/>
  <c r="M1" i="40"/>
  <c r="J13" i="205" l="1"/>
  <c r="J11" i="205"/>
  <c r="J12" i="205"/>
  <c r="J10" i="205"/>
  <c r="J9" i="205"/>
  <c r="I10" i="40"/>
  <c r="B9" i="54"/>
  <c r="J14" i="205" l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5" i="38"/>
  <c r="T105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J16" i="129"/>
  <c r="F16" i="129"/>
  <c r="F15" i="129"/>
  <c r="J15" i="129" s="1"/>
  <c r="F14" i="129"/>
  <c r="J14" i="129" s="1"/>
  <c r="J13" i="129"/>
  <c r="F13" i="129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13" i="38"/>
  <c r="Q12" i="38"/>
  <c r="Q11" i="38"/>
  <c r="Q6" i="188" l="1"/>
  <c r="R6" i="188" s="1"/>
  <c r="G6" i="57"/>
  <c r="H6" i="57" s="1"/>
  <c r="G6" i="197"/>
  <c r="H6" i="197" s="1"/>
  <c r="G6" i="129"/>
  <c r="H6" i="129" s="1"/>
  <c r="Q16" i="38"/>
  <c r="Q15" i="38"/>
  <c r="Q10" i="38"/>
  <c r="I105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Q7" i="38"/>
  <c r="Q4" i="38"/>
  <c r="F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4" i="38"/>
  <c r="T104" i="38" s="1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E73" i="54" l="1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3" i="38"/>
  <c r="T113" i="38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25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0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<sst xmlns="http://schemas.openxmlformats.org/spreadsheetml/2006/main" count="2915" uniqueCount="431">
  <si>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</si>
  <si>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</si>
  <si>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</si>
  <si>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</si>
  <si>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</si>
  <si>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</si>
  <si>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</si>
  <si>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</si>
  <si>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</si>
  <si>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</si>
  <si>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</si>
  <si>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</si>
  <si>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</si>
  <si>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</si>
  <si>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</si>
  <si>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</si>
  <si>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</si>
  <si>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</si>
  <si>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</si>
  <si>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</si>
  <si>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</si>
  <si>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</si>
  <si>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</si>
  <si>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</si>
  <si>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</si>
  <si>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</si>
  <si>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</si>
  <si>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</si>
  <si>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</si>
  <si>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</si>
  <si>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</si>
  <si>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</si>
  <si>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</si>
  <si>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</si>
  <si>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</si>
  <si>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</si>
  <si>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</si>
  <si>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</si>
  <si>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</si>
  <si>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</si>
  <si>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</si>
  <si>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</si>
  <si>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</si>
  <si>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</si>
  <si>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</si>
  <si>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</si>
  <si>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</si>
  <si>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</si>
  <si>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</si>
  <si>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</si>
  <si>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</si>
  <si>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</si>
  <si>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</si>
  <si>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</si>
  <si>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</si>
  <si>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</si>
  <si>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</si>
  <si>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</si>
  <si>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</si>
  <si>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</si>
  <si>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</si>
  <si>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</si>
  <si>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</si>
  <si>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</si>
  <si>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</si>
  <si>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</si>
  <si>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</si>
  <si>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</si>
  <si>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</si>
  <si>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</si>
  <si>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</si>
  <si>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</si>
  <si>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</si>
  <si>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</si>
  <si>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</si>
  <si>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</si>
  <si>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</si>
  <si>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</si>
  <si>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</si>
  <si>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</si>
  <si>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</si>
  <si>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</si>
  <si>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</si>
  <si>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</si>
  <si>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</si>
  <si>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</si>
  <si>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</si>
  <si>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</si>
  <si>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</si>
  <si>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</si>
  <si>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</si>
  <si>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</si>
  <si>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</si>
  <si>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</si>
  <si>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</si>
  <si>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</si>
  <si>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</si>
  <si>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</si>
  <si>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</si>
  <si>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</si>
  <si>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</si>
  <si>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</si>
  <si>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</si>
  <si>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</si>
  <si>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</si>
  <si>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</si>
  <si>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</si>
  <si>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</si>
  <si>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</si>
  <si>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</si>
  <si>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</si>
  <si>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</si>
  <si>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</si>
  <si>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</si>
  <si>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</si>
  <si>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</si>
  <si>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</si>
  <si>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</si>
  <si>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</si>
  <si>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</si>
  <si>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</si>
  <si>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</si>
  <si>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</si>
  <si>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</si>
  <si>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</si>
  <si>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</si>
  <si>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</si>
  <si>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</si>
  <si>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</si>
  <si>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</si>
  <si>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</si>
  <si>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</si>
  <si>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</si>
  <si>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</si>
  <si>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</si>
  <si>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</si>
  <si>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</si>
  <si>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</si>
  <si>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</si>
  <si>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</si>
  <si>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</si>
  <si>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</si>
  <si>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</si>
  <si>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</si>
  <si>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</si>
  <si>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</si>
  <si>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</si>
  <si>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</si>
  <si>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</si>
  <si>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</si>
  <si>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</si>
  <si>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</si>
  <si>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</si>
  <si>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</si>
  <si>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</si>
  <si>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</si>
  <si>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</si>
  <si>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</si>
  <si>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</si>
  <si>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</si>
  <si>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</si>
  <si>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</si>
  <si>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</si>
  <si>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</si>
  <si>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</si>
  <si>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</si>
  <si>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</si>
  <si>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</si>
  <si>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</si>
  <si>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</si>
  <si>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</si>
  <si>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</si>
  <si>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</si>
  <si>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</si>
  <si>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</si>
  <si>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</si>
  <si>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</si>
  <si>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</si>
  <si>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</si>
  <si>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</si>
  <si>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</si>
  <si>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</si>
  <si>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</si>
  <si>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</si>
  <si>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</si>
  <si>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</si>
  <si>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</si>
  <si>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</si>
  <si>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</si>
  <si>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</si>
  <si>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</si>
  <si>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</si>
  <si>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</si>
  <si>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</si>
  <si>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</si>
  <si>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</si>
  <si>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</si>
  <si>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</si>
  <si>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</si>
  <si>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</si>
  <si>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</si>
  <si>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</si>
  <si>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</si>
  <si>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</si>
  <si>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</si>
  <si>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</si>
  <si>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</si>
  <si>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</si>
  <si>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</si>
  <si>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</si>
  <si>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DEL MES DE SEPTIEMBRE 2022</t>
  </si>
  <si>
    <t>INVENTARIO     DEL MES DE SEPTIEMBRE 2022</t>
  </si>
  <si>
    <t xml:space="preserve">COMERCIAL MAXIMEX S DE R </t>
  </si>
  <si>
    <t xml:space="preserve">COMERCIAL MARIMEX S DE RL </t>
  </si>
  <si>
    <t xml:space="preserve">LOURDES HERNANDEZ </t>
  </si>
  <si>
    <t>ADAMS INT MORELIA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</si>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</sst>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44" fontId="82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2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2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3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1" fillId="0" borderId="33" xfId="0" applyFont="1" applyFill="1" applyBorder="1" applyAlignment="1">
      <alignment horizontal="left" wrapText="1"/>
    </xf>
    <xf numFmtId="0" fontId="81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0" fontId="82" fillId="0" borderId="91" xfId="0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 wrapText="1"/>
    </xf>
    <xf numFmtId="0" fontId="84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5" fillId="0" borderId="0" xfId="0" applyFont="1"/>
    <xf numFmtId="0" fontId="3" fillId="4" borderId="51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99FFCC"/>
      <color rgb="FF66FFFF"/>
      <color rgb="FF0000FF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1155023.5006500001</c:v>
                </c:pt>
                <c:pt idx="17">
                  <c:v>1110879.0389999999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1040685.3500000001</c:v>
                </c:pt>
                <c:pt idx="21">
                  <c:v>1085161.7006000001</c:v>
                </c:pt>
                <c:pt idx="22">
                  <c:v>1025703.199216</c:v>
                </c:pt>
                <c:pt idx="23">
                  <c:v>1060134.5696</c:v>
                </c:pt>
                <c:pt idx="24">
                  <c:v>1052784.01</c:v>
                </c:pt>
                <c:pt idx="25">
                  <c:v>1008971.8363000001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zoomScaleNormal="100" workbookViewId="0">
      <pane xSplit="1" ySplit="2" topLeftCell="H94" activePane="bottomRight" state="frozen"/>
      <selection pane="topRight" activeCell="B1" sqref="B1"/>
      <selection pane="bottomLeft" activeCell="A3" sqref="A3"/>
      <selection pane="bottomRight" activeCell="T103" sqref="T103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89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149</v>
      </c>
      <c r="C1" s="521"/>
      <c r="D1" s="522"/>
      <c r="E1" s="523"/>
      <c r="F1" s="524"/>
      <c r="G1" s="525"/>
      <c r="H1" s="524"/>
      <c r="I1" s="526"/>
      <c r="J1" s="527"/>
      <c r="K1" s="976" t="s">
        <v>26</v>
      </c>
      <c r="L1" s="681"/>
      <c r="M1" s="978" t="s">
        <v>27</v>
      </c>
      <c r="N1" s="345"/>
      <c r="P1" s="97" t="s">
        <v>38</v>
      </c>
      <c r="Q1" s="974" t="s">
        <v>28</v>
      </c>
      <c r="R1" s="692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77"/>
      <c r="L2" s="682" t="s">
        <v>29</v>
      </c>
      <c r="M2" s="979"/>
      <c r="N2" s="346" t="s">
        <v>29</v>
      </c>
      <c r="O2" s="395" t="s">
        <v>30</v>
      </c>
      <c r="P2" s="98" t="s">
        <v>39</v>
      </c>
      <c r="Q2" s="975"/>
      <c r="R2" s="705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3"/>
      <c r="M3" s="361"/>
      <c r="N3" s="345"/>
      <c r="O3" s="127"/>
      <c r="P3" s="116"/>
      <c r="Q3" s="245"/>
      <c r="R3" s="693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4">
        <f>PIERNA!B4</f>
        <v>0</v>
      </c>
      <c r="C4" s="864">
        <f>PIERNA!C4</f>
        <v>0</v>
      </c>
      <c r="D4" s="865">
        <f>PIERNA!D4</f>
        <v>0</v>
      </c>
      <c r="E4" s="866">
        <f>PIERNA!E4</f>
        <v>0</v>
      </c>
      <c r="F4" s="627">
        <f>PIERNA!F4</f>
        <v>0</v>
      </c>
      <c r="G4" s="384">
        <f>PIERNA!G4</f>
        <v>0</v>
      </c>
      <c r="H4" s="418">
        <f>PIERNA!H4</f>
        <v>0</v>
      </c>
      <c r="I4" s="747">
        <f>PIERNA!I4</f>
        <v>0</v>
      </c>
      <c r="J4" s="880" t="s">
        <v>219</v>
      </c>
      <c r="K4" s="740">
        <v>12161</v>
      </c>
      <c r="L4" s="622" t="s">
        <v>242</v>
      </c>
      <c r="M4" s="389">
        <v>33640</v>
      </c>
      <c r="N4" s="903" t="s">
        <v>243</v>
      </c>
      <c r="O4" s="397">
        <v>1123520</v>
      </c>
      <c r="P4" s="597"/>
      <c r="Q4" s="536">
        <f>48663.8*20.04</f>
        <v>975222.55200000003</v>
      </c>
      <c r="R4" s="902" t="s">
        <v>240</v>
      </c>
      <c r="S4" s="65">
        <f>Q4</f>
        <v>975222.55200000003</v>
      </c>
      <c r="T4" s="65" t="e">
        <f>S4/H4</f>
        <v>#DIV/0!</v>
      </c>
      <c r="U4" s="212"/>
    </row>
    <row r="5" spans="1:29" s="152" customFormat="1" ht="30" customHeight="1" x14ac:dyDescent="0.25">
      <c r="A5" s="100">
        <v>2</v>
      </c>
      <c r="B5" s="628">
        <f>PIERNA!B5</f>
        <v>0</v>
      </c>
      <c r="C5" s="272">
        <f>PIERNA!C5</f>
        <v>0</v>
      </c>
      <c r="D5" s="625">
        <f>PIERNA!D5</f>
        <v>0</v>
      </c>
      <c r="E5" s="626">
        <f>PIERNA!E5</f>
        <v>0</v>
      </c>
      <c r="F5" s="627">
        <f>PIERNA!F5</f>
        <v>0</v>
      </c>
      <c r="G5" s="384">
        <f>PIERNA!G5</f>
        <v>0</v>
      </c>
      <c r="H5" s="418">
        <f>PIERNA!H5</f>
        <v>0</v>
      </c>
      <c r="I5" s="747">
        <f>PIERNA!I5</f>
        <v>0</v>
      </c>
      <c r="J5" s="837" t="s">
        <v>220</v>
      </c>
      <c r="K5" s="749">
        <v>11151</v>
      </c>
      <c r="L5" s="838" t="s">
        <v>242</v>
      </c>
      <c r="M5" s="820">
        <v>33640</v>
      </c>
      <c r="N5" s="839" t="s">
        <v>243</v>
      </c>
      <c r="O5" s="840">
        <v>2089822</v>
      </c>
      <c r="P5" s="841"/>
      <c r="Q5" s="560">
        <f>49724.65*20.34</f>
        <v>1011399.3810000001</v>
      </c>
      <c r="R5" s="883" t="s">
        <v>228</v>
      </c>
      <c r="S5" s="65">
        <f>Q5+M5+K5+P5</f>
        <v>1056190.3810000001</v>
      </c>
      <c r="T5" s="65" t="e">
        <f>S5/H5+0.1</f>
        <v>#DIV/0!</v>
      </c>
      <c r="U5" s="188"/>
    </row>
    <row r="6" spans="1:29" s="152" customFormat="1" ht="30" customHeight="1" x14ac:dyDescent="0.25">
      <c r="A6" s="100">
        <v>3</v>
      </c>
      <c r="B6" s="629">
        <f>PIERNA!B6</f>
        <v>0</v>
      </c>
      <c r="C6" s="272">
        <f>PIERNA!C6</f>
        <v>0</v>
      </c>
      <c r="D6" s="625">
        <f>PIERNA!D6</f>
        <v>0</v>
      </c>
      <c r="E6" s="626">
        <f>PIERNA!E6</f>
        <v>0</v>
      </c>
      <c r="F6" s="627">
        <f>PIERNA!F6</f>
        <v>0</v>
      </c>
      <c r="G6" s="384">
        <f>PIERNA!G6</f>
        <v>0</v>
      </c>
      <c r="H6" s="418">
        <f>PIERNA!H6</f>
        <v>0</v>
      </c>
      <c r="I6" s="747">
        <f>PIERNA!I6</f>
        <v>0</v>
      </c>
      <c r="J6" s="837" t="s">
        <v>221</v>
      </c>
      <c r="K6" s="819">
        <v>12001</v>
      </c>
      <c r="L6" s="838" t="s">
        <v>242</v>
      </c>
      <c r="M6" s="820">
        <v>33640</v>
      </c>
      <c r="N6" s="839" t="s">
        <v>243</v>
      </c>
      <c r="O6" s="843">
        <v>2089821</v>
      </c>
      <c r="P6" s="841"/>
      <c r="Q6" s="884">
        <f>49273.13*20.34</f>
        <v>1002215.4641999999</v>
      </c>
      <c r="R6" s="885" t="s">
        <v>228</v>
      </c>
      <c r="S6" s="65">
        <f t="shared" si="0"/>
        <v>1047856.4641999999</v>
      </c>
      <c r="T6" s="65" t="e">
        <f t="shared" ref="T6:T31" si="1">S6/H6+0.1</f>
        <v>#DIV/0!</v>
      </c>
      <c r="U6" s="212"/>
    </row>
    <row r="7" spans="1:29" s="152" customFormat="1" ht="30" customHeight="1" x14ac:dyDescent="0.3">
      <c r="A7" s="100">
        <v>4</v>
      </c>
      <c r="B7" s="630">
        <f>PIERNA!B7</f>
        <v>0</v>
      </c>
      <c r="C7" s="272">
        <f>PIERNA!C7</f>
        <v>0</v>
      </c>
      <c r="D7" s="625">
        <f>PIERNA!D7</f>
        <v>0</v>
      </c>
      <c r="E7" s="626">
        <f>PIERNA!E7</f>
        <v>0</v>
      </c>
      <c r="F7" s="627">
        <f>PIERNA!F7</f>
        <v>0</v>
      </c>
      <c r="G7" s="384">
        <f>PIERNA!G7</f>
        <v>0</v>
      </c>
      <c r="H7" s="418">
        <f>PIERNA!H7</f>
        <v>0</v>
      </c>
      <c r="I7" s="747">
        <f>PIERNA!I7</f>
        <v>0</v>
      </c>
      <c r="J7" s="879" t="s">
        <v>222</v>
      </c>
      <c r="K7" s="819">
        <v>11151</v>
      </c>
      <c r="L7" s="853" t="s">
        <v>239</v>
      </c>
      <c r="M7" s="820">
        <v>33640</v>
      </c>
      <c r="N7" s="839" t="s">
        <v>244</v>
      </c>
      <c r="O7" s="843">
        <v>1125993</v>
      </c>
      <c r="P7" s="841"/>
      <c r="Q7" s="394">
        <f>48708.33*19.98</f>
        <v>973192.4334000001</v>
      </c>
      <c r="R7" s="842" t="s">
        <v>241</v>
      </c>
      <c r="S7" s="65">
        <f t="shared" si="0"/>
        <v>1017983.4334000001</v>
      </c>
      <c r="T7" s="65" t="e">
        <f t="shared" si="1"/>
        <v>#DIV/0!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>
        <f>PIERNA!B8</f>
        <v>0</v>
      </c>
      <c r="C8" s="457">
        <f>PIERNA!C8</f>
        <v>0</v>
      </c>
      <c r="D8" s="625">
        <f>PIERNA!D8</f>
        <v>0</v>
      </c>
      <c r="E8" s="626">
        <f>PIERNA!E8</f>
        <v>0</v>
      </c>
      <c r="F8" s="627">
        <f>PIERNA!F8</f>
        <v>0</v>
      </c>
      <c r="G8" s="384">
        <f>PIERNA!G8</f>
        <v>0</v>
      </c>
      <c r="H8" s="418">
        <f>PIERNA!H8</f>
        <v>0</v>
      </c>
      <c r="I8" s="747">
        <f>PIERNA!I8</f>
        <v>0</v>
      </c>
      <c r="J8" s="837" t="s">
        <v>223</v>
      </c>
      <c r="K8" s="819">
        <v>11151</v>
      </c>
      <c r="L8" s="838" t="s">
        <v>240</v>
      </c>
      <c r="M8" s="820">
        <v>33640</v>
      </c>
      <c r="N8" s="845" t="s">
        <v>244</v>
      </c>
      <c r="O8" s="843">
        <v>209454</v>
      </c>
      <c r="P8" s="841"/>
      <c r="Q8" s="886">
        <f>49026.12*20.173</f>
        <v>989003.91875999991</v>
      </c>
      <c r="R8" s="887" t="s">
        <v>229</v>
      </c>
      <c r="S8" s="65">
        <f t="shared" si="0"/>
        <v>1033794.9187599999</v>
      </c>
      <c r="T8" s="65" t="e">
        <f t="shared" si="1"/>
        <v>#DIV/0!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28">
        <f>PIERNA!B9</f>
        <v>0</v>
      </c>
      <c r="C9" s="272">
        <f>PIERNA!C9</f>
        <v>0</v>
      </c>
      <c r="D9" s="625">
        <f>PIERNA!D9</f>
        <v>0</v>
      </c>
      <c r="E9" s="626">
        <f>PIERNA!E9</f>
        <v>0</v>
      </c>
      <c r="F9" s="627">
        <f>PIERNA!F9</f>
        <v>0</v>
      </c>
      <c r="G9" s="384">
        <f>PIERNA!G9</f>
        <v>0</v>
      </c>
      <c r="H9" s="418">
        <f>PIERNA!H9</f>
        <v>0</v>
      </c>
      <c r="I9" s="747">
        <f>PIERNA!I9</f>
        <v>0</v>
      </c>
      <c r="J9" s="837" t="s">
        <v>227</v>
      </c>
      <c r="K9" s="819">
        <v>10101</v>
      </c>
      <c r="L9" s="846" t="s">
        <v>240</v>
      </c>
      <c r="M9" s="820">
        <v>33640</v>
      </c>
      <c r="N9" s="845" t="s">
        <v>245</v>
      </c>
      <c r="O9" s="847">
        <v>2090791</v>
      </c>
      <c r="P9" s="841"/>
      <c r="Q9" s="560">
        <f>48894.94*20.13</f>
        <v>984255.1422</v>
      </c>
      <c r="R9" s="888" t="s">
        <v>230</v>
      </c>
      <c r="S9" s="65">
        <f>Q9+M9+K9</f>
        <v>1027996.1422</v>
      </c>
      <c r="T9" s="65" t="e">
        <f t="shared" si="1"/>
        <v>#DIV/0!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>
        <f>PIERNA!B10</f>
        <v>0</v>
      </c>
      <c r="C10" s="272">
        <f>PIERNA!C10</f>
        <v>0</v>
      </c>
      <c r="D10" s="625">
        <f>PIERNA!D10</f>
        <v>0</v>
      </c>
      <c r="E10" s="626">
        <f>PIERNA!E10</f>
        <v>0</v>
      </c>
      <c r="F10" s="627">
        <f>PIERNA!F10</f>
        <v>0</v>
      </c>
      <c r="G10" s="384">
        <f>PIERNA!G10</f>
        <v>0</v>
      </c>
      <c r="H10" s="418">
        <f>PIERNA!H10</f>
        <v>0</v>
      </c>
      <c r="I10" s="747">
        <f>PIERNA!I10</f>
        <v>0</v>
      </c>
      <c r="J10" s="849" t="s">
        <v>251</v>
      </c>
      <c r="K10" s="819">
        <v>12151</v>
      </c>
      <c r="L10" s="846" t="s">
        <v>264</v>
      </c>
      <c r="M10" s="820">
        <v>33640</v>
      </c>
      <c r="N10" s="845" t="s">
        <v>266</v>
      </c>
      <c r="O10" s="847">
        <v>1135545</v>
      </c>
      <c r="P10" s="841"/>
      <c r="Q10" s="536">
        <f>50100.02*19.98</f>
        <v>1000998.3996</v>
      </c>
      <c r="R10" s="848" t="s">
        <v>261</v>
      </c>
      <c r="S10" s="65">
        <f>Q10+M10+K10</f>
        <v>1046789.3996</v>
      </c>
      <c r="T10" s="65" t="e">
        <f t="shared" si="1"/>
        <v>#DIV/0!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>
        <f>PIERNA!B11</f>
        <v>0</v>
      </c>
      <c r="C11" s="272">
        <f>PIERNA!C11</f>
        <v>0</v>
      </c>
      <c r="D11" s="625">
        <f>PIERNA!D11</f>
        <v>0</v>
      </c>
      <c r="E11" s="626">
        <f>PIERNA!E11</f>
        <v>0</v>
      </c>
      <c r="F11" s="627">
        <f>PIERNA!F11</f>
        <v>0</v>
      </c>
      <c r="G11" s="384">
        <f>PIERNA!G11</f>
        <v>0</v>
      </c>
      <c r="H11" s="418">
        <f>PIERNA!H11</f>
        <v>0</v>
      </c>
      <c r="I11" s="747">
        <f>PIERNA!I11</f>
        <v>0</v>
      </c>
      <c r="J11" s="837" t="s">
        <v>252</v>
      </c>
      <c r="K11" s="819">
        <v>12001</v>
      </c>
      <c r="L11" s="846" t="s">
        <v>266</v>
      </c>
      <c r="M11" s="820">
        <v>33640</v>
      </c>
      <c r="N11" s="845" t="s">
        <v>267</v>
      </c>
      <c r="O11" s="850">
        <v>2092736</v>
      </c>
      <c r="P11" s="841"/>
      <c r="Q11" s="536">
        <f>51749.84*19.975</f>
        <v>1033703.054</v>
      </c>
      <c r="R11" s="848" t="s">
        <v>238</v>
      </c>
      <c r="S11" s="65">
        <f t="shared" si="0"/>
        <v>1079344.054</v>
      </c>
      <c r="T11" s="65" t="e">
        <f t="shared" si="1"/>
        <v>#DIV/0!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>
        <f>PIERNA!B12</f>
        <v>0</v>
      </c>
      <c r="C12" s="272">
        <f>PIERNA!C12</f>
        <v>0</v>
      </c>
      <c r="D12" s="625">
        <f>PIERNA!D12</f>
        <v>0</v>
      </c>
      <c r="E12" s="626">
        <f>PIERNA!E12</f>
        <v>0</v>
      </c>
      <c r="F12" s="627">
        <f>PIERNA!F12</f>
        <v>0</v>
      </c>
      <c r="G12" s="384">
        <f>PIERNA!G12</f>
        <v>0</v>
      </c>
      <c r="H12" s="418">
        <f>PIERNA!H12</f>
        <v>0</v>
      </c>
      <c r="I12" s="747">
        <f>PIERNA!I12</f>
        <v>0</v>
      </c>
      <c r="J12" s="837" t="s">
        <v>253</v>
      </c>
      <c r="K12" s="819">
        <v>9851</v>
      </c>
      <c r="L12" s="846" t="s">
        <v>266</v>
      </c>
      <c r="M12" s="820">
        <v>33640</v>
      </c>
      <c r="N12" s="845" t="s">
        <v>267</v>
      </c>
      <c r="O12" s="850">
        <v>2092737</v>
      </c>
      <c r="P12" s="841"/>
      <c r="Q12" s="536">
        <f>50415.94*19.975</f>
        <v>1007058.4015000002</v>
      </c>
      <c r="R12" s="848" t="s">
        <v>238</v>
      </c>
      <c r="S12" s="65">
        <f>Q12+M12+K12</f>
        <v>1050549.4015000002</v>
      </c>
      <c r="T12" s="65" t="e">
        <f t="shared" si="1"/>
        <v>#DIV/0!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0">
        <f>PIERNA!B13</f>
        <v>0</v>
      </c>
      <c r="C13" s="272">
        <f>PIERNA!C13</f>
        <v>0</v>
      </c>
      <c r="D13" s="625">
        <f>PIERNA!D13</f>
        <v>0</v>
      </c>
      <c r="E13" s="626">
        <f>PIERNA!E13</f>
        <v>0</v>
      </c>
      <c r="F13" s="627">
        <f>PIERNA!F13</f>
        <v>0</v>
      </c>
      <c r="G13" s="384">
        <f>PIERNA!G13</f>
        <v>0</v>
      </c>
      <c r="H13" s="418">
        <f>PIERNA!H13</f>
        <v>0</v>
      </c>
      <c r="I13" s="747">
        <f>PIERNA!I13</f>
        <v>0</v>
      </c>
      <c r="J13" s="851" t="s">
        <v>257</v>
      </c>
      <c r="K13" s="819">
        <v>10101</v>
      </c>
      <c r="L13" s="846" t="s">
        <v>267</v>
      </c>
      <c r="M13" s="820">
        <v>33640</v>
      </c>
      <c r="N13" s="845" t="s">
        <v>268</v>
      </c>
      <c r="O13" s="850">
        <v>2092738</v>
      </c>
      <c r="P13" s="841"/>
      <c r="Q13" s="394">
        <f>52511.71*20.07</f>
        <v>1053910.0197000001</v>
      </c>
      <c r="R13" s="848" t="s">
        <v>270</v>
      </c>
      <c r="S13" s="65">
        <f t="shared" si="0"/>
        <v>1097651.0197000001</v>
      </c>
      <c r="T13" s="65" t="e">
        <f t="shared" si="1"/>
        <v>#DIV/0!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0">
        <f>PIERNA!B14</f>
        <v>0</v>
      </c>
      <c r="C14" s="272">
        <f>PIERNA!C14</f>
        <v>0</v>
      </c>
      <c r="D14" s="625">
        <f>PIERNA!D14</f>
        <v>0</v>
      </c>
      <c r="E14" s="626">
        <f>PIERNA!E14</f>
        <v>0</v>
      </c>
      <c r="F14" s="627">
        <f>PIERNA!F14</f>
        <v>0</v>
      </c>
      <c r="G14" s="384">
        <f>PIERNA!G14</f>
        <v>0</v>
      </c>
      <c r="H14" s="418">
        <f>PIERNA!H14</f>
        <v>0</v>
      </c>
      <c r="I14" s="747">
        <f>PIERNA!I14</f>
        <v>0</v>
      </c>
      <c r="J14" s="849" t="s">
        <v>258</v>
      </c>
      <c r="K14" s="819">
        <v>12151</v>
      </c>
      <c r="L14" s="846" t="s">
        <v>267</v>
      </c>
      <c r="M14" s="820">
        <v>33640</v>
      </c>
      <c r="N14" s="845" t="s">
        <v>268</v>
      </c>
      <c r="O14" s="847">
        <v>2093537</v>
      </c>
      <c r="P14" s="841"/>
      <c r="Q14" s="394">
        <f>51966.07*20.05</f>
        <v>1041919.7035000001</v>
      </c>
      <c r="R14" s="852" t="s">
        <v>302</v>
      </c>
      <c r="S14" s="65">
        <f>Q14+M14+K14</f>
        <v>1087710.7035000001</v>
      </c>
      <c r="T14" s="65" t="e">
        <f t="shared" si="1"/>
        <v>#DIV/0!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4">
        <f>PIERNA!B15</f>
        <v>0</v>
      </c>
      <c r="C15" s="272">
        <f>PIERNA!C15</f>
        <v>0</v>
      </c>
      <c r="D15" s="625">
        <f>PIERNA!D15</f>
        <v>0</v>
      </c>
      <c r="E15" s="626">
        <f>PIERNA!E15</f>
        <v>0</v>
      </c>
      <c r="F15" s="627">
        <f>PIERNA!F15</f>
        <v>0</v>
      </c>
      <c r="G15" s="384">
        <f>PIERNA!G15</f>
        <v>0</v>
      </c>
      <c r="H15" s="418">
        <f>PIERNA!H15</f>
        <v>0</v>
      </c>
      <c r="I15" s="747">
        <f>PIERNA!I15</f>
        <v>0</v>
      </c>
      <c r="J15" s="851" t="s">
        <v>259</v>
      </c>
      <c r="K15" s="819">
        <v>11151</v>
      </c>
      <c r="L15" s="846" t="s">
        <v>268</v>
      </c>
      <c r="M15" s="820">
        <v>33640</v>
      </c>
      <c r="N15" s="853" t="s">
        <v>269</v>
      </c>
      <c r="O15" s="854">
        <v>2093538</v>
      </c>
      <c r="P15" s="841"/>
      <c r="Q15" s="394">
        <f>51862.11*19.98</f>
        <v>1036204.9578000001</v>
      </c>
      <c r="R15" s="855" t="s">
        <v>241</v>
      </c>
      <c r="S15" s="65">
        <f>Q15</f>
        <v>1036204.9578000001</v>
      </c>
      <c r="T15" s="65" t="e">
        <f t="shared" si="1"/>
        <v>#DIV/0!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0">
        <f>PIERNA!B16</f>
        <v>0</v>
      </c>
      <c r="C16" s="272">
        <f>PIERNA!C16</f>
        <v>0</v>
      </c>
      <c r="D16" s="625">
        <f>PIERNA!D16</f>
        <v>0</v>
      </c>
      <c r="E16" s="626">
        <f>PIERNA!E16</f>
        <v>0</v>
      </c>
      <c r="F16" s="627">
        <f>PIERNA!F16</f>
        <v>0</v>
      </c>
      <c r="G16" s="384">
        <f>PIERNA!G16</f>
        <v>0</v>
      </c>
      <c r="H16" s="418">
        <f>PIERNA!H16</f>
        <v>0</v>
      </c>
      <c r="I16" s="747">
        <f>PIERNA!I16</f>
        <v>0</v>
      </c>
      <c r="J16" s="856" t="s">
        <v>260</v>
      </c>
      <c r="K16" s="819">
        <v>12161</v>
      </c>
      <c r="L16" s="846" t="s">
        <v>268</v>
      </c>
      <c r="M16" s="820">
        <v>33640</v>
      </c>
      <c r="N16" s="853" t="s">
        <v>269</v>
      </c>
      <c r="O16" s="850">
        <v>1141340</v>
      </c>
      <c r="P16" s="841"/>
      <c r="Q16" s="536">
        <f>51558.69*20.01</f>
        <v>1031689.3869000002</v>
      </c>
      <c r="R16" s="848" t="s">
        <v>265</v>
      </c>
      <c r="S16" s="65">
        <f t="shared" si="0"/>
        <v>1077490.3869000003</v>
      </c>
      <c r="T16" s="65" t="e">
        <f t="shared" si="1"/>
        <v>#DIV/0!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28">
        <f>PIERNA!B17</f>
        <v>0</v>
      </c>
      <c r="C17" s="272">
        <f>PIERNA!C17</f>
        <v>0</v>
      </c>
      <c r="D17" s="625">
        <f>PIERNA!D17</f>
        <v>0</v>
      </c>
      <c r="E17" s="626">
        <f>PIERNA!E17</f>
        <v>0</v>
      </c>
      <c r="F17" s="627">
        <f>PIERNA!F17</f>
        <v>0</v>
      </c>
      <c r="G17" s="384">
        <f>PIERNA!G17</f>
        <v>0</v>
      </c>
      <c r="H17" s="418">
        <f>PIERNA!H17</f>
        <v>0</v>
      </c>
      <c r="I17" s="747">
        <f>PIERNA!I17</f>
        <v>0</v>
      </c>
      <c r="J17" s="857" t="s">
        <v>272</v>
      </c>
      <c r="K17" s="819">
        <v>12161</v>
      </c>
      <c r="L17" s="846" t="s">
        <v>308</v>
      </c>
      <c r="M17" s="820">
        <v>33640</v>
      </c>
      <c r="N17" s="853" t="s">
        <v>308</v>
      </c>
      <c r="O17" s="850">
        <v>2095479</v>
      </c>
      <c r="P17" s="841"/>
      <c r="Q17" s="536">
        <f>55544*20.05</f>
        <v>1113657.2</v>
      </c>
      <c r="R17" s="848" t="s">
        <v>304</v>
      </c>
      <c r="S17" s="65">
        <f>Q17+M17+K17</f>
        <v>1159458.2</v>
      </c>
      <c r="T17" s="65" t="e">
        <f t="shared" si="1"/>
        <v>#DIV/0!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28">
        <f>PIERNA!B18</f>
        <v>0</v>
      </c>
      <c r="C18" s="272">
        <f>PIERNA!C18</f>
        <v>0</v>
      </c>
      <c r="D18" s="625">
        <f>PIERNA!D18</f>
        <v>0</v>
      </c>
      <c r="E18" s="626">
        <f>PIERNA!E18</f>
        <v>0</v>
      </c>
      <c r="F18" s="627">
        <f>PIERNA!F18</f>
        <v>0</v>
      </c>
      <c r="G18" s="384">
        <f>PIERNA!G18</f>
        <v>0</v>
      </c>
      <c r="H18" s="418">
        <f>PIERNA!H18</f>
        <v>0</v>
      </c>
      <c r="I18" s="747">
        <f>PIERNA!I18</f>
        <v>0</v>
      </c>
      <c r="J18" s="879">
        <v>78647</v>
      </c>
      <c r="K18" s="819">
        <v>12001</v>
      </c>
      <c r="L18" s="846" t="s">
        <v>306</v>
      </c>
      <c r="M18" s="820">
        <v>33640</v>
      </c>
      <c r="N18" s="853" t="s">
        <v>307</v>
      </c>
      <c r="O18" s="840">
        <v>1145150</v>
      </c>
      <c r="P18" s="841"/>
      <c r="Q18" s="536">
        <f>54022.23*20.08</f>
        <v>1084766.3784</v>
      </c>
      <c r="R18" s="852" t="s">
        <v>300</v>
      </c>
      <c r="S18" s="65">
        <f>Q18+M18+K18</f>
        <v>1130407.3784</v>
      </c>
      <c r="T18" s="65" t="e">
        <f t="shared" si="1"/>
        <v>#DIV/0!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28">
        <f>PIERNA!B19</f>
        <v>0</v>
      </c>
      <c r="C19" s="272">
        <f>PIERNA!C19</f>
        <v>0</v>
      </c>
      <c r="D19" s="625">
        <f>PIERNA!D19</f>
        <v>0</v>
      </c>
      <c r="E19" s="626">
        <f>PIERNA!E19</f>
        <v>0</v>
      </c>
      <c r="F19" s="627">
        <f>PIERNA!F19</f>
        <v>0</v>
      </c>
      <c r="G19" s="384">
        <f>PIERNA!G19</f>
        <v>0</v>
      </c>
      <c r="H19" s="418">
        <f>PIERNA!H19</f>
        <v>0</v>
      </c>
      <c r="I19" s="747">
        <f>PIERNA!I19</f>
        <v>0</v>
      </c>
      <c r="J19" s="879">
        <v>78684</v>
      </c>
      <c r="K19" s="819">
        <v>11151</v>
      </c>
      <c r="L19" s="846" t="s">
        <v>308</v>
      </c>
      <c r="M19" s="820">
        <v>33640</v>
      </c>
      <c r="N19" s="845" t="s">
        <v>308</v>
      </c>
      <c r="O19" s="847">
        <v>1145927</v>
      </c>
      <c r="P19" s="789"/>
      <c r="Q19" s="536">
        <f>54180.78*19.94</f>
        <v>1080364.7532000002</v>
      </c>
      <c r="R19" s="839" t="s">
        <v>298</v>
      </c>
      <c r="S19" s="65">
        <f>Q19+M19+K19</f>
        <v>1125155.7532000002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0">
        <f>PIERNA!B20</f>
        <v>0</v>
      </c>
      <c r="C20" s="272">
        <f>PIERNA!C20</f>
        <v>0</v>
      </c>
      <c r="D20" s="625">
        <f>PIERNA!D20</f>
        <v>0</v>
      </c>
      <c r="E20" s="626">
        <f>PIERNA!E20</f>
        <v>0</v>
      </c>
      <c r="F20" s="627">
        <f>PIERNA!F20</f>
        <v>0</v>
      </c>
      <c r="G20" s="384">
        <f>PIERNA!G20</f>
        <v>0</v>
      </c>
      <c r="H20" s="418">
        <f>PIERNA!H20</f>
        <v>0</v>
      </c>
      <c r="I20" s="747">
        <f>PIERNA!I20</f>
        <v>0</v>
      </c>
      <c r="J20" s="837" t="s">
        <v>276</v>
      </c>
      <c r="K20" s="819">
        <v>11151</v>
      </c>
      <c r="L20" s="846" t="s">
        <v>308</v>
      </c>
      <c r="M20" s="820">
        <v>33640</v>
      </c>
      <c r="N20" s="845" t="s">
        <v>309</v>
      </c>
      <c r="O20" s="847">
        <v>2095478</v>
      </c>
      <c r="P20" s="841"/>
      <c r="Q20" s="536">
        <f>55553.29*19.985</f>
        <v>1110232.5006500001</v>
      </c>
      <c r="R20" s="839" t="s">
        <v>303</v>
      </c>
      <c r="S20" s="65">
        <f t="shared" si="0"/>
        <v>1155023.5006500001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>
        <f>PIERNA!B21</f>
        <v>0</v>
      </c>
      <c r="C21" s="385">
        <f>PIERNA!C21</f>
        <v>0</v>
      </c>
      <c r="D21" s="625">
        <f>PIERNA!D21</f>
        <v>0</v>
      </c>
      <c r="E21" s="626">
        <f>PIERNA!E21</f>
        <v>0</v>
      </c>
      <c r="F21" s="627">
        <f>PIERNA!F21</f>
        <v>0</v>
      </c>
      <c r="G21" s="384">
        <f>PIERNA!G21</f>
        <v>0</v>
      </c>
      <c r="H21" s="418">
        <f>PIERNA!H21</f>
        <v>0</v>
      </c>
      <c r="I21" s="747">
        <f>PIERNA!I21</f>
        <v>0</v>
      </c>
      <c r="J21" s="837" t="s">
        <v>277</v>
      </c>
      <c r="K21" s="819">
        <v>9851</v>
      </c>
      <c r="L21" s="846" t="s">
        <v>308</v>
      </c>
      <c r="M21" s="820">
        <v>33640</v>
      </c>
      <c r="N21" s="845" t="s">
        <v>309</v>
      </c>
      <c r="O21" s="850">
        <v>2095480</v>
      </c>
      <c r="P21" s="841"/>
      <c r="Q21" s="536">
        <f>53396.1*19.99</f>
        <v>1067388.0389999999</v>
      </c>
      <c r="R21" s="839" t="s">
        <v>305</v>
      </c>
      <c r="S21" s="65">
        <f t="shared" si="0"/>
        <v>1110879.0389999999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>
        <f>PIERNA!B22</f>
        <v>0</v>
      </c>
      <c r="C22" s="272">
        <f>PIERNA!C22</f>
        <v>0</v>
      </c>
      <c r="D22" s="625">
        <f>PIERNA!D22</f>
        <v>0</v>
      </c>
      <c r="E22" s="626">
        <f>PIERNA!E22</f>
        <v>0</v>
      </c>
      <c r="F22" s="627">
        <f>PIERNA!F22</f>
        <v>0</v>
      </c>
      <c r="G22" s="384">
        <f>PIERNA!G22</f>
        <v>0</v>
      </c>
      <c r="H22" s="418">
        <f>PIERNA!H22</f>
        <v>0</v>
      </c>
      <c r="I22" s="747">
        <f>PIERNA!I22</f>
        <v>0</v>
      </c>
      <c r="J22" s="849" t="s">
        <v>278</v>
      </c>
      <c r="K22" s="819">
        <v>9851</v>
      </c>
      <c r="L22" s="846" t="s">
        <v>309</v>
      </c>
      <c r="M22" s="820">
        <v>33640</v>
      </c>
      <c r="N22" s="845" t="s">
        <v>310</v>
      </c>
      <c r="O22" s="850">
        <v>2096816</v>
      </c>
      <c r="P22" s="859"/>
      <c r="Q22" s="536">
        <f>53350.05*20.075</f>
        <v>1071002.2537499999</v>
      </c>
      <c r="R22" s="839" t="s">
        <v>297</v>
      </c>
      <c r="S22" s="65">
        <f>Q22+M22+K22</f>
        <v>1114493.2537499999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>
        <f>PIERNA!B23</f>
        <v>0</v>
      </c>
      <c r="C23" s="272">
        <f>PIERNA!C23</f>
        <v>0</v>
      </c>
      <c r="D23" s="625">
        <f>PIERNA!D23</f>
        <v>0</v>
      </c>
      <c r="E23" s="626">
        <f>PIERNA!E23</f>
        <v>0</v>
      </c>
      <c r="F23" s="627">
        <f>PIERNA!F23</f>
        <v>0</v>
      </c>
      <c r="G23" s="384">
        <f>PIERNA!G23</f>
        <v>0</v>
      </c>
      <c r="H23" s="418">
        <f>PIERNA!H23</f>
        <v>0</v>
      </c>
      <c r="I23" s="747">
        <f>PIERNA!I23</f>
        <v>0</v>
      </c>
      <c r="J23" s="837" t="s">
        <v>279</v>
      </c>
      <c r="K23" s="819">
        <v>12161</v>
      </c>
      <c r="L23" s="846" t="s">
        <v>309</v>
      </c>
      <c r="M23" s="820">
        <v>27840</v>
      </c>
      <c r="N23" s="845" t="s">
        <v>314</v>
      </c>
      <c r="O23" s="840">
        <v>2096749</v>
      </c>
      <c r="P23" s="841"/>
      <c r="Q23" s="536">
        <f>52452.76*20.01</f>
        <v>1049579.7276000001</v>
      </c>
      <c r="R23" s="839" t="s">
        <v>265</v>
      </c>
      <c r="S23" s="65">
        <f>Q23+M23+K23</f>
        <v>1089580.7276000001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28">
        <f>PIERNA!B24</f>
        <v>0</v>
      </c>
      <c r="C24" s="272">
        <f>PIERNA!C24</f>
        <v>0</v>
      </c>
      <c r="D24" s="631">
        <f>PIERNA!D24</f>
        <v>0</v>
      </c>
      <c r="E24" s="626">
        <f>PIERNA!E24</f>
        <v>0</v>
      </c>
      <c r="F24" s="627">
        <f>PIERNA!F24</f>
        <v>0</v>
      </c>
      <c r="G24" s="384">
        <f>PIERNA!G24</f>
        <v>0</v>
      </c>
      <c r="H24" s="418">
        <f>PIERNA!H24</f>
        <v>0</v>
      </c>
      <c r="I24" s="747">
        <f>PIERNA!I24</f>
        <v>0</v>
      </c>
      <c r="J24" s="879">
        <v>78673</v>
      </c>
      <c r="K24" s="819">
        <v>11151</v>
      </c>
      <c r="L24" s="846" t="s">
        <v>311</v>
      </c>
      <c r="M24" s="820">
        <v>33640</v>
      </c>
      <c r="N24" s="845" t="s">
        <v>312</v>
      </c>
      <c r="O24" s="847">
        <v>1155179</v>
      </c>
      <c r="P24" s="841"/>
      <c r="Q24" s="536">
        <f>50171*19.85</f>
        <v>995894.35000000009</v>
      </c>
      <c r="R24" s="839" t="s">
        <v>283</v>
      </c>
      <c r="S24" s="65">
        <f t="shared" si="0"/>
        <v>1040685.3500000001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>
        <f>PIERNA!HM5</f>
        <v>0</v>
      </c>
      <c r="C25" s="389">
        <f>PIERNA!HN5</f>
        <v>0</v>
      </c>
      <c r="D25" s="631">
        <f>PIERNA!HO5</f>
        <v>0</v>
      </c>
      <c r="E25" s="626">
        <f>PIERNA!E25</f>
        <v>0</v>
      </c>
      <c r="F25" s="627">
        <f>PIERNA!HQ5</f>
        <v>0</v>
      </c>
      <c r="G25" s="384">
        <f>PIERNA!HR5</f>
        <v>0</v>
      </c>
      <c r="H25" s="418">
        <f>PIERNA!HS5</f>
        <v>0</v>
      </c>
      <c r="I25" s="747">
        <f>PIERNA!I25</f>
        <v>0</v>
      </c>
      <c r="J25" s="837" t="s">
        <v>287</v>
      </c>
      <c r="K25" s="819">
        <v>12001</v>
      </c>
      <c r="L25" s="846" t="s">
        <v>311</v>
      </c>
      <c r="M25" s="820">
        <v>33640</v>
      </c>
      <c r="N25" s="845" t="s">
        <v>312</v>
      </c>
      <c r="O25" s="847">
        <v>2098077</v>
      </c>
      <c r="P25" s="859"/>
      <c r="Q25" s="536">
        <f>51950.06*20.01</f>
        <v>1039520.7006</v>
      </c>
      <c r="R25" s="842" t="s">
        <v>299</v>
      </c>
      <c r="S25" s="65">
        <f t="shared" si="0"/>
        <v>1085161.7006000001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>
        <f>PIERNA!HW5</f>
        <v>0</v>
      </c>
      <c r="C26" s="272">
        <f>PIERNA!HX5</f>
        <v>0</v>
      </c>
      <c r="D26" s="631">
        <f>PIERNA!HY5</f>
        <v>0</v>
      </c>
      <c r="E26" s="626">
        <f>PIERNA!HZ5</f>
        <v>0</v>
      </c>
      <c r="F26" s="627">
        <f>PIERNA!IA5</f>
        <v>0</v>
      </c>
      <c r="G26" s="632">
        <f>PIERNA!IB5</f>
        <v>0</v>
      </c>
      <c r="H26" s="418">
        <f>PIERNA!IC5</f>
        <v>0</v>
      </c>
      <c r="I26" s="747">
        <f>PIERNA!I26</f>
        <v>0</v>
      </c>
      <c r="J26" s="879">
        <v>78674</v>
      </c>
      <c r="K26" s="819">
        <v>12151</v>
      </c>
      <c r="L26" s="838" t="s">
        <v>312</v>
      </c>
      <c r="M26" s="820">
        <v>33640</v>
      </c>
      <c r="N26" s="839" t="s">
        <v>313</v>
      </c>
      <c r="O26" s="847">
        <v>1156799</v>
      </c>
      <c r="P26" s="841"/>
      <c r="Q26" s="536">
        <f>49426.61*19.8256</f>
        <v>979912.19921600004</v>
      </c>
      <c r="R26" s="839" t="s">
        <v>296</v>
      </c>
      <c r="S26" s="65">
        <f t="shared" si="0"/>
        <v>1025703.199216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>
        <f>PIERNA!IG5</f>
        <v>0</v>
      </c>
      <c r="C27" s="272">
        <f>PIERNA!IH5</f>
        <v>0</v>
      </c>
      <c r="D27" s="631">
        <f>PIERNA!II5</f>
        <v>0</v>
      </c>
      <c r="E27" s="626">
        <f>PIERNA!IJ5</f>
        <v>0</v>
      </c>
      <c r="F27" s="627">
        <f>PIERNA!IK5</f>
        <v>0</v>
      </c>
      <c r="G27" s="632">
        <f>PIERNA!IL5</f>
        <v>0</v>
      </c>
      <c r="H27" s="418">
        <f>PIERNA!IM5</f>
        <v>0</v>
      </c>
      <c r="I27" s="747">
        <f>PIERNA!I27</f>
        <v>0</v>
      </c>
      <c r="J27" s="837" t="s">
        <v>288</v>
      </c>
      <c r="K27" s="819">
        <v>12161</v>
      </c>
      <c r="L27" s="838" t="s">
        <v>313</v>
      </c>
      <c r="M27" s="820">
        <v>33640</v>
      </c>
      <c r="N27" s="839" t="s">
        <v>314</v>
      </c>
      <c r="O27" s="847">
        <v>2098171</v>
      </c>
      <c r="P27" s="859"/>
      <c r="Q27" s="536">
        <f>50514.62*20.08</f>
        <v>1014333.5695999999</v>
      </c>
      <c r="R27" s="839" t="s">
        <v>300</v>
      </c>
      <c r="S27" s="65">
        <f>Q27+M27+K27+P27</f>
        <v>1060134.5696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>
        <f>PIERNA!IQ5</f>
        <v>0</v>
      </c>
      <c r="C28" s="272">
        <f>PIERNA!IR5</f>
        <v>0</v>
      </c>
      <c r="D28" s="631">
        <f>PIERNA!IS5</f>
        <v>0</v>
      </c>
      <c r="E28" s="626">
        <f>PIERNA!IT5</f>
        <v>0</v>
      </c>
      <c r="F28" s="627">
        <f>PIERNA!IU5</f>
        <v>0</v>
      </c>
      <c r="G28" s="632">
        <f>PIERNA!IV5</f>
        <v>0</v>
      </c>
      <c r="H28" s="418">
        <f>PIERNA!IW5</f>
        <v>0</v>
      </c>
      <c r="I28" s="747">
        <f>PIERNA!I28</f>
        <v>0</v>
      </c>
      <c r="J28" s="849" t="s">
        <v>289</v>
      </c>
      <c r="K28" s="819">
        <v>9851</v>
      </c>
      <c r="L28" s="838" t="s">
        <v>313</v>
      </c>
      <c r="M28" s="820">
        <v>33640</v>
      </c>
      <c r="N28" s="839" t="s">
        <v>314</v>
      </c>
      <c r="O28" s="847">
        <v>2098912</v>
      </c>
      <c r="P28" s="841"/>
      <c r="Q28" s="536">
        <f>50616.5*19.94</f>
        <v>1009293.01</v>
      </c>
      <c r="R28" s="842" t="s">
        <v>291</v>
      </c>
      <c r="S28" s="65">
        <f t="shared" si="0"/>
        <v>1052784.01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44">
        <f>PIERNA!JA5</f>
        <v>0</v>
      </c>
      <c r="C29" s="272">
        <f>PIERNA!JB5</f>
        <v>0</v>
      </c>
      <c r="D29" s="631">
        <f>PIERNA!JC5</f>
        <v>0</v>
      </c>
      <c r="E29" s="626">
        <f>PIERNA!JD5</f>
        <v>0</v>
      </c>
      <c r="F29" s="627">
        <f>PIERNA!JE5</f>
        <v>0</v>
      </c>
      <c r="G29" s="632">
        <f>PIERNA!JF5</f>
        <v>0</v>
      </c>
      <c r="H29" s="418">
        <f>PIERNA!JG5</f>
        <v>0</v>
      </c>
      <c r="I29" s="747">
        <f>PIERNA!I29</f>
        <v>0</v>
      </c>
      <c r="J29" s="858" t="s">
        <v>290</v>
      </c>
      <c r="K29" s="749">
        <v>12001</v>
      </c>
      <c r="L29" s="838" t="s">
        <v>314</v>
      </c>
      <c r="M29" s="820"/>
      <c r="N29" s="839"/>
      <c r="O29" s="840">
        <v>2098911</v>
      </c>
      <c r="P29" s="841"/>
      <c r="Q29" s="536">
        <f>49823.63*20.01</f>
        <v>996970.83630000008</v>
      </c>
      <c r="R29" s="842" t="s">
        <v>301</v>
      </c>
      <c r="S29" s="65">
        <f t="shared" si="0"/>
        <v>1008971.8363000001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1">
        <f>PIERNA!JM5</f>
        <v>0</v>
      </c>
      <c r="E30" s="633">
        <f>PIERNA!JN5</f>
        <v>0</v>
      </c>
      <c r="F30" s="634">
        <f>PIERNA!JO5</f>
        <v>0</v>
      </c>
      <c r="G30" s="397">
        <f>PIERNA!JP5</f>
        <v>0</v>
      </c>
      <c r="H30" s="635">
        <f>PIERNA!JQ5</f>
        <v>0</v>
      </c>
      <c r="I30" s="747">
        <f>PIERNA!I30</f>
        <v>0</v>
      </c>
      <c r="J30" s="837"/>
      <c r="K30" s="819"/>
      <c r="L30" s="838"/>
      <c r="M30" s="820"/>
      <c r="N30" s="839"/>
      <c r="O30" s="840"/>
      <c r="P30" s="841"/>
      <c r="Q30" s="536"/>
      <c r="R30" s="842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36">
        <f>PIERNA!JV5</f>
        <v>0</v>
      </c>
      <c r="D31" s="631">
        <f>PIERNA!JW5</f>
        <v>0</v>
      </c>
      <c r="E31" s="633">
        <f>PIERNA!JX5</f>
        <v>0</v>
      </c>
      <c r="F31" s="634">
        <f>PIERNA!JY5</f>
        <v>0</v>
      </c>
      <c r="G31" s="397">
        <f>PIERNA!JZ5</f>
        <v>0</v>
      </c>
      <c r="H31" s="635">
        <f>PIERNA!KA5</f>
        <v>0</v>
      </c>
      <c r="I31" s="747">
        <f>PIERNA!I31</f>
        <v>0</v>
      </c>
      <c r="J31" s="837"/>
      <c r="K31" s="819"/>
      <c r="L31" s="838"/>
      <c r="M31" s="820"/>
      <c r="N31" s="839"/>
      <c r="O31" s="840"/>
      <c r="P31" s="841"/>
      <c r="Q31" s="536"/>
      <c r="R31" s="842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1">
        <f>PIERNA!KG5</f>
        <v>0</v>
      </c>
      <c r="E32" s="633">
        <f>PIERNA!KH5</f>
        <v>0</v>
      </c>
      <c r="F32" s="634">
        <f>PIERNA!KI5</f>
        <v>0</v>
      </c>
      <c r="G32" s="397">
        <f>PIERNA!KJ5</f>
        <v>0</v>
      </c>
      <c r="H32" s="635">
        <f>PIERNA!H32</f>
        <v>0</v>
      </c>
      <c r="I32" s="747">
        <f>PIERNA!I32</f>
        <v>0</v>
      </c>
      <c r="J32" s="837"/>
      <c r="K32" s="819"/>
      <c r="L32" s="838"/>
      <c r="M32" s="820"/>
      <c r="N32" s="839"/>
      <c r="O32" s="840"/>
      <c r="P32" s="841"/>
      <c r="Q32" s="536"/>
      <c r="R32" s="842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1">
        <f>PIERNA!KQ5</f>
        <v>0</v>
      </c>
      <c r="E33" s="633">
        <f>PIERNA!KR5</f>
        <v>0</v>
      </c>
      <c r="F33" s="637">
        <f>PIERNA!KS5</f>
        <v>0</v>
      </c>
      <c r="G33" s="638">
        <f>PIERNA!KT5</f>
        <v>0</v>
      </c>
      <c r="H33" s="635">
        <f>PIERNA!KU5</f>
        <v>0</v>
      </c>
      <c r="I33" s="748">
        <f>PIERNA!I33</f>
        <v>0</v>
      </c>
      <c r="J33" s="837"/>
      <c r="K33" s="749"/>
      <c r="L33" s="838"/>
      <c r="M33" s="820"/>
      <c r="N33" s="839"/>
      <c r="O33" s="840"/>
      <c r="P33" s="860"/>
      <c r="Q33" s="536"/>
      <c r="R33" s="84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1">
        <f>PIERNA!D34</f>
        <v>0</v>
      </c>
      <c r="E34" s="633">
        <f>PIERNA!E34</f>
        <v>0</v>
      </c>
      <c r="F34" s="637">
        <f>PIERNA!F34</f>
        <v>0</v>
      </c>
      <c r="G34" s="638">
        <f>PIERNA!G34</f>
        <v>0</v>
      </c>
      <c r="H34" s="635">
        <f>PIERNA!H34</f>
        <v>0</v>
      </c>
      <c r="I34" s="747">
        <f>PIERNA!I34</f>
        <v>0</v>
      </c>
      <c r="J34" s="837"/>
      <c r="K34" s="819"/>
      <c r="L34" s="838"/>
      <c r="M34" s="820"/>
      <c r="N34" s="839"/>
      <c r="O34" s="843"/>
      <c r="P34" s="841"/>
      <c r="Q34" s="537"/>
      <c r="R34" s="84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1">
        <f>PIERNA!D35</f>
        <v>0</v>
      </c>
      <c r="E35" s="633">
        <f>PIERNA!E35</f>
        <v>0</v>
      </c>
      <c r="F35" s="637">
        <f>PIERNA!F35</f>
        <v>0</v>
      </c>
      <c r="G35" s="639">
        <f>PIERNA!G35</f>
        <v>0</v>
      </c>
      <c r="H35" s="635">
        <f>PIERNA!H35</f>
        <v>0</v>
      </c>
      <c r="I35" s="747">
        <f>PIERNA!I35</f>
        <v>0</v>
      </c>
      <c r="J35" s="837"/>
      <c r="K35" s="819"/>
      <c r="L35" s="838"/>
      <c r="M35" s="820"/>
      <c r="N35" s="839"/>
      <c r="O35" s="843"/>
      <c r="P35" s="860"/>
      <c r="Q35" s="394"/>
      <c r="R35" s="84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1">
        <f>PIERNA!D36</f>
        <v>0</v>
      </c>
      <c r="E36" s="633">
        <f>PIERNA!E36</f>
        <v>0</v>
      </c>
      <c r="F36" s="637">
        <f>PIERNA!F36</f>
        <v>0</v>
      </c>
      <c r="G36" s="639">
        <f>PIERNA!G36</f>
        <v>0</v>
      </c>
      <c r="H36" s="635">
        <f>PIERNA!H36</f>
        <v>0</v>
      </c>
      <c r="I36" s="747">
        <f>PIERNA!I36</f>
        <v>0</v>
      </c>
      <c r="J36" s="837"/>
      <c r="K36" s="819"/>
      <c r="L36" s="838"/>
      <c r="M36" s="820"/>
      <c r="N36" s="845"/>
      <c r="O36" s="843"/>
      <c r="P36" s="860"/>
      <c r="Q36" s="394"/>
      <c r="R36" s="83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5">
        <f>PIERNA!D37</f>
        <v>0</v>
      </c>
      <c r="E37" s="626">
        <f>PIERNA!E37</f>
        <v>0</v>
      </c>
      <c r="F37" s="627">
        <f>PIERNA!F37</f>
        <v>0</v>
      </c>
      <c r="G37" s="384">
        <f>PIERNA!G37</f>
        <v>0</v>
      </c>
      <c r="H37" s="418">
        <f>PIERNA!H37</f>
        <v>0</v>
      </c>
      <c r="I37" s="747">
        <f>PIERNA!I37</f>
        <v>0</v>
      </c>
      <c r="J37" s="837"/>
      <c r="K37" s="819"/>
      <c r="L37" s="838"/>
      <c r="M37" s="820"/>
      <c r="N37" s="839"/>
      <c r="O37" s="847"/>
      <c r="P37" s="841"/>
      <c r="Q37" s="536"/>
      <c r="R37" s="83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26">
        <f>PIERNA!E38</f>
        <v>0</v>
      </c>
      <c r="F38" s="640">
        <f>PIERNA!F38</f>
        <v>0</v>
      </c>
      <c r="G38" s="384">
        <f>PIERNA!G38</f>
        <v>0</v>
      </c>
      <c r="H38" s="417">
        <f>PIERNA!H38</f>
        <v>0</v>
      </c>
      <c r="I38" s="747">
        <f>PIERNA!I38</f>
        <v>0</v>
      </c>
      <c r="J38" s="861"/>
      <c r="K38" s="819"/>
      <c r="L38" s="862"/>
      <c r="M38" s="820"/>
      <c r="N38" s="839"/>
      <c r="O38" s="847"/>
      <c r="P38" s="841"/>
      <c r="Q38" s="536"/>
      <c r="R38" s="84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63"/>
      <c r="K39" s="394"/>
      <c r="L39" s="862"/>
      <c r="M39" s="820"/>
      <c r="N39" s="839"/>
      <c r="O39" s="840"/>
      <c r="P39" s="841"/>
      <c r="Q39" s="536"/>
      <c r="R39" s="84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89"/>
      <c r="K40" s="820"/>
      <c r="L40" s="838"/>
      <c r="M40" s="820"/>
      <c r="N40" s="839"/>
      <c r="O40" s="840"/>
      <c r="P40" s="841"/>
      <c r="Q40" s="536"/>
      <c r="R40" s="84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89"/>
      <c r="K41" s="394"/>
      <c r="L41" s="838"/>
      <c r="M41" s="820"/>
      <c r="N41" s="839"/>
      <c r="O41" s="840"/>
      <c r="P41" s="841"/>
      <c r="Q41" s="536"/>
      <c r="R41" s="84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789"/>
      <c r="K42" s="820"/>
      <c r="L42" s="838"/>
      <c r="M42" s="820"/>
      <c r="N42" s="839"/>
      <c r="O42" s="840"/>
      <c r="P42" s="841"/>
      <c r="Q42" s="536"/>
      <c r="R42" s="84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789"/>
      <c r="K43" s="820"/>
      <c r="L43" s="838"/>
      <c r="M43" s="820"/>
      <c r="N43" s="839"/>
      <c r="O43" s="840"/>
      <c r="P43" s="841"/>
      <c r="Q43" s="536"/>
      <c r="R43" s="84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2"/>
      <c r="M44" s="389"/>
      <c r="N44" s="623"/>
      <c r="O44" s="393"/>
      <c r="P44" s="392"/>
      <c r="Q44" s="394"/>
      <c r="R44" s="69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2"/>
      <c r="M45" s="389"/>
      <c r="N45" s="623"/>
      <c r="O45" s="393"/>
      <c r="P45" s="392"/>
      <c r="Q45" s="394"/>
      <c r="R45" s="69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2"/>
      <c r="M46" s="389"/>
      <c r="N46" s="623"/>
      <c r="O46" s="393"/>
      <c r="P46" s="392"/>
      <c r="Q46" s="394"/>
      <c r="R46" s="69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2"/>
      <c r="M47" s="604"/>
      <c r="N47" s="623"/>
      <c r="O47" s="396"/>
      <c r="P47" s="392"/>
      <c r="Q47" s="394"/>
      <c r="R47" s="69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2"/>
      <c r="M48" s="605"/>
      <c r="N48" s="623"/>
      <c r="O48" s="393"/>
      <c r="P48" s="392"/>
      <c r="Q48" s="394"/>
      <c r="R48" s="69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2"/>
      <c r="M49" s="605"/>
      <c r="N49" s="623"/>
      <c r="O49" s="393"/>
      <c r="P49" s="392"/>
      <c r="Q49" s="394"/>
      <c r="R49" s="69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2"/>
      <c r="M50" s="605"/>
      <c r="N50" s="623"/>
      <c r="O50" s="393"/>
      <c r="P50" s="392"/>
      <c r="Q50" s="394"/>
      <c r="R50" s="69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2"/>
      <c r="M51" s="605"/>
      <c r="N51" s="623"/>
      <c r="O51" s="393"/>
      <c r="P51" s="606"/>
      <c r="Q51" s="394"/>
      <c r="R51" s="69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2"/>
      <c r="M52" s="605"/>
      <c r="N52" s="623"/>
      <c r="O52" s="393"/>
      <c r="P52" s="392"/>
      <c r="Q52" s="394"/>
      <c r="R52" s="69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2"/>
      <c r="M53" s="605"/>
      <c r="N53" s="623"/>
      <c r="O53" s="393"/>
      <c r="P53" s="392"/>
      <c r="Q53" s="394"/>
      <c r="R53" s="69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2"/>
      <c r="M54" s="605"/>
      <c r="N54" s="623"/>
      <c r="O54" s="393"/>
      <c r="P54" s="392"/>
      <c r="Q54" s="394"/>
      <c r="R54" s="69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2"/>
      <c r="M55" s="605"/>
      <c r="N55" s="623"/>
      <c r="O55" s="393"/>
      <c r="P55" s="392"/>
      <c r="Q55" s="394"/>
      <c r="R55" s="69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2"/>
      <c r="M56" s="605"/>
      <c r="N56" s="623"/>
      <c r="O56" s="393"/>
      <c r="P56" s="392"/>
      <c r="Q56" s="394"/>
      <c r="R56" s="69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2"/>
      <c r="M57" s="605"/>
      <c r="N57" s="623"/>
      <c r="O57" s="393"/>
      <c r="P57" s="392"/>
      <c r="Q57" s="394"/>
      <c r="R57" s="69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2"/>
      <c r="M58" s="605"/>
      <c r="N58" s="623"/>
      <c r="O58" s="393"/>
      <c r="P58" s="392"/>
      <c r="Q58" s="394"/>
      <c r="R58" s="69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2"/>
      <c r="M59" s="605"/>
      <c r="N59" s="623"/>
      <c r="O59" s="393"/>
      <c r="P59" s="392"/>
      <c r="Q59" s="394"/>
      <c r="R59" s="69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07"/>
      <c r="L60" s="684"/>
      <c r="M60" s="605"/>
      <c r="N60" s="623"/>
      <c r="O60" s="393"/>
      <c r="P60" s="392"/>
      <c r="Q60" s="394"/>
      <c r="R60" s="69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2"/>
      <c r="M61" s="605"/>
      <c r="N61" s="623"/>
      <c r="O61" s="393"/>
      <c r="P61" s="392"/>
      <c r="Q61" s="394"/>
      <c r="R61" s="69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2"/>
      <c r="M62" s="605"/>
      <c r="N62" s="623"/>
      <c r="O62" s="393"/>
      <c r="P62" s="392"/>
      <c r="Q62" s="394"/>
      <c r="R62" s="69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2"/>
      <c r="M63" s="605"/>
      <c r="N63" s="623"/>
      <c r="O63" s="393"/>
      <c r="P63" s="392"/>
      <c r="Q63" s="394"/>
      <c r="R63" s="69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2"/>
      <c r="M64" s="605"/>
      <c r="N64" s="623"/>
      <c r="O64" s="393"/>
      <c r="P64" s="392"/>
      <c r="Q64" s="394"/>
      <c r="R64" s="69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2"/>
      <c r="M65" s="605"/>
      <c r="N65" s="623"/>
      <c r="O65" s="393"/>
      <c r="P65" s="392"/>
      <c r="Q65" s="394"/>
      <c r="R65" s="69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2"/>
      <c r="M66" s="605"/>
      <c r="N66" s="623"/>
      <c r="O66" s="393"/>
      <c r="P66" s="392"/>
      <c r="Q66" s="394"/>
      <c r="R66" s="69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2"/>
      <c r="M67" s="605"/>
      <c r="N67" s="623"/>
      <c r="O67" s="393"/>
      <c r="P67" s="392"/>
      <c r="Q67" s="394"/>
      <c r="R67" s="69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2"/>
      <c r="M68" s="605"/>
      <c r="N68" s="623"/>
      <c r="O68" s="393"/>
      <c r="P68" s="392"/>
      <c r="Q68" s="394"/>
      <c r="R68" s="69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2"/>
      <c r="M69" s="605"/>
      <c r="N69" s="623"/>
      <c r="O69" s="393"/>
      <c r="P69" s="392"/>
      <c r="Q69" s="394"/>
      <c r="R69" s="69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2"/>
      <c r="M70" s="605"/>
      <c r="N70" s="623"/>
      <c r="O70" s="393"/>
      <c r="P70" s="392"/>
      <c r="Q70" s="394"/>
      <c r="R70" s="69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2"/>
      <c r="M71" s="605"/>
      <c r="N71" s="623"/>
      <c r="O71" s="393"/>
      <c r="P71" s="392"/>
      <c r="Q71" s="394"/>
      <c r="R71" s="69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2"/>
      <c r="M72" s="605"/>
      <c r="N72" s="623"/>
      <c r="O72" s="393"/>
      <c r="P72" s="392"/>
      <c r="Q72" s="394"/>
      <c r="R72" s="694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2"/>
      <c r="M73" s="605"/>
      <c r="N73" s="623"/>
      <c r="O73" s="393"/>
      <c r="P73" s="392"/>
      <c r="Q73" s="394"/>
      <c r="R73" s="69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2"/>
      <c r="M74" s="605"/>
      <c r="N74" s="623"/>
      <c r="O74" s="393"/>
      <c r="P74" s="392"/>
      <c r="Q74" s="394"/>
      <c r="R74" s="69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2"/>
      <c r="M75" s="605"/>
      <c r="N75" s="623"/>
      <c r="O75" s="393"/>
      <c r="P75" s="392"/>
      <c r="Q75" s="394"/>
      <c r="R75" s="69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2"/>
      <c r="M76" s="605"/>
      <c r="N76" s="623"/>
      <c r="O76" s="393"/>
      <c r="P76" s="392"/>
      <c r="Q76" s="394"/>
      <c r="R76" s="69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2"/>
      <c r="M77" s="605"/>
      <c r="N77" s="623"/>
      <c r="O77" s="393"/>
      <c r="P77" s="392"/>
      <c r="Q77" s="394"/>
      <c r="R77" s="69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2"/>
      <c r="M78" s="605"/>
      <c r="N78" s="623"/>
      <c r="O78" s="393"/>
      <c r="P78" s="392"/>
      <c r="Q78" s="394"/>
      <c r="R78" s="69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2"/>
      <c r="M79" s="605"/>
      <c r="N79" s="623"/>
      <c r="O79" s="393"/>
      <c r="P79" s="392"/>
      <c r="Q79" s="394"/>
      <c r="R79" s="69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2"/>
      <c r="M80" s="605"/>
      <c r="N80" s="623"/>
      <c r="O80" s="393"/>
      <c r="P80" s="392"/>
      <c r="Q80" s="394"/>
      <c r="R80" s="69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2"/>
      <c r="M81" s="605"/>
      <c r="N81" s="623"/>
      <c r="O81" s="393"/>
      <c r="P81" s="392"/>
      <c r="Q81" s="394"/>
      <c r="R81" s="69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2"/>
      <c r="M82" s="605"/>
      <c r="N82" s="623"/>
      <c r="O82" s="393"/>
      <c r="P82" s="392"/>
      <c r="Q82" s="394"/>
      <c r="R82" s="69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2"/>
      <c r="M83" s="605"/>
      <c r="N83" s="623"/>
      <c r="O83" s="393"/>
      <c r="P83" s="392"/>
      <c r="Q83" s="394"/>
      <c r="R83" s="69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2"/>
      <c r="M84" s="605"/>
      <c r="N84" s="623"/>
      <c r="O84" s="393"/>
      <c r="P84" s="392"/>
      <c r="Q84" s="394"/>
      <c r="R84" s="69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2"/>
      <c r="M85" s="605"/>
      <c r="N85" s="623"/>
      <c r="O85" s="393"/>
      <c r="P85" s="392"/>
      <c r="Q85" s="394"/>
      <c r="R85" s="69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2"/>
      <c r="M86" s="605"/>
      <c r="N86" s="623"/>
      <c r="O86" s="393"/>
      <c r="P86" s="392"/>
      <c r="Q86" s="394"/>
      <c r="R86" s="69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2"/>
      <c r="M87" s="605"/>
      <c r="N87" s="623"/>
      <c r="O87" s="393"/>
      <c r="P87" s="392"/>
      <c r="Q87" s="394"/>
      <c r="R87" s="69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2"/>
      <c r="M88" s="605"/>
      <c r="N88" s="623"/>
      <c r="O88" s="393"/>
      <c r="P88" s="392"/>
      <c r="Q88" s="394"/>
      <c r="R88" s="69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2"/>
      <c r="M89" s="605"/>
      <c r="N89" s="623"/>
      <c r="O89" s="393"/>
      <c r="P89" s="392"/>
      <c r="Q89" s="394"/>
      <c r="R89" s="69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2"/>
      <c r="M90" s="605"/>
      <c r="N90" s="623"/>
      <c r="O90" s="393"/>
      <c r="P90" s="392"/>
      <c r="Q90" s="394"/>
      <c r="R90" s="69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2"/>
      <c r="M91" s="605"/>
      <c r="N91" s="623"/>
      <c r="O91" s="393"/>
      <c r="P91" s="392"/>
      <c r="Q91" s="394"/>
      <c r="R91" s="69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2"/>
      <c r="M92" s="605"/>
      <c r="N92" s="623"/>
      <c r="O92" s="393"/>
      <c r="P92" s="392"/>
      <c r="Q92" s="394"/>
      <c r="R92" s="69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2"/>
      <c r="M93" s="605"/>
      <c r="N93" s="623"/>
      <c r="O93" s="393"/>
      <c r="P93" s="392"/>
      <c r="Q93" s="394"/>
      <c r="R93" s="69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08"/>
      <c r="L94" s="622"/>
      <c r="M94" s="605"/>
      <c r="N94" s="391"/>
      <c r="O94" s="393"/>
      <c r="P94" s="392"/>
      <c r="Q94" s="394"/>
      <c r="R94" s="69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2"/>
      <c r="M95" s="389"/>
      <c r="N95" s="391"/>
      <c r="O95" s="393"/>
      <c r="P95" s="392"/>
      <c r="Q95" s="394"/>
      <c r="R95" s="69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2"/>
      <c r="M96" s="389"/>
      <c r="N96" s="391"/>
      <c r="O96" s="393"/>
      <c r="P96" s="392"/>
      <c r="Q96" s="394"/>
      <c r="R96" s="694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2"/>
      <c r="M97" s="389"/>
      <c r="N97" s="391"/>
      <c r="O97" s="473"/>
      <c r="P97" s="473"/>
      <c r="Q97" s="535"/>
      <c r="R97" s="69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2"/>
      <c r="M98" s="389"/>
      <c r="N98" s="391"/>
      <c r="O98" s="877"/>
      <c r="P98" s="473"/>
      <c r="Q98" s="535"/>
      <c r="R98" s="695"/>
      <c r="S98" s="65"/>
      <c r="T98" s="170"/>
    </row>
    <row r="99" spans="1:20" s="152" customFormat="1" ht="29.25" thickBot="1" x14ac:dyDescent="0.3">
      <c r="A99" s="100">
        <v>61</v>
      </c>
      <c r="B99" s="75" t="s">
        <v>232</v>
      </c>
      <c r="C99" s="148" t="s">
        <v>236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2"/>
      <c r="M99" s="389"/>
      <c r="N99" s="896"/>
      <c r="O99" s="898" t="s">
        <v>237</v>
      </c>
      <c r="P99" s="897"/>
      <c r="Q99" s="535">
        <v>7031</v>
      </c>
      <c r="R99" s="900" t="s">
        <v>235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980" t="s">
        <v>216</v>
      </c>
      <c r="C100" s="881" t="s">
        <v>43</v>
      </c>
      <c r="D100" s="715"/>
      <c r="E100" s="716">
        <v>44837</v>
      </c>
      <c r="F100" s="717">
        <v>1003.34</v>
      </c>
      <c r="G100" s="718">
        <v>221</v>
      </c>
      <c r="H100" s="719">
        <v>1003.34</v>
      </c>
      <c r="I100" s="477">
        <f t="shared" ref="I100:I123" si="20">H100-F100</f>
        <v>0</v>
      </c>
      <c r="J100" s="451"/>
      <c r="K100" s="389"/>
      <c r="L100" s="684"/>
      <c r="M100" s="389"/>
      <c r="N100" s="617"/>
      <c r="O100" s="982" t="s">
        <v>218</v>
      </c>
      <c r="P100" s="875"/>
      <c r="Q100" s="899">
        <v>51170.34</v>
      </c>
      <c r="R100" s="972" t="s">
        <v>238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981"/>
      <c r="C101" s="881" t="s">
        <v>217</v>
      </c>
      <c r="D101" s="715"/>
      <c r="E101" s="721">
        <v>44837</v>
      </c>
      <c r="F101" s="717">
        <v>150</v>
      </c>
      <c r="G101" s="718">
        <v>15</v>
      </c>
      <c r="H101" s="719">
        <v>150</v>
      </c>
      <c r="I101" s="477">
        <f t="shared" si="20"/>
        <v>0</v>
      </c>
      <c r="J101" s="451"/>
      <c r="K101" s="389"/>
      <c r="L101" s="684"/>
      <c r="M101" s="389"/>
      <c r="N101" s="617"/>
      <c r="O101" s="983"/>
      <c r="P101" s="876"/>
      <c r="Q101" s="899">
        <v>15000</v>
      </c>
      <c r="R101" s="973"/>
      <c r="S101" s="65">
        <f t="shared" ref="S101:S105" si="21">Q101+M101+K101</f>
        <v>15000</v>
      </c>
      <c r="T101" s="170">
        <f t="shared" ref="T101:T105" si="22">S101/H101</f>
        <v>100</v>
      </c>
    </row>
    <row r="102" spans="1:20" s="152" customFormat="1" ht="28.5" x14ac:dyDescent="0.25">
      <c r="A102" s="100">
        <v>64</v>
      </c>
      <c r="B102" s="895" t="s">
        <v>232</v>
      </c>
      <c r="C102" s="881" t="s">
        <v>233</v>
      </c>
      <c r="D102" s="715"/>
      <c r="E102" s="721">
        <v>44838</v>
      </c>
      <c r="F102" s="717">
        <v>111.94</v>
      </c>
      <c r="G102" s="718"/>
      <c r="H102" s="719">
        <v>111.94</v>
      </c>
      <c r="I102" s="477">
        <f t="shared" si="20"/>
        <v>0</v>
      </c>
      <c r="J102" s="451"/>
      <c r="K102" s="389"/>
      <c r="L102" s="684"/>
      <c r="M102" s="389"/>
      <c r="N102" s="617"/>
      <c r="O102" s="894" t="s">
        <v>234</v>
      </c>
      <c r="P102" s="876"/>
      <c r="Q102" s="538">
        <v>12313.4</v>
      </c>
      <c r="R102" s="901" t="s">
        <v>235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882" t="s">
        <v>224</v>
      </c>
      <c r="C103" s="867" t="s">
        <v>78</v>
      </c>
      <c r="D103" s="715"/>
      <c r="E103" s="721">
        <v>44840</v>
      </c>
      <c r="F103" s="717">
        <v>937.14</v>
      </c>
      <c r="G103" s="718">
        <v>1</v>
      </c>
      <c r="H103" s="719">
        <v>937.14</v>
      </c>
      <c r="I103" s="477">
        <f t="shared" si="20"/>
        <v>0</v>
      </c>
      <c r="J103" s="515"/>
      <c r="K103" s="389"/>
      <c r="L103" s="684"/>
      <c r="M103" s="389"/>
      <c r="N103" s="618"/>
      <c r="O103" s="924" t="s">
        <v>286</v>
      </c>
      <c r="P103" s="822"/>
      <c r="Q103" s="538">
        <v>51542.7</v>
      </c>
      <c r="R103" s="925" t="s">
        <v>285</v>
      </c>
      <c r="S103" s="65">
        <f t="shared" si="21"/>
        <v>51542.7</v>
      </c>
      <c r="T103" s="170">
        <f t="shared" si="22"/>
        <v>55</v>
      </c>
    </row>
    <row r="104" spans="1:20" s="152" customFormat="1" ht="28.5" x14ac:dyDescent="0.25">
      <c r="A104" s="100">
        <v>66</v>
      </c>
      <c r="B104" s="872" t="s">
        <v>215</v>
      </c>
      <c r="C104" s="871" t="s">
        <v>225</v>
      </c>
      <c r="D104" s="720"/>
      <c r="E104" s="721">
        <v>44841</v>
      </c>
      <c r="F104" s="722">
        <v>2000</v>
      </c>
      <c r="G104" s="718">
        <v>200</v>
      </c>
      <c r="H104" s="719">
        <v>2000</v>
      </c>
      <c r="I104" s="477">
        <f t="shared" si="20"/>
        <v>0</v>
      </c>
      <c r="J104" s="451"/>
      <c r="K104" s="389"/>
      <c r="L104" s="684"/>
      <c r="M104" s="389"/>
      <c r="N104" s="617"/>
      <c r="O104" s="826" t="s">
        <v>226</v>
      </c>
      <c r="P104" s="820"/>
      <c r="Q104" s="538">
        <v>172000</v>
      </c>
      <c r="R104" s="833" t="s">
        <v>262</v>
      </c>
      <c r="S104" s="65">
        <f t="shared" si="21"/>
        <v>172000</v>
      </c>
      <c r="T104" s="170">
        <f t="shared" si="22"/>
        <v>86</v>
      </c>
    </row>
    <row r="105" spans="1:20" s="152" customFormat="1" ht="22.5" customHeight="1" x14ac:dyDescent="0.25">
      <c r="A105" s="100">
        <v>67</v>
      </c>
      <c r="B105" s="872" t="s">
        <v>215</v>
      </c>
      <c r="C105" s="871" t="s">
        <v>247</v>
      </c>
      <c r="D105" s="720"/>
      <c r="E105" s="721">
        <v>44842</v>
      </c>
      <c r="F105" s="722">
        <v>5012.16</v>
      </c>
      <c r="G105" s="718">
        <v>184</v>
      </c>
      <c r="H105" s="719">
        <v>5012.16</v>
      </c>
      <c r="I105" s="477">
        <f t="shared" si="20"/>
        <v>0</v>
      </c>
      <c r="J105" s="451"/>
      <c r="K105" s="389"/>
      <c r="L105" s="684"/>
      <c r="M105" s="389"/>
      <c r="N105" s="617"/>
      <c r="O105" s="826" t="s">
        <v>248</v>
      </c>
      <c r="P105" s="820"/>
      <c r="Q105" s="538">
        <v>426033.6</v>
      </c>
      <c r="R105" s="833" t="s">
        <v>283</v>
      </c>
      <c r="S105" s="65">
        <f t="shared" si="21"/>
        <v>426033.6</v>
      </c>
      <c r="T105" s="170">
        <f t="shared" si="22"/>
        <v>85</v>
      </c>
    </row>
    <row r="106" spans="1:20" s="152" customFormat="1" ht="28.5" customHeight="1" x14ac:dyDescent="0.25">
      <c r="A106" s="100">
        <v>68</v>
      </c>
      <c r="B106" s="873" t="s">
        <v>216</v>
      </c>
      <c r="C106" s="871" t="s">
        <v>43</v>
      </c>
      <c r="D106" s="741"/>
      <c r="E106" s="815">
        <v>44845</v>
      </c>
      <c r="F106" s="722">
        <v>2002.14</v>
      </c>
      <c r="G106" s="718">
        <v>441</v>
      </c>
      <c r="H106" s="719">
        <v>2002.14</v>
      </c>
      <c r="I106" s="477">
        <f t="shared" si="20"/>
        <v>0</v>
      </c>
      <c r="J106" s="451"/>
      <c r="K106" s="389"/>
      <c r="L106" s="684"/>
      <c r="M106" s="389"/>
      <c r="N106" s="617"/>
      <c r="O106" s="823" t="s">
        <v>231</v>
      </c>
      <c r="P106" s="820"/>
      <c r="Q106" s="538">
        <v>102109.14</v>
      </c>
      <c r="R106" s="834" t="s">
        <v>241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906" t="s">
        <v>62</v>
      </c>
      <c r="C107" s="868" t="s">
        <v>249</v>
      </c>
      <c r="D107" s="723"/>
      <c r="E107" s="910">
        <v>44845</v>
      </c>
      <c r="F107" s="719">
        <v>300.39</v>
      </c>
      <c r="G107" s="724">
        <v>26</v>
      </c>
      <c r="H107" s="719">
        <v>300.39</v>
      </c>
      <c r="I107" s="477">
        <f>H107-F107</f>
        <v>0</v>
      </c>
      <c r="J107" s="517"/>
      <c r="K107" s="389"/>
      <c r="L107" s="684"/>
      <c r="M107" s="389"/>
      <c r="N107" s="617"/>
      <c r="O107" s="907" t="s">
        <v>250</v>
      </c>
      <c r="P107" s="820"/>
      <c r="Q107" s="538">
        <v>25533.15</v>
      </c>
      <c r="R107" s="923" t="s">
        <v>263</v>
      </c>
      <c r="S107" s="65">
        <f t="shared" si="15"/>
        <v>25533.15</v>
      </c>
      <c r="T107" s="170">
        <f t="shared" si="17"/>
        <v>85.000000000000014</v>
      </c>
    </row>
    <row r="108" spans="1:20" s="152" customFormat="1" ht="38.25" customHeight="1" x14ac:dyDescent="0.25">
      <c r="A108" s="100">
        <v>70</v>
      </c>
      <c r="B108" s="963" t="s">
        <v>254</v>
      </c>
      <c r="C108" s="904" t="s">
        <v>71</v>
      </c>
      <c r="D108" s="908"/>
      <c r="E108" s="966">
        <v>44846</v>
      </c>
      <c r="F108" s="909">
        <v>3038.15</v>
      </c>
      <c r="G108" s="724">
        <v>100</v>
      </c>
      <c r="H108" s="719">
        <v>3038.15</v>
      </c>
      <c r="I108" s="477">
        <f t="shared" si="20"/>
        <v>0</v>
      </c>
      <c r="J108" s="451"/>
      <c r="K108" s="389"/>
      <c r="L108" s="684"/>
      <c r="M108" s="389"/>
      <c r="N108" s="617"/>
      <c r="O108" s="969">
        <v>18915</v>
      </c>
      <c r="P108" s="987" t="s">
        <v>284</v>
      </c>
      <c r="Q108" s="899">
        <v>85068.2</v>
      </c>
      <c r="R108" s="984" t="s">
        <v>285</v>
      </c>
      <c r="S108" s="65">
        <f t="shared" si="15"/>
        <v>85068.2</v>
      </c>
      <c r="T108" s="170">
        <f t="shared" si="17"/>
        <v>27.999999999999996</v>
      </c>
    </row>
    <row r="109" spans="1:20" s="152" customFormat="1" ht="31.5" customHeight="1" x14ac:dyDescent="0.25">
      <c r="A109" s="100">
        <v>71</v>
      </c>
      <c r="B109" s="964"/>
      <c r="C109" s="905" t="s">
        <v>255</v>
      </c>
      <c r="D109" s="908"/>
      <c r="E109" s="967"/>
      <c r="F109" s="909">
        <v>1981.82</v>
      </c>
      <c r="G109" s="724">
        <v>79</v>
      </c>
      <c r="H109" s="719">
        <v>1981.82</v>
      </c>
      <c r="I109" s="477">
        <f t="shared" si="20"/>
        <v>0</v>
      </c>
      <c r="J109" s="451"/>
      <c r="K109" s="389"/>
      <c r="L109" s="685"/>
      <c r="M109" s="389"/>
      <c r="N109" s="618"/>
      <c r="O109" s="970"/>
      <c r="P109" s="988"/>
      <c r="Q109" s="899">
        <v>166472.88</v>
      </c>
      <c r="R109" s="985"/>
      <c r="S109" s="65">
        <f t="shared" si="15"/>
        <v>166472.88</v>
      </c>
      <c r="T109" s="170">
        <f t="shared" ref="T109:T112" si="23">S109/H109</f>
        <v>84</v>
      </c>
    </row>
    <row r="110" spans="1:20" s="152" customFormat="1" ht="34.5" customHeight="1" thickBot="1" x14ac:dyDescent="0.3">
      <c r="A110" s="100">
        <v>72</v>
      </c>
      <c r="B110" s="965"/>
      <c r="C110" s="905" t="s">
        <v>256</v>
      </c>
      <c r="D110" s="908"/>
      <c r="E110" s="968"/>
      <c r="F110" s="909">
        <v>2025.36</v>
      </c>
      <c r="G110" s="724">
        <v>70</v>
      </c>
      <c r="H110" s="719">
        <v>2025.36</v>
      </c>
      <c r="I110" s="477">
        <f t="shared" si="20"/>
        <v>0</v>
      </c>
      <c r="J110" s="451"/>
      <c r="K110" s="389"/>
      <c r="L110" s="685"/>
      <c r="M110" s="389"/>
      <c r="N110" s="618"/>
      <c r="O110" s="971"/>
      <c r="P110" s="989"/>
      <c r="Q110" s="899">
        <v>182282.4</v>
      </c>
      <c r="R110" s="986"/>
      <c r="S110" s="65">
        <f t="shared" si="15"/>
        <v>182282.4</v>
      </c>
      <c r="T110" s="170">
        <f t="shared" si="23"/>
        <v>90</v>
      </c>
    </row>
    <row r="111" spans="1:20" s="152" customFormat="1" ht="42.75" customHeight="1" thickBot="1" x14ac:dyDescent="0.3">
      <c r="A111" s="100">
        <v>73</v>
      </c>
      <c r="B111" s="916" t="s">
        <v>98</v>
      </c>
      <c r="C111" s="870" t="s">
        <v>271</v>
      </c>
      <c r="D111" s="723"/>
      <c r="E111" s="917">
        <v>44849</v>
      </c>
      <c r="F111" s="719">
        <v>5195.42</v>
      </c>
      <c r="G111" s="724">
        <v>169</v>
      </c>
      <c r="H111" s="719">
        <v>5195.42</v>
      </c>
      <c r="I111" s="477">
        <f t="shared" si="20"/>
        <v>0</v>
      </c>
      <c r="J111" s="451"/>
      <c r="K111" s="389"/>
      <c r="L111" s="684"/>
      <c r="M111" s="389"/>
      <c r="N111" s="617"/>
      <c r="O111" s="920" t="s">
        <v>282</v>
      </c>
      <c r="P111" s="922" t="s">
        <v>284</v>
      </c>
      <c r="Q111" s="538">
        <v>659818.34</v>
      </c>
      <c r="R111" s="928" t="s">
        <v>283</v>
      </c>
      <c r="S111" s="65">
        <f t="shared" si="15"/>
        <v>659818.34</v>
      </c>
      <c r="T111" s="170">
        <f t="shared" si="23"/>
        <v>126.99999999999999</v>
      </c>
    </row>
    <row r="112" spans="1:20" s="152" customFormat="1" ht="28.5" customHeight="1" x14ac:dyDescent="0.25">
      <c r="A112" s="100">
        <v>74</v>
      </c>
      <c r="B112" s="995" t="s">
        <v>273</v>
      </c>
      <c r="C112" s="905" t="s">
        <v>274</v>
      </c>
      <c r="D112" s="908"/>
      <c r="E112" s="966">
        <v>44853</v>
      </c>
      <c r="F112" s="909">
        <v>1003.37</v>
      </c>
      <c r="G112" s="724">
        <v>83</v>
      </c>
      <c r="H112" s="719">
        <v>1003.37</v>
      </c>
      <c r="I112" s="105">
        <f t="shared" si="20"/>
        <v>0</v>
      </c>
      <c r="J112" s="451"/>
      <c r="K112" s="389"/>
      <c r="L112" s="684"/>
      <c r="M112" s="389"/>
      <c r="N112" s="617"/>
      <c r="O112" s="998" t="s">
        <v>275</v>
      </c>
      <c r="P112" s="918"/>
      <c r="Q112" s="927">
        <v>99333.63</v>
      </c>
      <c r="R112" s="992" t="s">
        <v>295</v>
      </c>
      <c r="S112" s="65">
        <f t="shared" si="15"/>
        <v>99333.63</v>
      </c>
      <c r="T112" s="170">
        <f t="shared" si="23"/>
        <v>99</v>
      </c>
    </row>
    <row r="113" spans="1:20" s="152" customFormat="1" ht="38.25" customHeight="1" x14ac:dyDescent="0.25">
      <c r="A113" s="100">
        <v>75</v>
      </c>
      <c r="B113" s="996"/>
      <c r="C113" s="904" t="s">
        <v>249</v>
      </c>
      <c r="D113" s="908"/>
      <c r="E113" s="967"/>
      <c r="F113" s="909">
        <v>186.99</v>
      </c>
      <c r="G113" s="724">
        <v>16</v>
      </c>
      <c r="H113" s="725">
        <v>186.99</v>
      </c>
      <c r="I113" s="105">
        <f t="shared" si="20"/>
        <v>0</v>
      </c>
      <c r="J113" s="451"/>
      <c r="K113" s="389"/>
      <c r="L113" s="684"/>
      <c r="M113" s="389"/>
      <c r="N113" s="617"/>
      <c r="O113" s="999"/>
      <c r="P113" s="919"/>
      <c r="Q113" s="927">
        <v>15894.15</v>
      </c>
      <c r="R113" s="993"/>
      <c r="S113" s="65">
        <f t="shared" ref="S113:S126" si="24">Q113+M113+K113</f>
        <v>15894.15</v>
      </c>
      <c r="T113" s="170">
        <f t="shared" ref="T113:T126" si="25">S113/H113</f>
        <v>85</v>
      </c>
    </row>
    <row r="114" spans="1:20" s="152" customFormat="1" ht="38.25" customHeight="1" thickBot="1" x14ac:dyDescent="0.3">
      <c r="A114" s="100">
        <v>76</v>
      </c>
      <c r="B114" s="997"/>
      <c r="C114" s="905" t="s">
        <v>63</v>
      </c>
      <c r="D114" s="908"/>
      <c r="E114" s="968"/>
      <c r="F114" s="909">
        <v>510.98</v>
      </c>
      <c r="G114" s="724">
        <v>43</v>
      </c>
      <c r="H114" s="725">
        <v>510.98</v>
      </c>
      <c r="I114" s="105">
        <f t="shared" si="20"/>
        <v>0</v>
      </c>
      <c r="J114" s="451"/>
      <c r="K114" s="389"/>
      <c r="L114" s="684"/>
      <c r="M114" s="389"/>
      <c r="N114" s="617"/>
      <c r="O114" s="1000"/>
      <c r="P114" s="919"/>
      <c r="Q114" s="927">
        <v>48543.1</v>
      </c>
      <c r="R114" s="994"/>
      <c r="S114" s="65">
        <f t="shared" si="24"/>
        <v>48543.1</v>
      </c>
      <c r="T114" s="170">
        <f t="shared" si="25"/>
        <v>95</v>
      </c>
    </row>
    <row r="115" spans="1:20" s="152" customFormat="1" ht="21" customHeight="1" x14ac:dyDescent="0.25">
      <c r="A115" s="100">
        <v>77</v>
      </c>
      <c r="B115" s="1001" t="s">
        <v>216</v>
      </c>
      <c r="C115" s="905" t="s">
        <v>43</v>
      </c>
      <c r="D115" s="921"/>
      <c r="E115" s="1004">
        <v>44862</v>
      </c>
      <c r="F115" s="909">
        <v>1520.9</v>
      </c>
      <c r="G115" s="724">
        <v>335</v>
      </c>
      <c r="H115" s="725">
        <v>1520.9</v>
      </c>
      <c r="I115" s="105">
        <f t="shared" si="20"/>
        <v>0</v>
      </c>
      <c r="J115" s="451"/>
      <c r="K115" s="389"/>
      <c r="L115" s="684"/>
      <c r="M115" s="389"/>
      <c r="N115" s="617"/>
      <c r="O115" s="1007" t="s">
        <v>281</v>
      </c>
      <c r="P115" s="919"/>
      <c r="Q115" s="927">
        <v>73003.199999999997</v>
      </c>
      <c r="R115" s="990" t="s">
        <v>295</v>
      </c>
      <c r="S115" s="65">
        <f t="shared" si="24"/>
        <v>73003.199999999997</v>
      </c>
      <c r="T115" s="170">
        <f t="shared" si="25"/>
        <v>47.999999999999993</v>
      </c>
    </row>
    <row r="116" spans="1:20" s="152" customFormat="1" ht="18.75" customHeight="1" x14ac:dyDescent="0.25">
      <c r="A116" s="100">
        <v>78</v>
      </c>
      <c r="B116" s="1002"/>
      <c r="C116" s="905" t="s">
        <v>280</v>
      </c>
      <c r="D116" s="921"/>
      <c r="E116" s="1005"/>
      <c r="F116" s="909">
        <v>150</v>
      </c>
      <c r="G116" s="724">
        <v>15</v>
      </c>
      <c r="H116" s="725">
        <v>150</v>
      </c>
      <c r="I116" s="105">
        <f t="shared" si="20"/>
        <v>0</v>
      </c>
      <c r="J116" s="451"/>
      <c r="K116" s="389"/>
      <c r="L116" s="684"/>
      <c r="M116" s="389"/>
      <c r="N116" s="617"/>
      <c r="O116" s="1008"/>
      <c r="P116" s="919"/>
      <c r="Q116" s="927">
        <v>12750</v>
      </c>
      <c r="R116" s="990"/>
      <c r="S116" s="65">
        <f t="shared" si="24"/>
        <v>12750</v>
      </c>
      <c r="T116" s="170">
        <f t="shared" si="25"/>
        <v>85</v>
      </c>
    </row>
    <row r="117" spans="1:20" s="152" customFormat="1" ht="19.5" customHeight="1" thickBot="1" x14ac:dyDescent="0.3">
      <c r="A117" s="100">
        <v>79</v>
      </c>
      <c r="B117" s="1003"/>
      <c r="C117" s="905" t="s">
        <v>217</v>
      </c>
      <c r="D117" s="921"/>
      <c r="E117" s="1006"/>
      <c r="F117" s="909">
        <v>100</v>
      </c>
      <c r="G117" s="724">
        <v>10</v>
      </c>
      <c r="H117" s="725">
        <v>100</v>
      </c>
      <c r="I117" s="105">
        <f t="shared" si="20"/>
        <v>0</v>
      </c>
      <c r="J117" s="451"/>
      <c r="K117" s="389"/>
      <c r="L117" s="684"/>
      <c r="M117" s="389"/>
      <c r="N117" s="617"/>
      <c r="O117" s="1009"/>
      <c r="P117" s="919"/>
      <c r="Q117" s="927">
        <v>9500</v>
      </c>
      <c r="R117" s="991"/>
      <c r="S117" s="65">
        <f t="shared" si="24"/>
        <v>9500</v>
      </c>
      <c r="T117" s="170">
        <f t="shared" si="25"/>
        <v>95</v>
      </c>
    </row>
    <row r="118" spans="1:20" s="152" customFormat="1" ht="28.5" customHeight="1" thickTop="1" x14ac:dyDescent="0.25">
      <c r="A118" s="100">
        <v>80</v>
      </c>
      <c r="B118" s="926" t="s">
        <v>292</v>
      </c>
      <c r="C118" s="870" t="s">
        <v>293</v>
      </c>
      <c r="D118" s="816"/>
      <c r="E118" s="911"/>
      <c r="F118" s="719">
        <v>1562.5</v>
      </c>
      <c r="G118" s="724"/>
      <c r="H118" s="725">
        <v>1562.5</v>
      </c>
      <c r="I118" s="105">
        <f t="shared" si="20"/>
        <v>0</v>
      </c>
      <c r="J118" s="451"/>
      <c r="K118" s="389"/>
      <c r="L118" s="684"/>
      <c r="M118" s="389"/>
      <c r="N118" s="617"/>
      <c r="O118" s="878" t="s">
        <v>294</v>
      </c>
      <c r="P118" s="825"/>
      <c r="Q118" s="929">
        <v>150000</v>
      </c>
      <c r="R118" s="930" t="s">
        <v>295</v>
      </c>
      <c r="S118" s="65">
        <f t="shared" si="24"/>
        <v>150000</v>
      </c>
      <c r="T118" s="170">
        <f t="shared" si="25"/>
        <v>96</v>
      </c>
    </row>
    <row r="119" spans="1:20" s="152" customFormat="1" ht="18.75" x14ac:dyDescent="0.25">
      <c r="A119" s="100">
        <v>81</v>
      </c>
      <c r="B119" s="870"/>
      <c r="C119" s="870"/>
      <c r="D119" s="816"/>
      <c r="E119" s="721"/>
      <c r="F119" s="719"/>
      <c r="G119" s="724"/>
      <c r="H119" s="725"/>
      <c r="I119" s="105">
        <f t="shared" si="20"/>
        <v>0</v>
      </c>
      <c r="J119" s="451"/>
      <c r="K119" s="389"/>
      <c r="L119" s="684"/>
      <c r="M119" s="389"/>
      <c r="N119" s="617"/>
      <c r="O119" s="826"/>
      <c r="P119" s="825"/>
      <c r="Q119" s="535"/>
      <c r="R119" s="827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70"/>
      <c r="C120" s="870"/>
      <c r="D120" s="723"/>
      <c r="E120" s="721"/>
      <c r="F120" s="719"/>
      <c r="G120" s="724"/>
      <c r="H120" s="719"/>
      <c r="I120" s="105">
        <f t="shared" si="20"/>
        <v>0</v>
      </c>
      <c r="J120" s="451"/>
      <c r="K120" s="389"/>
      <c r="L120" s="684"/>
      <c r="M120" s="389"/>
      <c r="N120" s="617"/>
      <c r="O120" s="828"/>
      <c r="P120" s="825"/>
      <c r="Q120" s="535"/>
      <c r="R120" s="821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70"/>
      <c r="C121" s="870"/>
      <c r="D121" s="745"/>
      <c r="E121" s="721"/>
      <c r="F121" s="719"/>
      <c r="G121" s="724"/>
      <c r="H121" s="719"/>
      <c r="I121" s="105">
        <f t="shared" si="20"/>
        <v>0</v>
      </c>
      <c r="J121" s="451"/>
      <c r="K121" s="389"/>
      <c r="L121" s="684"/>
      <c r="M121" s="389"/>
      <c r="N121" s="617"/>
      <c r="O121" s="828"/>
      <c r="P121" s="825"/>
      <c r="Q121" s="535"/>
      <c r="R121" s="821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69"/>
      <c r="C122" s="870"/>
      <c r="D122" s="723"/>
      <c r="E122" s="721"/>
      <c r="F122" s="719"/>
      <c r="G122" s="724"/>
      <c r="H122" s="719"/>
      <c r="I122" s="105">
        <f t="shared" si="20"/>
        <v>0</v>
      </c>
      <c r="J122" s="451"/>
      <c r="K122" s="389"/>
      <c r="L122" s="684"/>
      <c r="M122" s="389"/>
      <c r="N122" s="617"/>
      <c r="O122" s="823"/>
      <c r="P122" s="824"/>
      <c r="Q122" s="535"/>
      <c r="R122" s="821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69"/>
      <c r="C123" s="870"/>
      <c r="D123" s="745"/>
      <c r="E123" s="721"/>
      <c r="F123" s="719"/>
      <c r="G123" s="724"/>
      <c r="H123" s="719"/>
      <c r="I123" s="105">
        <f t="shared" si="20"/>
        <v>0</v>
      </c>
      <c r="J123" s="451"/>
      <c r="K123" s="389"/>
      <c r="L123" s="684"/>
      <c r="M123" s="389"/>
      <c r="N123" s="617"/>
      <c r="O123" s="823"/>
      <c r="P123" s="824"/>
      <c r="Q123" s="535"/>
      <c r="R123" s="821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72"/>
      <c r="C124" s="870"/>
      <c r="D124" s="723"/>
      <c r="E124" s="817"/>
      <c r="F124" s="719"/>
      <c r="G124" s="724"/>
      <c r="H124" s="719"/>
      <c r="I124" s="105">
        <f t="shared" ref="I124:I127" si="26">H124-F124</f>
        <v>0</v>
      </c>
      <c r="J124" s="451"/>
      <c r="K124" s="389"/>
      <c r="L124" s="684"/>
      <c r="M124" s="389"/>
      <c r="N124" s="617"/>
      <c r="O124" s="835"/>
      <c r="P124" s="824"/>
      <c r="Q124" s="535"/>
      <c r="R124" s="829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72"/>
      <c r="C125" s="871"/>
      <c r="D125" s="538"/>
      <c r="E125" s="817"/>
      <c r="F125" s="613"/>
      <c r="G125" s="612"/>
      <c r="H125" s="570"/>
      <c r="I125" s="477">
        <f t="shared" si="26"/>
        <v>0</v>
      </c>
      <c r="J125" s="515"/>
      <c r="K125" s="389"/>
      <c r="L125" s="684"/>
      <c r="M125" s="389"/>
      <c r="N125" s="618"/>
      <c r="O125" s="835"/>
      <c r="P125" s="820"/>
      <c r="Q125" s="538"/>
      <c r="R125" s="821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72"/>
      <c r="C126" s="870"/>
      <c r="D126" s="379"/>
      <c r="E126" s="817"/>
      <c r="F126" s="570"/>
      <c r="G126" s="592"/>
      <c r="H126" s="570"/>
      <c r="I126" s="341">
        <f t="shared" si="26"/>
        <v>0</v>
      </c>
      <c r="J126" s="452"/>
      <c r="K126" s="389"/>
      <c r="L126" s="684"/>
      <c r="M126" s="389"/>
      <c r="N126" s="617"/>
      <c r="O126" s="835"/>
      <c r="P126" s="825"/>
      <c r="Q126" s="535"/>
      <c r="R126" s="829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72"/>
      <c r="C127" s="869"/>
      <c r="D127" s="654"/>
      <c r="E127" s="817"/>
      <c r="F127" s="570"/>
      <c r="G127" s="592"/>
      <c r="H127" s="570"/>
      <c r="I127" s="341">
        <f t="shared" si="26"/>
        <v>0</v>
      </c>
      <c r="J127" s="452"/>
      <c r="K127" s="389"/>
      <c r="L127" s="684"/>
      <c r="M127" s="389"/>
      <c r="N127" s="617"/>
      <c r="O127" s="835"/>
      <c r="P127" s="825"/>
      <c r="Q127" s="535"/>
      <c r="R127" s="829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70"/>
      <c r="C128" s="870"/>
      <c r="D128" s="379"/>
      <c r="E128" s="574"/>
      <c r="F128" s="570"/>
      <c r="G128" s="592"/>
      <c r="H128" s="570"/>
      <c r="I128" s="105">
        <f t="shared" ref="I128:I180" si="29">H128-F128</f>
        <v>0</v>
      </c>
      <c r="J128" s="451"/>
      <c r="K128" s="389"/>
      <c r="L128" s="684"/>
      <c r="M128" s="389"/>
      <c r="N128" s="617"/>
      <c r="O128" s="830"/>
      <c r="P128" s="824"/>
      <c r="Q128" s="535"/>
      <c r="R128" s="829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70"/>
      <c r="C129" s="870"/>
      <c r="D129" s="746"/>
      <c r="E129" s="574"/>
      <c r="F129" s="570"/>
      <c r="G129" s="592"/>
      <c r="H129" s="570"/>
      <c r="I129" s="105">
        <f t="shared" si="29"/>
        <v>0</v>
      </c>
      <c r="J129" s="451"/>
      <c r="K129" s="389"/>
      <c r="L129" s="684"/>
      <c r="M129" s="389"/>
      <c r="N129" s="617"/>
      <c r="O129" s="831"/>
      <c r="P129" s="824"/>
      <c r="Q129" s="535"/>
      <c r="R129" s="829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70"/>
      <c r="C130" s="870"/>
      <c r="D130" s="746"/>
      <c r="E130" s="574"/>
      <c r="F130" s="570"/>
      <c r="G130" s="592"/>
      <c r="H130" s="570"/>
      <c r="I130" s="105">
        <f t="shared" si="29"/>
        <v>0</v>
      </c>
      <c r="J130" s="451"/>
      <c r="K130" s="389"/>
      <c r="L130" s="684"/>
      <c r="M130" s="389"/>
      <c r="N130" s="617"/>
      <c r="O130" s="831"/>
      <c r="P130" s="824"/>
      <c r="Q130" s="535"/>
      <c r="R130" s="829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70"/>
      <c r="C131" s="870"/>
      <c r="D131" s="746"/>
      <c r="E131" s="574"/>
      <c r="F131" s="570"/>
      <c r="G131" s="592"/>
      <c r="H131" s="570"/>
      <c r="I131" s="105">
        <f t="shared" si="29"/>
        <v>0</v>
      </c>
      <c r="J131" s="451"/>
      <c r="K131" s="389"/>
      <c r="L131" s="684"/>
      <c r="M131" s="389"/>
      <c r="N131" s="617"/>
      <c r="O131" s="830"/>
      <c r="P131" s="824"/>
      <c r="Q131" s="535"/>
      <c r="R131" s="829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70"/>
      <c r="C132" s="870"/>
      <c r="D132" s="746"/>
      <c r="E132" s="574"/>
      <c r="F132" s="570"/>
      <c r="G132" s="592"/>
      <c r="H132" s="570"/>
      <c r="I132" s="105">
        <f t="shared" si="29"/>
        <v>0</v>
      </c>
      <c r="J132" s="451"/>
      <c r="K132" s="389"/>
      <c r="L132" s="684"/>
      <c r="M132" s="389"/>
      <c r="N132" s="617"/>
      <c r="O132" s="830"/>
      <c r="P132" s="824"/>
      <c r="Q132" s="535"/>
      <c r="R132" s="829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70"/>
      <c r="C133" s="870"/>
      <c r="D133" s="746"/>
      <c r="E133" s="574"/>
      <c r="F133" s="570"/>
      <c r="G133" s="592"/>
      <c r="H133" s="570"/>
      <c r="I133" s="105">
        <f t="shared" si="29"/>
        <v>0</v>
      </c>
      <c r="J133" s="451"/>
      <c r="K133" s="389"/>
      <c r="L133" s="684"/>
      <c r="M133" s="389"/>
      <c r="N133" s="617"/>
      <c r="O133" s="831"/>
      <c r="P133" s="824"/>
      <c r="Q133" s="535"/>
      <c r="R133" s="829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70"/>
      <c r="C134" s="870"/>
      <c r="D134" s="379"/>
      <c r="E134" s="574"/>
      <c r="F134" s="570"/>
      <c r="G134" s="592"/>
      <c r="H134" s="570"/>
      <c r="I134" s="105">
        <f t="shared" si="29"/>
        <v>0</v>
      </c>
      <c r="J134" s="451"/>
      <c r="K134" s="389"/>
      <c r="L134" s="684"/>
      <c r="M134" s="389"/>
      <c r="N134" s="617"/>
      <c r="O134" s="836"/>
      <c r="P134" s="825"/>
      <c r="Q134" s="535"/>
      <c r="R134" s="829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70"/>
      <c r="C135" s="870"/>
      <c r="D135" s="746"/>
      <c r="E135" s="574"/>
      <c r="F135" s="570"/>
      <c r="G135" s="592"/>
      <c r="H135" s="570"/>
      <c r="I135" s="105">
        <f t="shared" si="29"/>
        <v>0</v>
      </c>
      <c r="J135" s="451"/>
      <c r="K135" s="389"/>
      <c r="L135" s="684"/>
      <c r="M135" s="389"/>
      <c r="N135" s="617"/>
      <c r="O135" s="831"/>
      <c r="P135" s="824"/>
      <c r="Q135" s="535"/>
      <c r="R135" s="829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70"/>
      <c r="C136" s="870"/>
      <c r="D136" s="746"/>
      <c r="E136" s="574"/>
      <c r="F136" s="570"/>
      <c r="G136" s="592"/>
      <c r="H136" s="570"/>
      <c r="I136" s="105">
        <f t="shared" si="29"/>
        <v>0</v>
      </c>
      <c r="J136" s="453"/>
      <c r="K136" s="389"/>
      <c r="L136" s="684"/>
      <c r="M136" s="389"/>
      <c r="N136" s="621"/>
      <c r="O136" s="831"/>
      <c r="P136" s="825"/>
      <c r="Q136" s="535"/>
      <c r="R136" s="829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70"/>
      <c r="C137" s="870"/>
      <c r="D137" s="379"/>
      <c r="E137" s="818"/>
      <c r="F137" s="570"/>
      <c r="G137" s="592"/>
      <c r="H137" s="570"/>
      <c r="I137" s="105">
        <f t="shared" si="29"/>
        <v>0</v>
      </c>
      <c r="J137" s="593"/>
      <c r="K137" s="389"/>
      <c r="L137" s="684"/>
      <c r="M137" s="389"/>
      <c r="N137" s="621"/>
      <c r="O137" s="826"/>
      <c r="P137" s="825"/>
      <c r="Q137" s="535"/>
      <c r="R137" s="829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70"/>
      <c r="C138" s="870"/>
      <c r="D138" s="379"/>
      <c r="E138" s="818"/>
      <c r="F138" s="570"/>
      <c r="G138" s="592"/>
      <c r="H138" s="570"/>
      <c r="I138" s="105">
        <f t="shared" si="29"/>
        <v>0</v>
      </c>
      <c r="J138" s="593"/>
      <c r="K138" s="389"/>
      <c r="L138" s="684"/>
      <c r="M138" s="389"/>
      <c r="N138" s="621"/>
      <c r="O138" s="826"/>
      <c r="P138" s="825"/>
      <c r="Q138" s="535"/>
      <c r="R138" s="829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70"/>
      <c r="C139" s="870"/>
      <c r="D139" s="379"/>
      <c r="E139" s="818"/>
      <c r="F139" s="570"/>
      <c r="G139" s="592"/>
      <c r="H139" s="570"/>
      <c r="I139" s="105">
        <f t="shared" si="29"/>
        <v>0</v>
      </c>
      <c r="J139" s="593"/>
      <c r="K139" s="389"/>
      <c r="L139" s="684"/>
      <c r="M139" s="389"/>
      <c r="N139" s="621"/>
      <c r="O139" s="826"/>
      <c r="P139" s="825"/>
      <c r="Q139" s="535"/>
      <c r="R139" s="829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70"/>
      <c r="C140" s="870"/>
      <c r="D140" s="379"/>
      <c r="E140" s="818"/>
      <c r="F140" s="570"/>
      <c r="G140" s="592"/>
      <c r="H140" s="570"/>
      <c r="I140" s="105">
        <f t="shared" si="29"/>
        <v>0</v>
      </c>
      <c r="J140" s="593"/>
      <c r="K140" s="389"/>
      <c r="L140" s="684"/>
      <c r="M140" s="389"/>
      <c r="N140" s="621"/>
      <c r="O140" s="826"/>
      <c r="P140" s="825"/>
      <c r="Q140" s="535"/>
      <c r="R140" s="829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70"/>
      <c r="C141" s="870"/>
      <c r="D141" s="746"/>
      <c r="E141" s="574"/>
      <c r="F141" s="570"/>
      <c r="G141" s="592"/>
      <c r="H141" s="570"/>
      <c r="I141" s="105">
        <f t="shared" ref="I141" si="30">H141-F141</f>
        <v>0</v>
      </c>
      <c r="J141" s="451"/>
      <c r="K141" s="389"/>
      <c r="L141" s="684"/>
      <c r="M141" s="389"/>
      <c r="N141" s="617"/>
      <c r="O141" s="831"/>
      <c r="P141" s="824"/>
      <c r="Q141" s="535"/>
      <c r="R141" s="829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73"/>
      <c r="C142" s="870"/>
      <c r="D142" s="379"/>
      <c r="E142" s="574"/>
      <c r="F142" s="570"/>
      <c r="G142" s="592"/>
      <c r="H142" s="570"/>
      <c r="I142" s="417">
        <f t="shared" si="29"/>
        <v>0</v>
      </c>
      <c r="J142" s="453"/>
      <c r="K142" s="389"/>
      <c r="L142" s="684"/>
      <c r="M142" s="389"/>
      <c r="N142" s="621"/>
      <c r="O142" s="830"/>
      <c r="P142" s="825"/>
      <c r="Q142" s="535"/>
      <c r="R142" s="832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70"/>
      <c r="C143" s="870"/>
      <c r="D143" s="379"/>
      <c r="E143" s="574"/>
      <c r="F143" s="570"/>
      <c r="G143" s="592"/>
      <c r="H143" s="570"/>
      <c r="I143" s="105">
        <f t="shared" si="29"/>
        <v>0</v>
      </c>
      <c r="J143" s="453"/>
      <c r="K143" s="389"/>
      <c r="L143" s="684"/>
      <c r="M143" s="389"/>
      <c r="N143" s="621"/>
      <c r="O143" s="831"/>
      <c r="P143" s="825"/>
      <c r="Q143" s="535"/>
      <c r="R143" s="832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70"/>
      <c r="C144" s="870"/>
      <c r="D144" s="379"/>
      <c r="E144" s="574"/>
      <c r="F144" s="570"/>
      <c r="G144" s="592"/>
      <c r="H144" s="570"/>
      <c r="I144" s="105">
        <f t="shared" si="29"/>
        <v>0</v>
      </c>
      <c r="J144" s="453"/>
      <c r="K144" s="389"/>
      <c r="L144" s="684"/>
      <c r="M144" s="389"/>
      <c r="N144" s="621"/>
      <c r="O144" s="831"/>
      <c r="P144" s="825"/>
      <c r="Q144" s="535"/>
      <c r="R144" s="832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70"/>
      <c r="C145" s="870"/>
      <c r="D145" s="379"/>
      <c r="E145" s="574"/>
      <c r="F145" s="570"/>
      <c r="G145" s="592"/>
      <c r="H145" s="570"/>
      <c r="I145" s="105">
        <f t="shared" si="29"/>
        <v>0</v>
      </c>
      <c r="J145" s="453"/>
      <c r="K145" s="389"/>
      <c r="L145" s="684"/>
      <c r="M145" s="389"/>
      <c r="N145" s="621"/>
      <c r="O145" s="609"/>
      <c r="P145" s="390"/>
      <c r="Q145" s="538"/>
      <c r="R145" s="610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70"/>
      <c r="C146" s="870"/>
      <c r="D146" s="379"/>
      <c r="E146" s="574"/>
      <c r="F146" s="570"/>
      <c r="G146" s="592"/>
      <c r="H146" s="570"/>
      <c r="I146" s="105">
        <f t="shared" si="29"/>
        <v>0</v>
      </c>
      <c r="J146" s="453"/>
      <c r="K146" s="389"/>
      <c r="L146" s="684"/>
      <c r="M146" s="389"/>
      <c r="N146" s="621"/>
      <c r="O146" s="609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70"/>
      <c r="C147" s="870"/>
      <c r="D147" s="379"/>
      <c r="E147" s="574"/>
      <c r="F147" s="570"/>
      <c r="G147" s="592"/>
      <c r="H147" s="570"/>
      <c r="I147" s="105">
        <f t="shared" si="29"/>
        <v>0</v>
      </c>
      <c r="J147" s="453"/>
      <c r="K147" s="389"/>
      <c r="L147" s="684"/>
      <c r="M147" s="389"/>
      <c r="N147" s="621"/>
      <c r="O147" s="609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74"/>
      <c r="C148" s="870"/>
      <c r="D148" s="379"/>
      <c r="E148" s="574"/>
      <c r="F148" s="570"/>
      <c r="G148" s="592"/>
      <c r="H148" s="570"/>
      <c r="I148" s="105">
        <f t="shared" si="29"/>
        <v>0</v>
      </c>
      <c r="J148" s="453"/>
      <c r="K148" s="389"/>
      <c r="L148" s="684"/>
      <c r="M148" s="389"/>
      <c r="N148" s="621"/>
      <c r="O148" s="611"/>
      <c r="P148" s="576"/>
      <c r="Q148" s="538"/>
      <c r="R148" s="658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4"/>
      <c r="C149" s="594"/>
      <c r="D149" s="379"/>
      <c r="E149" s="572"/>
      <c r="F149" s="570"/>
      <c r="G149" s="592"/>
      <c r="H149" s="570"/>
      <c r="I149" s="105">
        <f t="shared" si="29"/>
        <v>0</v>
      </c>
      <c r="J149" s="453"/>
      <c r="K149" s="389"/>
      <c r="L149" s="684"/>
      <c r="M149" s="389"/>
      <c r="N149" s="621"/>
      <c r="O149" s="659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2"/>
      <c r="H150" s="570"/>
      <c r="I150" s="105">
        <f t="shared" si="29"/>
        <v>0</v>
      </c>
      <c r="J150" s="453"/>
      <c r="K150" s="389"/>
      <c r="L150" s="684"/>
      <c r="M150" s="389"/>
      <c r="N150" s="621"/>
      <c r="O150" s="611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2"/>
      <c r="H151" s="570"/>
      <c r="I151" s="105">
        <f t="shared" si="29"/>
        <v>0</v>
      </c>
      <c r="J151" s="453"/>
      <c r="K151" s="389"/>
      <c r="L151" s="684"/>
      <c r="M151" s="389"/>
      <c r="N151" s="621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1"/>
      <c r="C152" s="379"/>
      <c r="D152" s="379"/>
      <c r="E152" s="572"/>
      <c r="F152" s="570"/>
      <c r="G152" s="592"/>
      <c r="H152" s="570"/>
      <c r="I152" s="105">
        <f t="shared" si="29"/>
        <v>0</v>
      </c>
      <c r="J152" s="453"/>
      <c r="K152" s="389"/>
      <c r="L152" s="684"/>
      <c r="M152" s="389"/>
      <c r="N152" s="655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2"/>
      <c r="C153" s="379"/>
      <c r="D153" s="379"/>
      <c r="E153" s="572"/>
      <c r="F153" s="570"/>
      <c r="G153" s="592"/>
      <c r="H153" s="570"/>
      <c r="I153" s="105">
        <f t="shared" si="29"/>
        <v>0</v>
      </c>
      <c r="J153" s="457"/>
      <c r="K153" s="389"/>
      <c r="L153" s="684"/>
      <c r="M153" s="389"/>
      <c r="N153" s="656"/>
      <c r="O153" s="575"/>
      <c r="P153" s="390"/>
      <c r="Q153" s="538"/>
      <c r="R153" s="642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2"/>
      <c r="H154" s="570"/>
      <c r="I154" s="105">
        <f t="shared" si="29"/>
        <v>0</v>
      </c>
      <c r="J154" s="457"/>
      <c r="K154" s="389"/>
      <c r="L154" s="684"/>
      <c r="M154" s="389"/>
      <c r="N154" s="657"/>
      <c r="O154" s="575"/>
      <c r="P154" s="576"/>
      <c r="Q154" s="538"/>
      <c r="R154" s="642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2"/>
      <c r="H155" s="570"/>
      <c r="I155" s="105">
        <f t="shared" si="29"/>
        <v>0</v>
      </c>
      <c r="J155" s="276"/>
      <c r="K155" s="389"/>
      <c r="L155" s="684"/>
      <c r="M155" s="389"/>
      <c r="N155" s="618"/>
      <c r="O155" s="575"/>
      <c r="P155" s="390"/>
      <c r="Q155" s="538"/>
      <c r="R155" s="642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2"/>
      <c r="H156" s="570"/>
      <c r="I156" s="105">
        <f t="shared" si="29"/>
        <v>0</v>
      </c>
      <c r="J156" s="276"/>
      <c r="K156" s="389"/>
      <c r="L156" s="684"/>
      <c r="M156" s="389"/>
      <c r="N156" s="618"/>
      <c r="O156" s="575"/>
      <c r="P156" s="390"/>
      <c r="Q156" s="538"/>
      <c r="R156" s="642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2"/>
      <c r="H157" s="570"/>
      <c r="I157" s="105">
        <f t="shared" si="29"/>
        <v>0</v>
      </c>
      <c r="J157" s="276"/>
      <c r="K157" s="389"/>
      <c r="L157" s="684"/>
      <c r="M157" s="389"/>
      <c r="N157" s="618"/>
      <c r="O157" s="575"/>
      <c r="P157" s="390"/>
      <c r="Q157" s="538"/>
      <c r="R157" s="642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86"/>
      <c r="M158" s="224"/>
      <c r="N158" s="380"/>
      <c r="O158" s="398"/>
      <c r="P158" s="223"/>
      <c r="Q158" s="539"/>
      <c r="R158" s="696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86"/>
      <c r="M159" s="224"/>
      <c r="N159" s="380"/>
      <c r="O159" s="398"/>
      <c r="P159" s="223"/>
      <c r="Q159" s="539"/>
      <c r="R159" s="696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86"/>
      <c r="M160" s="224"/>
      <c r="N160" s="380"/>
      <c r="O160" s="398"/>
      <c r="P160" s="223"/>
      <c r="Q160" s="539"/>
      <c r="R160" s="696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86"/>
      <c r="M161" s="224"/>
      <c r="N161" s="380"/>
      <c r="O161" s="398"/>
      <c r="P161" s="223"/>
      <c r="Q161" s="539"/>
      <c r="R161" s="696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86"/>
      <c r="M162" s="224"/>
      <c r="N162" s="380"/>
      <c r="O162" s="398"/>
      <c r="P162" s="223"/>
      <c r="Q162" s="539"/>
      <c r="R162" s="696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86"/>
      <c r="M163" s="224"/>
      <c r="N163" s="380"/>
      <c r="O163" s="398"/>
      <c r="P163" s="223"/>
      <c r="Q163" s="539"/>
      <c r="R163" s="696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86"/>
      <c r="M164" s="224"/>
      <c r="N164" s="380"/>
      <c r="O164" s="398"/>
      <c r="P164" s="223"/>
      <c r="Q164" s="539"/>
      <c r="R164" s="696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86"/>
      <c r="M165" s="224"/>
      <c r="N165" s="347"/>
      <c r="O165" s="398"/>
      <c r="P165" s="223"/>
      <c r="Q165" s="540"/>
      <c r="R165" s="697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86"/>
      <c r="M166" s="224"/>
      <c r="N166" s="347"/>
      <c r="O166" s="398"/>
      <c r="P166" s="223"/>
      <c r="Q166" s="540"/>
      <c r="R166" s="697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86"/>
      <c r="M167" s="224"/>
      <c r="N167" s="347"/>
      <c r="O167" s="398"/>
      <c r="P167" s="223"/>
      <c r="Q167" s="540"/>
      <c r="R167" s="697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86"/>
      <c r="M168" s="71"/>
      <c r="N168" s="347"/>
      <c r="O168" s="127"/>
      <c r="P168" s="116"/>
      <c r="Q168" s="541"/>
      <c r="R168" s="698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86"/>
      <c r="M169" s="71"/>
      <c r="N169" s="347"/>
      <c r="O169" s="127"/>
      <c r="P169" s="116"/>
      <c r="Q169" s="542"/>
      <c r="R169" s="699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86"/>
      <c r="M170" s="71"/>
      <c r="N170" s="347"/>
      <c r="O170" s="127"/>
      <c r="P170" s="116"/>
      <c r="Q170" s="542"/>
      <c r="R170" s="699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86"/>
      <c r="M171" s="71"/>
      <c r="N171" s="347"/>
      <c r="O171" s="127"/>
      <c r="P171" s="116"/>
      <c r="Q171" s="542"/>
      <c r="R171" s="700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86"/>
      <c r="M172" s="71"/>
      <c r="N172" s="347"/>
      <c r="O172" s="127"/>
      <c r="P172" s="116"/>
      <c r="Q172" s="542"/>
      <c r="R172" s="700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86"/>
      <c r="M173" s="71"/>
      <c r="N173" s="347"/>
      <c r="O173" s="127"/>
      <c r="P173" s="116"/>
      <c r="Q173" s="402"/>
      <c r="R173" s="701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86"/>
      <c r="M174" s="71"/>
      <c r="N174" s="347"/>
      <c r="O174" s="127"/>
      <c r="P174" s="116"/>
      <c r="Q174" s="402"/>
      <c r="R174" s="701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86"/>
      <c r="M175" s="71"/>
      <c r="N175" s="347"/>
      <c r="O175" s="127"/>
      <c r="P175" s="116"/>
      <c r="Q175" s="402"/>
      <c r="R175" s="701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86"/>
      <c r="M176" s="71"/>
      <c r="N176" s="347"/>
      <c r="O176" s="127"/>
      <c r="P176" s="116"/>
      <c r="Q176" s="402"/>
      <c r="R176" s="701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86"/>
      <c r="M177" s="71"/>
      <c r="N177" s="347"/>
      <c r="O177" s="127"/>
      <c r="P177" s="116"/>
      <c r="Q177" s="402"/>
      <c r="R177" s="701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86"/>
      <c r="M178" s="71"/>
      <c r="N178" s="347"/>
      <c r="O178" s="127"/>
      <c r="P178" s="116"/>
      <c r="Q178" s="543"/>
      <c r="R178" s="698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86"/>
      <c r="M179" s="71"/>
      <c r="N179" s="347"/>
      <c r="O179" s="127"/>
      <c r="P179" s="116"/>
      <c r="Q179" s="543"/>
      <c r="R179" s="702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87"/>
      <c r="M180" s="71"/>
      <c r="N180" s="348"/>
      <c r="O180" s="127"/>
      <c r="P180" s="95"/>
      <c r="Q180" s="402"/>
      <c r="R180" s="703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2008</v>
      </c>
      <c r="H181" s="376">
        <f>SUM(H3:H180)</f>
        <v>35823.599999999999</v>
      </c>
      <c r="I181" s="478">
        <f>PIERNA!I37</f>
        <v>0</v>
      </c>
      <c r="J181" s="46"/>
      <c r="K181" s="164">
        <f>SUM(K5:K180)</f>
        <v>282765</v>
      </c>
      <c r="L181" s="688"/>
      <c r="M181" s="164">
        <f>SUM(M5:M180)</f>
        <v>801560</v>
      </c>
      <c r="N181" s="349"/>
      <c r="O181" s="399"/>
      <c r="P181" s="117"/>
      <c r="Q181" s="544">
        <f>SUM(Q5:Q180)</f>
        <v>28143865.010875996</v>
      </c>
      <c r="R181" s="704"/>
      <c r="S181" s="167">
        <f>Q181+M181+K181</f>
        <v>29228190.010875996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89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19">
    <mergeCell ref="R115:R117"/>
    <mergeCell ref="R112:R114"/>
    <mergeCell ref="B112:B114"/>
    <mergeCell ref="E112:E114"/>
    <mergeCell ref="O112:O114"/>
    <mergeCell ref="B115:B117"/>
    <mergeCell ref="E115:E117"/>
    <mergeCell ref="O115:O117"/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  <mergeCell ref="R108:R110"/>
    <mergeCell ref="P108:P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33"/>
      <c r="B5" s="1034" t="s">
        <v>77</v>
      </c>
      <c r="C5" s="231"/>
      <c r="D5" s="134"/>
      <c r="E5" s="78"/>
      <c r="F5" s="62"/>
      <c r="G5" s="5"/>
    </row>
    <row r="6" spans="1:9" x14ac:dyDescent="0.25">
      <c r="A6" s="1033"/>
      <c r="B6" s="1034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33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23" t="s">
        <v>11</v>
      </c>
      <c r="D40" s="102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25" t="s">
        <v>151</v>
      </c>
      <c r="B1" s="1025"/>
      <c r="C1" s="1025"/>
      <c r="D1" s="1025"/>
      <c r="E1" s="1025"/>
      <c r="F1" s="1025"/>
      <c r="G1" s="1025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33"/>
      <c r="B5" s="1035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33"/>
      <c r="B6" s="1035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791"/>
      <c r="F10" s="759">
        <f t="shared" ref="F10:F33" si="0">D10</f>
        <v>0</v>
      </c>
      <c r="G10" s="757"/>
      <c r="H10" s="758"/>
      <c r="I10" s="792">
        <f>E4+E5+E6+E7-F10+E8</f>
        <v>0</v>
      </c>
      <c r="J10" s="793"/>
    </row>
    <row r="11" spans="1:10" x14ac:dyDescent="0.25">
      <c r="A11" s="195"/>
      <c r="B11" s="236">
        <f>B10-C11</f>
        <v>0</v>
      </c>
      <c r="C11" s="15"/>
      <c r="D11" s="69"/>
      <c r="E11" s="791"/>
      <c r="F11" s="759">
        <f t="shared" si="0"/>
        <v>0</v>
      </c>
      <c r="G11" s="757"/>
      <c r="H11" s="758"/>
      <c r="I11" s="792">
        <f>I10-F11</f>
        <v>0</v>
      </c>
      <c r="J11" s="793"/>
    </row>
    <row r="12" spans="1:10" x14ac:dyDescent="0.25">
      <c r="A12" s="183"/>
      <c r="B12" s="236">
        <f t="shared" ref="B12:B28" si="1">B11-C12</f>
        <v>0</v>
      </c>
      <c r="C12" s="15"/>
      <c r="D12" s="69"/>
      <c r="E12" s="791"/>
      <c r="F12" s="759">
        <f t="shared" si="0"/>
        <v>0</v>
      </c>
      <c r="G12" s="757"/>
      <c r="H12" s="758"/>
      <c r="I12" s="792">
        <f t="shared" ref="I12:I30" si="2">I11-F12</f>
        <v>0</v>
      </c>
      <c r="J12" s="793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791"/>
      <c r="F13" s="759">
        <f t="shared" si="0"/>
        <v>0</v>
      </c>
      <c r="G13" s="757"/>
      <c r="H13" s="758"/>
      <c r="I13" s="792">
        <f t="shared" si="2"/>
        <v>0</v>
      </c>
      <c r="J13" s="793"/>
    </row>
    <row r="14" spans="1:10" x14ac:dyDescent="0.25">
      <c r="A14" s="73"/>
      <c r="B14" s="236">
        <f t="shared" si="1"/>
        <v>0</v>
      </c>
      <c r="C14" s="15"/>
      <c r="D14" s="69"/>
      <c r="E14" s="791"/>
      <c r="F14" s="759">
        <f t="shared" si="0"/>
        <v>0</v>
      </c>
      <c r="G14" s="757"/>
      <c r="H14" s="758"/>
      <c r="I14" s="792">
        <f t="shared" si="2"/>
        <v>0</v>
      </c>
      <c r="J14" s="793"/>
    </row>
    <row r="15" spans="1:10" x14ac:dyDescent="0.25">
      <c r="A15" s="73"/>
      <c r="B15" s="236">
        <f t="shared" si="1"/>
        <v>0</v>
      </c>
      <c r="C15" s="15"/>
      <c r="D15" s="69"/>
      <c r="E15" s="791"/>
      <c r="F15" s="759">
        <f t="shared" si="0"/>
        <v>0</v>
      </c>
      <c r="G15" s="757"/>
      <c r="H15" s="758"/>
      <c r="I15" s="792">
        <f t="shared" si="2"/>
        <v>0</v>
      </c>
      <c r="J15" s="793"/>
    </row>
    <row r="16" spans="1:10" x14ac:dyDescent="0.25">
      <c r="B16" s="236">
        <f t="shared" si="1"/>
        <v>0</v>
      </c>
      <c r="C16" s="15"/>
      <c r="D16" s="69"/>
      <c r="E16" s="791"/>
      <c r="F16" s="759">
        <f t="shared" si="0"/>
        <v>0</v>
      </c>
      <c r="G16" s="757"/>
      <c r="H16" s="758"/>
      <c r="I16" s="792">
        <f t="shared" si="2"/>
        <v>0</v>
      </c>
      <c r="J16" s="793"/>
    </row>
    <row r="17" spans="1:10" x14ac:dyDescent="0.25">
      <c r="B17" s="236">
        <f t="shared" si="1"/>
        <v>0</v>
      </c>
      <c r="C17" s="15"/>
      <c r="D17" s="69"/>
      <c r="E17" s="791"/>
      <c r="F17" s="759">
        <f t="shared" si="0"/>
        <v>0</v>
      </c>
      <c r="G17" s="757"/>
      <c r="H17" s="758"/>
      <c r="I17" s="792">
        <f t="shared" si="2"/>
        <v>0</v>
      </c>
      <c r="J17" s="793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23" t="s">
        <v>11</v>
      </c>
      <c r="D40" s="102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K16" sqref="K15:K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25" t="s">
        <v>246</v>
      </c>
      <c r="B1" s="1025"/>
      <c r="C1" s="1025"/>
      <c r="D1" s="1025"/>
      <c r="E1" s="1025"/>
      <c r="F1" s="1025"/>
      <c r="G1" s="1025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036" t="s">
        <v>132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029" t="s">
        <v>52</v>
      </c>
      <c r="B5" s="1037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29"/>
      <c r="B6" s="1037"/>
      <c r="C6" s="479"/>
      <c r="D6" s="230"/>
      <c r="E6" s="78"/>
      <c r="F6" s="62"/>
      <c r="G6" s="47">
        <f>F35</f>
        <v>254.74</v>
      </c>
      <c r="H6" s="7">
        <f>E6-G6+E7+E5-G5+E4+E8</f>
        <v>1727.08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355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362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70</v>
      </c>
      <c r="C12" s="15">
        <v>4</v>
      </c>
      <c r="D12" s="69">
        <v>101.24</v>
      </c>
      <c r="E12" s="203">
        <v>44860</v>
      </c>
      <c r="F12" s="69">
        <f t="shared" si="0"/>
        <v>101.24</v>
      </c>
      <c r="G12" s="70" t="s">
        <v>397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1119">
        <f t="shared" si="1"/>
        <v>69</v>
      </c>
      <c r="C13" s="15">
        <v>1</v>
      </c>
      <c r="D13" s="69">
        <v>23.82</v>
      </c>
      <c r="E13" s="203">
        <v>44860</v>
      </c>
      <c r="F13" s="69">
        <f t="shared" si="0"/>
        <v>23.82</v>
      </c>
      <c r="G13" s="70" t="s">
        <v>398</v>
      </c>
      <c r="H13" s="71">
        <v>84</v>
      </c>
      <c r="I13" s="1118">
        <f t="shared" si="2"/>
        <v>1727.08</v>
      </c>
    </row>
    <row r="14" spans="1:9" x14ac:dyDescent="0.25">
      <c r="A14" s="73"/>
      <c r="B14" s="236">
        <f t="shared" si="1"/>
        <v>69</v>
      </c>
      <c r="C14" s="15"/>
      <c r="D14" s="1111"/>
      <c r="E14" s="1112"/>
      <c r="F14" s="1111">
        <f t="shared" si="0"/>
        <v>0</v>
      </c>
      <c r="G14" s="1113"/>
      <c r="H14" s="1114"/>
      <c r="I14" s="60">
        <f t="shared" si="2"/>
        <v>1727.08</v>
      </c>
    </row>
    <row r="15" spans="1:9" x14ac:dyDescent="0.25">
      <c r="A15" s="73"/>
      <c r="B15" s="236">
        <f t="shared" si="1"/>
        <v>69</v>
      </c>
      <c r="C15" s="15"/>
      <c r="D15" s="1111"/>
      <c r="E15" s="1112"/>
      <c r="F15" s="1111">
        <f t="shared" si="0"/>
        <v>0</v>
      </c>
      <c r="G15" s="1113"/>
      <c r="H15" s="1114"/>
      <c r="I15" s="60">
        <f t="shared" si="2"/>
        <v>1727.08</v>
      </c>
    </row>
    <row r="16" spans="1:9" x14ac:dyDescent="0.25">
      <c r="B16" s="236">
        <f t="shared" si="1"/>
        <v>69</v>
      </c>
      <c r="C16" s="15"/>
      <c r="D16" s="1111"/>
      <c r="E16" s="1116"/>
      <c r="F16" s="1115">
        <f t="shared" si="0"/>
        <v>0</v>
      </c>
      <c r="G16" s="1117"/>
      <c r="H16" s="1120"/>
      <c r="I16" s="794">
        <f t="shared" si="2"/>
        <v>1727.08</v>
      </c>
    </row>
    <row r="17" spans="1:9" x14ac:dyDescent="0.25">
      <c r="B17" s="236">
        <f t="shared" si="1"/>
        <v>69</v>
      </c>
      <c r="C17" s="15"/>
      <c r="D17" s="1111"/>
      <c r="E17" s="1116"/>
      <c r="F17" s="1115">
        <f t="shared" si="0"/>
        <v>0</v>
      </c>
      <c r="G17" s="1117"/>
      <c r="H17" s="1120"/>
      <c r="I17" s="794">
        <f t="shared" si="2"/>
        <v>1727.08</v>
      </c>
    </row>
    <row r="18" spans="1:9" x14ac:dyDescent="0.25">
      <c r="A18" s="122"/>
      <c r="B18" s="236">
        <f t="shared" si="1"/>
        <v>69</v>
      </c>
      <c r="C18" s="15"/>
      <c r="D18" s="1111"/>
      <c r="E18" s="1116"/>
      <c r="F18" s="1115">
        <f t="shared" si="0"/>
        <v>0</v>
      </c>
      <c r="G18" s="1117"/>
      <c r="H18" s="1120"/>
      <c r="I18" s="794">
        <f t="shared" si="2"/>
        <v>1727.08</v>
      </c>
    </row>
    <row r="19" spans="1:9" x14ac:dyDescent="0.25">
      <c r="A19" s="122"/>
      <c r="B19" s="236">
        <f t="shared" si="1"/>
        <v>69</v>
      </c>
      <c r="C19" s="15"/>
      <c r="D19" s="1111"/>
      <c r="E19" s="1116"/>
      <c r="F19" s="1115">
        <f t="shared" si="0"/>
        <v>0</v>
      </c>
      <c r="G19" s="1117"/>
      <c r="H19" s="1120"/>
      <c r="I19" s="794">
        <f t="shared" si="2"/>
        <v>1727.08</v>
      </c>
    </row>
    <row r="20" spans="1:9" x14ac:dyDescent="0.25">
      <c r="A20" s="122"/>
      <c r="B20" s="236">
        <f t="shared" si="1"/>
        <v>69</v>
      </c>
      <c r="C20" s="15"/>
      <c r="D20" s="1111"/>
      <c r="E20" s="1116"/>
      <c r="F20" s="1115">
        <f t="shared" si="0"/>
        <v>0</v>
      </c>
      <c r="G20" s="1117"/>
      <c r="H20" s="1120"/>
      <c r="I20" s="794">
        <f t="shared" si="2"/>
        <v>1727.08</v>
      </c>
    </row>
    <row r="21" spans="1:9" x14ac:dyDescent="0.25">
      <c r="A21" s="122"/>
      <c r="B21" s="236">
        <f t="shared" si="1"/>
        <v>69</v>
      </c>
      <c r="C21" s="15"/>
      <c r="D21" s="1111"/>
      <c r="E21" s="1116"/>
      <c r="F21" s="1115">
        <f t="shared" si="0"/>
        <v>0</v>
      </c>
      <c r="G21" s="1117"/>
      <c r="H21" s="1120"/>
      <c r="I21" s="794">
        <f t="shared" si="2"/>
        <v>1727.08</v>
      </c>
    </row>
    <row r="22" spans="1:9" x14ac:dyDescent="0.25">
      <c r="A22" s="122"/>
      <c r="B22" s="236">
        <f t="shared" si="1"/>
        <v>69</v>
      </c>
      <c r="C22" s="15"/>
      <c r="D22" s="1111"/>
      <c r="E22" s="1116"/>
      <c r="F22" s="1115">
        <f t="shared" si="0"/>
        <v>0</v>
      </c>
      <c r="G22" s="1117"/>
      <c r="H22" s="1120"/>
      <c r="I22" s="794">
        <f t="shared" si="2"/>
        <v>1727.08</v>
      </c>
    </row>
    <row r="23" spans="1:9" x14ac:dyDescent="0.25">
      <c r="A23" s="123"/>
      <c r="B23" s="236">
        <f t="shared" si="1"/>
        <v>69</v>
      </c>
      <c r="C23" s="15"/>
      <c r="D23" s="1111"/>
      <c r="E23" s="1116"/>
      <c r="F23" s="1115">
        <f t="shared" si="0"/>
        <v>0</v>
      </c>
      <c r="G23" s="1117"/>
      <c r="H23" s="1120"/>
      <c r="I23" s="794">
        <f t="shared" si="2"/>
        <v>1727.08</v>
      </c>
    </row>
    <row r="24" spans="1:9" x14ac:dyDescent="0.25">
      <c r="A24" s="122"/>
      <c r="B24" s="236">
        <f t="shared" si="1"/>
        <v>69</v>
      </c>
      <c r="C24" s="15"/>
      <c r="D24" s="1111"/>
      <c r="E24" s="1116"/>
      <c r="F24" s="1115">
        <f t="shared" si="0"/>
        <v>0</v>
      </c>
      <c r="G24" s="1117"/>
      <c r="H24" s="1120"/>
      <c r="I24" s="794">
        <f t="shared" si="2"/>
        <v>1727.08</v>
      </c>
    </row>
    <row r="25" spans="1:9" x14ac:dyDescent="0.25">
      <c r="A25" s="122"/>
      <c r="B25" s="236">
        <f t="shared" si="1"/>
        <v>69</v>
      </c>
      <c r="C25" s="15"/>
      <c r="D25" s="1111"/>
      <c r="E25" s="1116"/>
      <c r="F25" s="1115">
        <f t="shared" si="0"/>
        <v>0</v>
      </c>
      <c r="G25" s="1117"/>
      <c r="H25" s="1120"/>
      <c r="I25" s="794">
        <f t="shared" si="2"/>
        <v>1727.08</v>
      </c>
    </row>
    <row r="26" spans="1:9" x14ac:dyDescent="0.25">
      <c r="A26" s="122"/>
      <c r="B26" s="236">
        <f t="shared" si="1"/>
        <v>69</v>
      </c>
      <c r="C26" s="15"/>
      <c r="D26" s="1111"/>
      <c r="E26" s="1116"/>
      <c r="F26" s="1115">
        <f t="shared" si="0"/>
        <v>0</v>
      </c>
      <c r="G26" s="1117"/>
      <c r="H26" s="1120"/>
      <c r="I26" s="794">
        <f t="shared" si="2"/>
        <v>1727.08</v>
      </c>
    </row>
    <row r="27" spans="1:9" x14ac:dyDescent="0.25">
      <c r="A27" s="122"/>
      <c r="B27" s="236">
        <f t="shared" si="1"/>
        <v>69</v>
      </c>
      <c r="C27" s="15"/>
      <c r="D27" s="1111"/>
      <c r="E27" s="1116"/>
      <c r="F27" s="1115">
        <v>0</v>
      </c>
      <c r="G27" s="1117"/>
      <c r="H27" s="1120"/>
      <c r="I27" s="794">
        <f t="shared" si="2"/>
        <v>1727.08</v>
      </c>
    </row>
    <row r="28" spans="1:9" x14ac:dyDescent="0.25">
      <c r="A28" s="122"/>
      <c r="B28" s="236">
        <f t="shared" si="1"/>
        <v>69</v>
      </c>
      <c r="C28" s="15"/>
      <c r="D28" s="1111"/>
      <c r="E28" s="1112"/>
      <c r="F28" s="1111">
        <f t="shared" ref="F28:F33" si="3">D28</f>
        <v>0</v>
      </c>
      <c r="G28" s="1113"/>
      <c r="H28" s="1114"/>
      <c r="I28" s="60">
        <f t="shared" si="2"/>
        <v>1727.08</v>
      </c>
    </row>
    <row r="29" spans="1:9" x14ac:dyDescent="0.25">
      <c r="A29" s="122"/>
      <c r="B29" s="236"/>
      <c r="C29" s="15"/>
      <c r="D29" s="1111"/>
      <c r="E29" s="1112"/>
      <c r="F29" s="1111">
        <f t="shared" si="3"/>
        <v>0</v>
      </c>
      <c r="G29" s="1113"/>
      <c r="H29" s="1114"/>
      <c r="I29" s="60">
        <f t="shared" si="2"/>
        <v>1727.08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23" t="s">
        <v>11</v>
      </c>
      <c r="D40" s="1024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29"/>
      <c r="B5" s="1038" t="s">
        <v>161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29"/>
      <c r="B6" s="1038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791"/>
      <c r="F11" s="759">
        <f t="shared" si="0"/>
        <v>0</v>
      </c>
      <c r="G11" s="757"/>
      <c r="H11" s="758"/>
      <c r="I11" s="792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791"/>
      <c r="F12" s="759">
        <f t="shared" si="0"/>
        <v>0</v>
      </c>
      <c r="G12" s="757"/>
      <c r="H12" s="758"/>
      <c r="I12" s="792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791"/>
      <c r="F13" s="759">
        <f t="shared" si="0"/>
        <v>0</v>
      </c>
      <c r="G13" s="757"/>
      <c r="H13" s="758"/>
      <c r="I13" s="792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791"/>
      <c r="F14" s="759">
        <f t="shared" si="0"/>
        <v>0</v>
      </c>
      <c r="G14" s="757"/>
      <c r="H14" s="758"/>
      <c r="I14" s="792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791"/>
      <c r="F15" s="759">
        <f t="shared" si="0"/>
        <v>0</v>
      </c>
      <c r="G15" s="757"/>
      <c r="H15" s="758"/>
      <c r="I15" s="792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23" t="s">
        <v>11</v>
      </c>
      <c r="D40" s="102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29" activePane="bottomLeft" state="frozen"/>
      <selection pane="bottomLeft" activeCell="H39" sqref="H39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033" t="s">
        <v>81</v>
      </c>
      <c r="B5" s="1038" t="s">
        <v>82</v>
      </c>
      <c r="C5" s="507"/>
      <c r="D5" s="595"/>
      <c r="E5" s="508"/>
      <c r="F5" s="509"/>
      <c r="G5" s="88">
        <f>F36</f>
        <v>0</v>
      </c>
      <c r="H5" s="7">
        <f>E5-G5+E4+E6</f>
        <v>0</v>
      </c>
    </row>
    <row r="6" spans="1:9" ht="15.75" customHeight="1" thickBot="1" x14ac:dyDescent="0.3">
      <c r="A6" s="1033"/>
      <c r="B6" s="1039"/>
      <c r="C6" s="156"/>
      <c r="D6" s="149"/>
      <c r="E6" s="132"/>
      <c r="F6" s="73"/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0</v>
      </c>
      <c r="C8" s="15"/>
      <c r="D8" s="69"/>
      <c r="E8" s="246"/>
      <c r="F8" s="105">
        <f t="shared" ref="F8:F15" si="0">D8</f>
        <v>0</v>
      </c>
      <c r="G8" s="70"/>
      <c r="H8" s="71"/>
      <c r="I8" s="215">
        <f>E5-F8+E4+E6</f>
        <v>0</v>
      </c>
    </row>
    <row r="9" spans="1:9" ht="15" customHeight="1" x14ac:dyDescent="0.25">
      <c r="B9" s="548">
        <f>B8-C9</f>
        <v>0</v>
      </c>
      <c r="C9" s="53"/>
      <c r="D9" s="69"/>
      <c r="E9" s="246"/>
      <c r="F9" s="105">
        <f t="shared" si="0"/>
        <v>0</v>
      </c>
      <c r="G9" s="70"/>
      <c r="H9" s="71"/>
      <c r="I9" s="215">
        <f>I8-F9</f>
        <v>0</v>
      </c>
    </row>
    <row r="10" spans="1:9" ht="15" customHeight="1" x14ac:dyDescent="0.25">
      <c r="B10" s="548">
        <f t="shared" ref="B10:B35" si="1">B9-C10</f>
        <v>0</v>
      </c>
      <c r="C10" s="15"/>
      <c r="D10" s="69"/>
      <c r="E10" s="246"/>
      <c r="F10" s="105">
        <f t="shared" si="0"/>
        <v>0</v>
      </c>
      <c r="G10" s="70"/>
      <c r="H10" s="71"/>
      <c r="I10" s="215">
        <f>I9-F10</f>
        <v>0</v>
      </c>
    </row>
    <row r="11" spans="1:9" ht="15" customHeight="1" x14ac:dyDescent="0.25">
      <c r="A11" s="55" t="s">
        <v>33</v>
      </c>
      <c r="B11" s="548">
        <f t="shared" si="1"/>
        <v>0</v>
      </c>
      <c r="C11" s="53"/>
      <c r="D11" s="69"/>
      <c r="E11" s="246"/>
      <c r="F11" s="105">
        <f t="shared" si="0"/>
        <v>0</v>
      </c>
      <c r="G11" s="70"/>
      <c r="H11" s="71"/>
      <c r="I11" s="215">
        <f t="shared" ref="I11:I34" si="2">I10-F11</f>
        <v>0</v>
      </c>
    </row>
    <row r="12" spans="1:9" ht="15" customHeight="1" x14ac:dyDescent="0.25">
      <c r="A12" s="19"/>
      <c r="B12" s="548">
        <f t="shared" si="1"/>
        <v>0</v>
      </c>
      <c r="C12" s="15"/>
      <c r="D12" s="69"/>
      <c r="E12" s="246"/>
      <c r="F12" s="105">
        <f t="shared" si="0"/>
        <v>0</v>
      </c>
      <c r="G12" s="70"/>
      <c r="H12" s="71"/>
      <c r="I12" s="215">
        <f t="shared" si="2"/>
        <v>0</v>
      </c>
    </row>
    <row r="13" spans="1:9" ht="15" customHeight="1" x14ac:dyDescent="0.25">
      <c r="B13" s="548">
        <f t="shared" si="1"/>
        <v>0</v>
      </c>
      <c r="C13" s="15"/>
      <c r="D13" s="69"/>
      <c r="E13" s="246"/>
      <c r="F13" s="105">
        <f t="shared" si="0"/>
        <v>0</v>
      </c>
      <c r="G13" s="70"/>
      <c r="H13" s="71"/>
      <c r="I13" s="215">
        <f t="shared" si="2"/>
        <v>0</v>
      </c>
    </row>
    <row r="14" spans="1:9" ht="15" customHeight="1" x14ac:dyDescent="0.25">
      <c r="B14" s="548">
        <f t="shared" si="1"/>
        <v>0</v>
      </c>
      <c r="C14" s="53"/>
      <c r="D14" s="69"/>
      <c r="E14" s="246"/>
      <c r="F14" s="105">
        <f t="shared" si="0"/>
        <v>0</v>
      </c>
      <c r="G14" s="70"/>
      <c r="H14" s="71"/>
      <c r="I14" s="215">
        <f t="shared" si="2"/>
        <v>0</v>
      </c>
    </row>
    <row r="15" spans="1:9" ht="15" customHeight="1" x14ac:dyDescent="0.25">
      <c r="B15" s="548">
        <f t="shared" si="1"/>
        <v>0</v>
      </c>
      <c r="C15" s="53"/>
      <c r="D15" s="69"/>
      <c r="E15" s="246"/>
      <c r="F15" s="105">
        <f t="shared" si="0"/>
        <v>0</v>
      </c>
      <c r="G15" s="70"/>
      <c r="H15" s="71"/>
      <c r="I15" s="215">
        <f t="shared" si="2"/>
        <v>0</v>
      </c>
    </row>
    <row r="16" spans="1:9" ht="15" customHeight="1" x14ac:dyDescent="0.25">
      <c r="B16" s="548">
        <f t="shared" si="1"/>
        <v>0</v>
      </c>
      <c r="C16" s="15"/>
      <c r="D16" s="69"/>
      <c r="E16" s="246"/>
      <c r="F16" s="105">
        <f t="shared" ref="F16:F35" si="3">D16</f>
        <v>0</v>
      </c>
      <c r="G16" s="70"/>
      <c r="H16" s="71"/>
      <c r="I16" s="215">
        <f t="shared" si="2"/>
        <v>0</v>
      </c>
    </row>
    <row r="17" spans="1:9" ht="15" customHeight="1" x14ac:dyDescent="0.25">
      <c r="B17" s="548">
        <f t="shared" si="1"/>
        <v>0</v>
      </c>
      <c r="C17" s="15"/>
      <c r="D17" s="69"/>
      <c r="E17" s="246"/>
      <c r="F17" s="105">
        <f t="shared" si="3"/>
        <v>0</v>
      </c>
      <c r="G17" s="70"/>
      <c r="H17" s="71"/>
      <c r="I17" s="215">
        <f t="shared" si="2"/>
        <v>0</v>
      </c>
    </row>
    <row r="18" spans="1:9" ht="15" customHeight="1" x14ac:dyDescent="0.25">
      <c r="B18" s="548">
        <f t="shared" si="1"/>
        <v>0</v>
      </c>
      <c r="C18" s="15"/>
      <c r="D18" s="69"/>
      <c r="E18" s="246"/>
      <c r="F18" s="105">
        <f t="shared" si="3"/>
        <v>0</v>
      </c>
      <c r="G18" s="70"/>
      <c r="H18" s="71"/>
      <c r="I18" s="215">
        <f t="shared" si="2"/>
        <v>0</v>
      </c>
    </row>
    <row r="19" spans="1:9" ht="15" customHeight="1" x14ac:dyDescent="0.25">
      <c r="B19" s="548">
        <f t="shared" si="1"/>
        <v>0</v>
      </c>
      <c r="C19" s="15"/>
      <c r="D19" s="69"/>
      <c r="E19" s="246"/>
      <c r="F19" s="105">
        <f t="shared" si="3"/>
        <v>0</v>
      </c>
      <c r="G19" s="70"/>
      <c r="H19" s="71"/>
      <c r="I19" s="215">
        <f t="shared" si="2"/>
        <v>0</v>
      </c>
    </row>
    <row r="20" spans="1:9" ht="15" customHeight="1" x14ac:dyDescent="0.25">
      <c r="B20" s="548">
        <f t="shared" si="1"/>
        <v>0</v>
      </c>
      <c r="C20" s="15"/>
      <c r="D20" s="69"/>
      <c r="E20" s="246"/>
      <c r="F20" s="105">
        <f t="shared" si="3"/>
        <v>0</v>
      </c>
      <c r="G20" s="70"/>
      <c r="H20" s="71"/>
      <c r="I20" s="215">
        <f t="shared" si="2"/>
        <v>0</v>
      </c>
    </row>
    <row r="21" spans="1:9" ht="15" customHeight="1" x14ac:dyDescent="0.25">
      <c r="B21" s="548">
        <f t="shared" si="1"/>
        <v>0</v>
      </c>
      <c r="C21" s="15"/>
      <c r="D21" s="69"/>
      <c r="E21" s="246"/>
      <c r="F21" s="105">
        <f t="shared" si="3"/>
        <v>0</v>
      </c>
      <c r="G21" s="70"/>
      <c r="H21" s="71"/>
      <c r="I21" s="215">
        <f t="shared" si="2"/>
        <v>0</v>
      </c>
    </row>
    <row r="22" spans="1:9" ht="15" customHeight="1" x14ac:dyDescent="0.25">
      <c r="B22" s="548">
        <f t="shared" si="1"/>
        <v>0</v>
      </c>
      <c r="C22" s="15"/>
      <c r="D22" s="69"/>
      <c r="E22" s="246"/>
      <c r="F22" s="105">
        <f>D22</f>
        <v>0</v>
      </c>
      <c r="G22" s="70"/>
      <c r="H22" s="71"/>
      <c r="I22" s="215">
        <f t="shared" si="2"/>
        <v>0</v>
      </c>
    </row>
    <row r="23" spans="1:9" ht="15" customHeight="1" x14ac:dyDescent="0.25">
      <c r="B23" s="548">
        <f t="shared" si="1"/>
        <v>0</v>
      </c>
      <c r="C23" s="15"/>
      <c r="D23" s="69"/>
      <c r="E23" s="246"/>
      <c r="F23" s="105">
        <f>D23</f>
        <v>0</v>
      </c>
      <c r="G23" s="70"/>
      <c r="H23" s="71"/>
      <c r="I23" s="215">
        <f t="shared" si="2"/>
        <v>0</v>
      </c>
    </row>
    <row r="24" spans="1:9" ht="15" customHeight="1" x14ac:dyDescent="0.25">
      <c r="B24" s="548">
        <f t="shared" si="1"/>
        <v>0</v>
      </c>
      <c r="C24" s="15"/>
      <c r="D24" s="69"/>
      <c r="E24" s="246"/>
      <c r="F24" s="105">
        <f>D24</f>
        <v>0</v>
      </c>
      <c r="G24" s="70"/>
      <c r="H24" s="71"/>
      <c r="I24" s="215">
        <f t="shared" si="2"/>
        <v>0</v>
      </c>
    </row>
    <row r="25" spans="1:9" ht="15" customHeight="1" x14ac:dyDescent="0.25">
      <c r="B25" s="548">
        <f t="shared" si="1"/>
        <v>0</v>
      </c>
      <c r="C25" s="15"/>
      <c r="D25" s="69"/>
      <c r="E25" s="246"/>
      <c r="F25" s="105">
        <f>D25</f>
        <v>0</v>
      </c>
      <c r="G25" s="70"/>
      <c r="H25" s="71"/>
      <c r="I25" s="215">
        <f t="shared" si="2"/>
        <v>0</v>
      </c>
    </row>
    <row r="26" spans="1:9" ht="15" customHeight="1" x14ac:dyDescent="0.25">
      <c r="B26" s="548">
        <f t="shared" si="1"/>
        <v>0</v>
      </c>
      <c r="C26" s="15"/>
      <c r="D26" s="69"/>
      <c r="E26" s="1121"/>
      <c r="F26" s="795">
        <f>D26</f>
        <v>0</v>
      </c>
      <c r="G26" s="757"/>
      <c r="H26" s="758"/>
      <c r="I26" s="1122">
        <f t="shared" si="2"/>
        <v>0</v>
      </c>
    </row>
    <row r="27" spans="1:9" ht="15" customHeight="1" x14ac:dyDescent="0.25">
      <c r="B27" s="548">
        <f t="shared" si="1"/>
        <v>0</v>
      </c>
      <c r="C27" s="15"/>
      <c r="D27" s="69">
        <v>0</v>
      </c>
      <c r="E27" s="1121"/>
      <c r="F27" s="795">
        <f t="shared" si="3"/>
        <v>0</v>
      </c>
      <c r="G27" s="757"/>
      <c r="H27" s="758"/>
      <c r="I27" s="1122">
        <f t="shared" si="2"/>
        <v>0</v>
      </c>
    </row>
    <row r="28" spans="1:9" ht="15" customHeight="1" x14ac:dyDescent="0.25">
      <c r="A28" s="47"/>
      <c r="B28" s="548">
        <f t="shared" si="1"/>
        <v>0</v>
      </c>
      <c r="C28" s="15"/>
      <c r="D28" s="69">
        <v>0</v>
      </c>
      <c r="E28" s="1121"/>
      <c r="F28" s="795">
        <f t="shared" si="3"/>
        <v>0</v>
      </c>
      <c r="G28" s="757"/>
      <c r="H28" s="758"/>
      <c r="I28" s="1122">
        <f t="shared" si="2"/>
        <v>0</v>
      </c>
    </row>
    <row r="29" spans="1:9" ht="15" customHeight="1" x14ac:dyDescent="0.25">
      <c r="A29" s="47"/>
      <c r="B29" s="548">
        <f t="shared" si="1"/>
        <v>0</v>
      </c>
      <c r="C29" s="15"/>
      <c r="D29" s="69">
        <v>0</v>
      </c>
      <c r="E29" s="1121"/>
      <c r="F29" s="795">
        <f t="shared" si="3"/>
        <v>0</v>
      </c>
      <c r="G29" s="757"/>
      <c r="H29" s="758"/>
      <c r="I29" s="1122">
        <f t="shared" si="2"/>
        <v>0</v>
      </c>
    </row>
    <row r="30" spans="1:9" ht="15" customHeight="1" x14ac:dyDescent="0.25">
      <c r="A30" s="47"/>
      <c r="B30" s="548">
        <f t="shared" si="1"/>
        <v>0</v>
      </c>
      <c r="C30" s="15"/>
      <c r="D30" s="69">
        <v>0</v>
      </c>
      <c r="E30" s="1121"/>
      <c r="F30" s="795">
        <f t="shared" si="3"/>
        <v>0</v>
      </c>
      <c r="G30" s="757"/>
      <c r="H30" s="758"/>
      <c r="I30" s="1122">
        <f t="shared" si="2"/>
        <v>0</v>
      </c>
    </row>
    <row r="31" spans="1:9" ht="15" customHeight="1" x14ac:dyDescent="0.25">
      <c r="A31" s="47"/>
      <c r="B31" s="548">
        <f t="shared" si="1"/>
        <v>0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0</v>
      </c>
    </row>
    <row r="32" spans="1:9" ht="15" customHeight="1" x14ac:dyDescent="0.25">
      <c r="A32" s="47"/>
      <c r="B32" s="548">
        <f t="shared" si="1"/>
        <v>0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0</v>
      </c>
    </row>
    <row r="33" spans="1:9" ht="15" customHeight="1" x14ac:dyDescent="0.25">
      <c r="A33" s="47"/>
      <c r="B33" s="548">
        <f t="shared" si="1"/>
        <v>0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0</v>
      </c>
    </row>
    <row r="34" spans="1:9" ht="15" customHeight="1" x14ac:dyDescent="0.25">
      <c r="A34" s="47"/>
      <c r="B34" s="548">
        <f t="shared" si="1"/>
        <v>0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0</v>
      </c>
    </row>
    <row r="35" spans="1:9" ht="15.75" thickBot="1" x14ac:dyDescent="0.3">
      <c r="A35" s="121"/>
      <c r="B35" s="548">
        <f t="shared" si="1"/>
        <v>0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46"/>
      <c r="D38" s="1015" t="s">
        <v>21</v>
      </c>
      <c r="E38" s="1016"/>
      <c r="F38" s="141">
        <f>E4+E5-F36+E6</f>
        <v>0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0</v>
      </c>
    </row>
    <row r="40" spans="1:9" x14ac:dyDescent="0.25">
      <c r="B40" s="546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29"/>
      <c r="B5" s="1040" t="s">
        <v>160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29"/>
      <c r="B6" s="1041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795">
        <f t="shared" si="0"/>
        <v>0</v>
      </c>
      <c r="G9" s="757"/>
      <c r="H9" s="758"/>
      <c r="I9" s="796">
        <f>I8-F9</f>
        <v>0</v>
      </c>
      <c r="J9" s="797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795">
        <f t="shared" si="0"/>
        <v>0</v>
      </c>
      <c r="G10" s="757"/>
      <c r="H10" s="758"/>
      <c r="I10" s="796">
        <f t="shared" ref="I10:I38" si="3">I9-F10</f>
        <v>0</v>
      </c>
      <c r="J10" s="797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795">
        <f t="shared" si="0"/>
        <v>0</v>
      </c>
      <c r="G11" s="757"/>
      <c r="H11" s="758"/>
      <c r="I11" s="796">
        <f t="shared" si="3"/>
        <v>0</v>
      </c>
      <c r="J11" s="797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795">
        <f t="shared" si="0"/>
        <v>0</v>
      </c>
      <c r="G12" s="757"/>
      <c r="H12" s="758"/>
      <c r="I12" s="796">
        <f t="shared" si="3"/>
        <v>0</v>
      </c>
      <c r="J12" s="797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795">
        <f t="shared" si="0"/>
        <v>0</v>
      </c>
      <c r="G13" s="757"/>
      <c r="H13" s="758"/>
      <c r="I13" s="796">
        <f t="shared" si="3"/>
        <v>0</v>
      </c>
      <c r="J13" s="797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795">
        <f t="shared" si="0"/>
        <v>0</v>
      </c>
      <c r="G14" s="757"/>
      <c r="H14" s="758"/>
      <c r="I14" s="796">
        <f t="shared" si="3"/>
        <v>0</v>
      </c>
      <c r="J14" s="797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15" t="s">
        <v>21</v>
      </c>
      <c r="E42" s="1016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29"/>
      <c r="B5" s="519" t="s">
        <v>80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29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15" t="s">
        <v>21</v>
      </c>
      <c r="E31" s="1016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42" t="s">
        <v>86</v>
      </c>
      <c r="C4" s="128"/>
      <c r="D4" s="134"/>
      <c r="E4" s="181"/>
      <c r="F4" s="137"/>
      <c r="G4" s="38"/>
    </row>
    <row r="5" spans="1:15" ht="15.75" x14ac:dyDescent="0.25">
      <c r="A5" s="1029"/>
      <c r="B5" s="1043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29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15" t="s">
        <v>21</v>
      </c>
      <c r="E31" s="1016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56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15" t="s">
        <v>21</v>
      </c>
      <c r="E31" s="1016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10"/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1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33" t="s">
        <v>96</v>
      </c>
      <c r="B5" s="1044" t="s">
        <v>97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33"/>
      <c r="B6" s="1044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15" t="s">
        <v>21</v>
      </c>
      <c r="E32" s="1016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selection activeCell="K6" sqref="K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12" t="s">
        <v>419</v>
      </c>
      <c r="L1" s="1012"/>
      <c r="M1" s="1012"/>
      <c r="N1" s="1012"/>
      <c r="O1" s="1012"/>
      <c r="P1" s="1012"/>
      <c r="Q1" s="1012"/>
      <c r="R1" s="270">
        <f>I1+1</f>
        <v>1</v>
      </c>
      <c r="S1" s="270"/>
      <c r="U1" s="1010" t="str">
        <f>K1</f>
        <v>ENTRADA DEL MES DE NOVIEMBRE    2022</v>
      </c>
      <c r="V1" s="1010"/>
      <c r="W1" s="1010"/>
      <c r="X1" s="1010"/>
      <c r="Y1" s="1010"/>
      <c r="Z1" s="1010"/>
      <c r="AA1" s="1010"/>
      <c r="AB1" s="270">
        <f>R1+1</f>
        <v>2</v>
      </c>
      <c r="AC1" s="403"/>
      <c r="AE1" s="1010" t="str">
        <f>U1</f>
        <v>ENTRADA DEL MES DE NOVIEMBRE    2022</v>
      </c>
      <c r="AF1" s="1010"/>
      <c r="AG1" s="1010"/>
      <c r="AH1" s="1010"/>
      <c r="AI1" s="1010"/>
      <c r="AJ1" s="1010"/>
      <c r="AK1" s="1010"/>
      <c r="AL1" s="270">
        <f>AB1+1</f>
        <v>3</v>
      </c>
      <c r="AM1" s="270"/>
      <c r="AO1" s="1010" t="str">
        <f>AE1</f>
        <v>ENTRADA DEL MES DE NOVIEMBRE    2022</v>
      </c>
      <c r="AP1" s="1010"/>
      <c r="AQ1" s="1010"/>
      <c r="AR1" s="1010"/>
      <c r="AS1" s="1010"/>
      <c r="AT1" s="1010"/>
      <c r="AU1" s="1010"/>
      <c r="AV1" s="270">
        <f>AL1+1</f>
        <v>4</v>
      </c>
      <c r="AW1" s="403"/>
      <c r="AY1" s="1010" t="str">
        <f>AO1</f>
        <v>ENTRADA DEL MES DE NOVIEMBRE    2022</v>
      </c>
      <c r="AZ1" s="1010"/>
      <c r="BA1" s="1010"/>
      <c r="BB1" s="1010"/>
      <c r="BC1" s="1010"/>
      <c r="BD1" s="1010"/>
      <c r="BE1" s="1010"/>
      <c r="BF1" s="270">
        <f>AV1+1</f>
        <v>5</v>
      </c>
      <c r="BG1" s="419"/>
      <c r="BI1" s="1010" t="str">
        <f>AY1</f>
        <v>ENTRADA DEL MES DE NOVIEMBRE    2022</v>
      </c>
      <c r="BJ1" s="1010"/>
      <c r="BK1" s="1010"/>
      <c r="BL1" s="1010"/>
      <c r="BM1" s="1010"/>
      <c r="BN1" s="1010"/>
      <c r="BO1" s="1010"/>
      <c r="BP1" s="270">
        <f>BF1+1</f>
        <v>6</v>
      </c>
      <c r="BQ1" s="403"/>
      <c r="BS1" s="1010" t="str">
        <f>BI1</f>
        <v>ENTRADA DEL MES DE NOVIEMBRE    2022</v>
      </c>
      <c r="BT1" s="1010"/>
      <c r="BU1" s="1010"/>
      <c r="BV1" s="1010"/>
      <c r="BW1" s="1010"/>
      <c r="BX1" s="1010"/>
      <c r="BY1" s="1010"/>
      <c r="BZ1" s="270">
        <f>BP1+1</f>
        <v>7</v>
      </c>
      <c r="CC1" s="1010" t="str">
        <f>BS1</f>
        <v>ENTRADA DEL MES DE NOVIEMBRE    2022</v>
      </c>
      <c r="CD1" s="1010"/>
      <c r="CE1" s="1010"/>
      <c r="CF1" s="1010"/>
      <c r="CG1" s="1010"/>
      <c r="CH1" s="1010"/>
      <c r="CI1" s="1010"/>
      <c r="CJ1" s="270">
        <f>BZ1+1</f>
        <v>8</v>
      </c>
      <c r="CM1" s="1010" t="str">
        <f>CC1</f>
        <v>ENTRADA DEL MES DE NOVIEMBRE    2022</v>
      </c>
      <c r="CN1" s="1010"/>
      <c r="CO1" s="1010"/>
      <c r="CP1" s="1010"/>
      <c r="CQ1" s="1010"/>
      <c r="CR1" s="1010"/>
      <c r="CS1" s="1010"/>
      <c r="CT1" s="270">
        <f>CJ1+1</f>
        <v>9</v>
      </c>
      <c r="CU1" s="403"/>
      <c r="CW1" s="1010" t="str">
        <f>CM1</f>
        <v>ENTRADA DEL MES DE NOVIEMBRE    2022</v>
      </c>
      <c r="CX1" s="1010"/>
      <c r="CY1" s="1010"/>
      <c r="CZ1" s="1010"/>
      <c r="DA1" s="1010"/>
      <c r="DB1" s="1010"/>
      <c r="DC1" s="1010"/>
      <c r="DD1" s="270">
        <f>CT1+1</f>
        <v>10</v>
      </c>
      <c r="DE1" s="403"/>
      <c r="DG1" s="1010" t="str">
        <f>CW1</f>
        <v>ENTRADA DEL MES DE NOVIEMBRE    2022</v>
      </c>
      <c r="DH1" s="1010"/>
      <c r="DI1" s="1010"/>
      <c r="DJ1" s="1010"/>
      <c r="DK1" s="1010"/>
      <c r="DL1" s="1010"/>
      <c r="DM1" s="1010"/>
      <c r="DN1" s="270">
        <f>DD1+1</f>
        <v>11</v>
      </c>
      <c r="DO1" s="403"/>
      <c r="DQ1" s="1010" t="str">
        <f>DG1</f>
        <v>ENTRADA DEL MES DE NOVIEMBRE    2022</v>
      </c>
      <c r="DR1" s="1010"/>
      <c r="DS1" s="1010"/>
      <c r="DT1" s="1010"/>
      <c r="DU1" s="1010"/>
      <c r="DV1" s="1010"/>
      <c r="DW1" s="1010"/>
      <c r="DX1" s="270">
        <f>DN1+1</f>
        <v>12</v>
      </c>
      <c r="EA1" s="1010" t="str">
        <f>DQ1</f>
        <v>ENTRADA DEL MES DE NOVIEMBRE    2022</v>
      </c>
      <c r="EB1" s="1010"/>
      <c r="EC1" s="1010"/>
      <c r="ED1" s="1010"/>
      <c r="EE1" s="1010"/>
      <c r="EF1" s="1010"/>
      <c r="EG1" s="1010"/>
      <c r="EH1" s="270">
        <f>DX1+1</f>
        <v>13</v>
      </c>
      <c r="EI1" s="403"/>
      <c r="EK1" s="1010" t="str">
        <f>EA1</f>
        <v>ENTRADA DEL MES DE NOVIEMBRE    2022</v>
      </c>
      <c r="EL1" s="1010"/>
      <c r="EM1" s="1010"/>
      <c r="EN1" s="1010"/>
      <c r="EO1" s="1010"/>
      <c r="EP1" s="1010"/>
      <c r="EQ1" s="1010"/>
      <c r="ER1" s="270">
        <f>EH1+1</f>
        <v>14</v>
      </c>
      <c r="ES1" s="403"/>
      <c r="EU1" s="1010" t="str">
        <f>EK1</f>
        <v>ENTRADA DEL MES DE NOVIEMBRE    2022</v>
      </c>
      <c r="EV1" s="1010"/>
      <c r="EW1" s="1010"/>
      <c r="EX1" s="1010"/>
      <c r="EY1" s="1010"/>
      <c r="EZ1" s="1010"/>
      <c r="FA1" s="1010"/>
      <c r="FB1" s="270">
        <f>ER1+1</f>
        <v>15</v>
      </c>
      <c r="FC1" s="403"/>
      <c r="FE1" s="1010" t="str">
        <f>EU1</f>
        <v>ENTRADA DEL MES DE NOVIEMBRE    2022</v>
      </c>
      <c r="FF1" s="1010"/>
      <c r="FG1" s="1010"/>
      <c r="FH1" s="1010"/>
      <c r="FI1" s="1010"/>
      <c r="FJ1" s="1010"/>
      <c r="FK1" s="1010"/>
      <c r="FL1" s="270">
        <f>FB1+1</f>
        <v>16</v>
      </c>
      <c r="FM1" s="403"/>
      <c r="FO1" s="1010" t="str">
        <f>FE1</f>
        <v>ENTRADA DEL MES DE NOVIEMBRE    2022</v>
      </c>
      <c r="FP1" s="1010"/>
      <c r="FQ1" s="1010"/>
      <c r="FR1" s="1010"/>
      <c r="FS1" s="1010"/>
      <c r="FT1" s="1010"/>
      <c r="FU1" s="1010"/>
      <c r="FV1" s="270">
        <f>FL1+1</f>
        <v>17</v>
      </c>
      <c r="FW1" s="403"/>
      <c r="FY1" s="1010" t="str">
        <f>FO1</f>
        <v>ENTRADA DEL MES DE NOVIEMBRE    2022</v>
      </c>
      <c r="FZ1" s="1010"/>
      <c r="GA1" s="1010"/>
      <c r="GB1" s="1010"/>
      <c r="GC1" s="1010"/>
      <c r="GD1" s="1010"/>
      <c r="GE1" s="1010"/>
      <c r="GF1" s="270">
        <f>FV1+1</f>
        <v>18</v>
      </c>
      <c r="GG1" s="403"/>
      <c r="GH1" s="75" t="s">
        <v>37</v>
      </c>
      <c r="GI1" s="1010" t="str">
        <f>FY1</f>
        <v>ENTRADA DEL MES DE NOVIEMBRE    2022</v>
      </c>
      <c r="GJ1" s="1010"/>
      <c r="GK1" s="1010"/>
      <c r="GL1" s="1010"/>
      <c r="GM1" s="1010"/>
      <c r="GN1" s="1010"/>
      <c r="GO1" s="1010"/>
      <c r="GP1" s="270">
        <f>GF1+1</f>
        <v>19</v>
      </c>
      <c r="GQ1" s="403"/>
      <c r="GS1" s="1010" t="str">
        <f>GI1</f>
        <v>ENTRADA DEL MES DE NOVIEMBRE    2022</v>
      </c>
      <c r="GT1" s="1010"/>
      <c r="GU1" s="1010"/>
      <c r="GV1" s="1010"/>
      <c r="GW1" s="1010"/>
      <c r="GX1" s="1010"/>
      <c r="GY1" s="1010"/>
      <c r="GZ1" s="270">
        <f>GP1+1</f>
        <v>20</v>
      </c>
      <c r="HA1" s="403"/>
      <c r="HC1" s="1010" t="str">
        <f>GS1</f>
        <v>ENTRADA DEL MES DE NOVIEMBRE    2022</v>
      </c>
      <c r="HD1" s="1010"/>
      <c r="HE1" s="1010"/>
      <c r="HF1" s="1010"/>
      <c r="HG1" s="1010"/>
      <c r="HH1" s="1010"/>
      <c r="HI1" s="1010"/>
      <c r="HJ1" s="270">
        <f>GZ1+1</f>
        <v>21</v>
      </c>
      <c r="HK1" s="403"/>
      <c r="HM1" s="1010" t="str">
        <f>HC1</f>
        <v>ENTRADA DEL MES DE NOVIEMBRE    2022</v>
      </c>
      <c r="HN1" s="1010"/>
      <c r="HO1" s="1010"/>
      <c r="HP1" s="1010"/>
      <c r="HQ1" s="1010"/>
      <c r="HR1" s="1010"/>
      <c r="HS1" s="1010"/>
      <c r="HT1" s="270">
        <f>HJ1+1</f>
        <v>22</v>
      </c>
      <c r="HU1" s="403"/>
      <c r="HW1" s="1010" t="str">
        <f>HM1</f>
        <v>ENTRADA DEL MES DE NOVIEMBRE    2022</v>
      </c>
      <c r="HX1" s="1010"/>
      <c r="HY1" s="1010"/>
      <c r="HZ1" s="1010"/>
      <c r="IA1" s="1010"/>
      <c r="IB1" s="1010"/>
      <c r="IC1" s="1010"/>
      <c r="ID1" s="270">
        <f>HT1+1</f>
        <v>23</v>
      </c>
      <c r="IE1" s="403"/>
      <c r="IG1" s="1010" t="str">
        <f>HW1</f>
        <v>ENTRADA DEL MES DE NOVIEMBRE    2022</v>
      </c>
      <c r="IH1" s="1010"/>
      <c r="II1" s="1010"/>
      <c r="IJ1" s="1010"/>
      <c r="IK1" s="1010"/>
      <c r="IL1" s="1010"/>
      <c r="IM1" s="1010"/>
      <c r="IN1" s="270">
        <f>ID1+1</f>
        <v>24</v>
      </c>
      <c r="IO1" s="403"/>
      <c r="IQ1" s="1010" t="str">
        <f>IG1</f>
        <v>ENTRADA DEL MES DE NOVIEMBRE    2022</v>
      </c>
      <c r="IR1" s="1010"/>
      <c r="IS1" s="1010"/>
      <c r="IT1" s="1010"/>
      <c r="IU1" s="1010"/>
      <c r="IV1" s="1010"/>
      <c r="IW1" s="1010"/>
      <c r="IX1" s="270">
        <f>IN1+1</f>
        <v>25</v>
      </c>
      <c r="IY1" s="403"/>
      <c r="JA1" s="1010" t="str">
        <f>IQ1</f>
        <v>ENTRADA DEL MES DE NOVIEMBRE    2022</v>
      </c>
      <c r="JB1" s="1010"/>
      <c r="JC1" s="1010"/>
      <c r="JD1" s="1010"/>
      <c r="JE1" s="1010"/>
      <c r="JF1" s="1010"/>
      <c r="JG1" s="1010"/>
      <c r="JH1" s="270">
        <f>IX1+1</f>
        <v>26</v>
      </c>
      <c r="JI1" s="403"/>
      <c r="JK1" s="1020" t="str">
        <f>JA1</f>
        <v>ENTRADA DEL MES DE NOVIEMBRE    2022</v>
      </c>
      <c r="JL1" s="1020"/>
      <c r="JM1" s="1020"/>
      <c r="JN1" s="1020"/>
      <c r="JO1" s="1020"/>
      <c r="JP1" s="1020"/>
      <c r="JQ1" s="1020"/>
      <c r="JR1" s="270">
        <f>JH1+1</f>
        <v>27</v>
      </c>
      <c r="JS1" s="403"/>
      <c r="JU1" s="1010" t="str">
        <f>JK1</f>
        <v>ENTRADA DEL MES DE NOVIEMBRE    2022</v>
      </c>
      <c r="JV1" s="1010"/>
      <c r="JW1" s="1010"/>
      <c r="JX1" s="1010"/>
      <c r="JY1" s="1010"/>
      <c r="JZ1" s="1010"/>
      <c r="KA1" s="1010"/>
      <c r="KB1" s="270">
        <f>JR1+1</f>
        <v>28</v>
      </c>
      <c r="KC1" s="403"/>
      <c r="KE1" s="1010" t="str">
        <f>JU1</f>
        <v>ENTRADA DEL MES DE NOVIEMBRE    2022</v>
      </c>
      <c r="KF1" s="1010"/>
      <c r="KG1" s="1010"/>
      <c r="KH1" s="1010"/>
      <c r="KI1" s="1010"/>
      <c r="KJ1" s="1010"/>
      <c r="KK1" s="1010"/>
      <c r="KL1" s="270">
        <f>KB1+1</f>
        <v>29</v>
      </c>
      <c r="KM1" s="403"/>
      <c r="KO1" s="1010" t="str">
        <f>KE1</f>
        <v>ENTRADA DEL MES DE NOVIEMBRE    2022</v>
      </c>
      <c r="KP1" s="1010"/>
      <c r="KQ1" s="1010"/>
      <c r="KR1" s="1010"/>
      <c r="KS1" s="1010"/>
      <c r="KT1" s="1010"/>
      <c r="KU1" s="1010"/>
      <c r="KV1" s="270">
        <f>KL1+1</f>
        <v>30</v>
      </c>
      <c r="KW1" s="403"/>
      <c r="KY1" s="1010" t="str">
        <f>KO1</f>
        <v>ENTRADA DEL MES DE NOVIEMBRE    2022</v>
      </c>
      <c r="KZ1" s="1010"/>
      <c r="LA1" s="1010"/>
      <c r="LB1" s="1010"/>
      <c r="LC1" s="1010"/>
      <c r="LD1" s="1010"/>
      <c r="LE1" s="1010"/>
      <c r="LF1" s="270">
        <f>KV1+1</f>
        <v>31</v>
      </c>
      <c r="LG1" s="403"/>
      <c r="LI1" s="1010" t="str">
        <f>KY1</f>
        <v>ENTRADA DEL MES DE NOVIEMBRE    2022</v>
      </c>
      <c r="LJ1" s="1010"/>
      <c r="LK1" s="1010"/>
      <c r="LL1" s="1010"/>
      <c r="LM1" s="1010"/>
      <c r="LN1" s="1010"/>
      <c r="LO1" s="1010"/>
      <c r="LP1" s="270">
        <f>LF1+1</f>
        <v>32</v>
      </c>
      <c r="LQ1" s="403"/>
      <c r="LS1" s="1010" t="str">
        <f>LI1</f>
        <v>ENTRADA DEL MES DE NOVIEMBRE    2022</v>
      </c>
      <c r="LT1" s="1010"/>
      <c r="LU1" s="1010"/>
      <c r="LV1" s="1010"/>
      <c r="LW1" s="1010"/>
      <c r="LX1" s="1010"/>
      <c r="LY1" s="1010"/>
      <c r="LZ1" s="270">
        <f>LP1+1</f>
        <v>33</v>
      </c>
      <c r="MC1" s="1010" t="str">
        <f>LS1</f>
        <v>ENTRADA DEL MES DE NOVIEMBRE    2022</v>
      </c>
      <c r="MD1" s="1010"/>
      <c r="ME1" s="1010"/>
      <c r="MF1" s="1010"/>
      <c r="MG1" s="1010"/>
      <c r="MH1" s="1010"/>
      <c r="MI1" s="1010"/>
      <c r="MJ1" s="270">
        <f>LZ1+1</f>
        <v>34</v>
      </c>
      <c r="MK1" s="270"/>
      <c r="MM1" s="1010" t="str">
        <f>MC1</f>
        <v>ENTRADA DEL MES DE NOVIEMBRE    2022</v>
      </c>
      <c r="MN1" s="1010"/>
      <c r="MO1" s="1010"/>
      <c r="MP1" s="1010"/>
      <c r="MQ1" s="1010"/>
      <c r="MR1" s="1010"/>
      <c r="MS1" s="1010"/>
      <c r="MT1" s="270">
        <f>MJ1+1</f>
        <v>35</v>
      </c>
      <c r="MU1" s="270"/>
      <c r="MW1" s="1010" t="str">
        <f>MM1</f>
        <v>ENTRADA DEL MES DE NOVIEMBRE    2022</v>
      </c>
      <c r="MX1" s="1010"/>
      <c r="MY1" s="1010"/>
      <c r="MZ1" s="1010"/>
      <c r="NA1" s="1010"/>
      <c r="NB1" s="1010"/>
      <c r="NC1" s="1010"/>
      <c r="ND1" s="270">
        <f>MT1+1</f>
        <v>36</v>
      </c>
      <c r="NE1" s="270"/>
      <c r="NG1" s="1010" t="str">
        <f>MW1</f>
        <v>ENTRADA DEL MES DE NOVIEMBRE    2022</v>
      </c>
      <c r="NH1" s="1010"/>
      <c r="NI1" s="1010"/>
      <c r="NJ1" s="1010"/>
      <c r="NK1" s="1010"/>
      <c r="NL1" s="1010"/>
      <c r="NM1" s="1010"/>
      <c r="NN1" s="270">
        <f>ND1+1</f>
        <v>37</v>
      </c>
      <c r="NO1" s="270"/>
      <c r="NQ1" s="1010" t="str">
        <f>NG1</f>
        <v>ENTRADA DEL MES DE NOVIEMBRE    2022</v>
      </c>
      <c r="NR1" s="1010"/>
      <c r="NS1" s="1010"/>
      <c r="NT1" s="1010"/>
      <c r="NU1" s="1010"/>
      <c r="NV1" s="1010"/>
      <c r="NW1" s="1010"/>
      <c r="NX1" s="270">
        <f>NN1+1</f>
        <v>38</v>
      </c>
      <c r="NY1" s="270"/>
      <c r="OA1" s="1010" t="str">
        <f>NQ1</f>
        <v>ENTRADA DEL MES DE NOVIEMBRE    2022</v>
      </c>
      <c r="OB1" s="1010"/>
      <c r="OC1" s="1010"/>
      <c r="OD1" s="1010"/>
      <c r="OE1" s="1010"/>
      <c r="OF1" s="1010"/>
      <c r="OG1" s="1010"/>
      <c r="OH1" s="270">
        <f>NX1+1</f>
        <v>39</v>
      </c>
      <c r="OI1" s="270"/>
      <c r="OK1" s="1010" t="str">
        <f>OA1</f>
        <v>ENTRADA DEL MES DE NOVIEMBRE    2022</v>
      </c>
      <c r="OL1" s="1010"/>
      <c r="OM1" s="1010"/>
      <c r="ON1" s="1010"/>
      <c r="OO1" s="1010"/>
      <c r="OP1" s="1010"/>
      <c r="OQ1" s="1010"/>
      <c r="OR1" s="270">
        <f>OH1+1</f>
        <v>40</v>
      </c>
      <c r="OS1" s="270"/>
      <c r="OU1" s="1010" t="str">
        <f>OK1</f>
        <v>ENTRADA DEL MES DE NOVIEMBRE    2022</v>
      </c>
      <c r="OV1" s="1010"/>
      <c r="OW1" s="1010"/>
      <c r="OX1" s="1010"/>
      <c r="OY1" s="1010"/>
      <c r="OZ1" s="1010"/>
      <c r="PA1" s="1010"/>
      <c r="PB1" s="270">
        <f>OR1+1</f>
        <v>41</v>
      </c>
      <c r="PC1" s="270"/>
      <c r="PE1" s="1010" t="str">
        <f>OU1</f>
        <v>ENTRADA DEL MES DE NOVIEMBRE    2022</v>
      </c>
      <c r="PF1" s="1010"/>
      <c r="PG1" s="1010"/>
      <c r="PH1" s="1010"/>
      <c r="PI1" s="1010"/>
      <c r="PJ1" s="1010"/>
      <c r="PK1" s="1010"/>
      <c r="PL1" s="270">
        <f>PB1+1</f>
        <v>42</v>
      </c>
      <c r="PM1" s="270"/>
      <c r="PO1" s="1010" t="str">
        <f>PE1</f>
        <v>ENTRADA DEL MES DE NOVIEMBRE    2022</v>
      </c>
      <c r="PP1" s="1010"/>
      <c r="PQ1" s="1010"/>
      <c r="PR1" s="1010"/>
      <c r="PS1" s="1010"/>
      <c r="PT1" s="1010"/>
      <c r="PU1" s="1010"/>
      <c r="PV1" s="270">
        <f>PL1+1</f>
        <v>43</v>
      </c>
      <c r="PX1" s="1010" t="str">
        <f>PO1</f>
        <v>ENTRADA DEL MES DE NOVIEMBRE    2022</v>
      </c>
      <c r="PY1" s="1010"/>
      <c r="PZ1" s="1010"/>
      <c r="QA1" s="1010"/>
      <c r="QB1" s="1010"/>
      <c r="QC1" s="1010"/>
      <c r="QD1" s="1010"/>
      <c r="QE1" s="270">
        <f>PV1+1</f>
        <v>44</v>
      </c>
      <c r="QG1" s="1010" t="str">
        <f>PX1</f>
        <v>ENTRADA DEL MES DE NOVIEMBRE    2022</v>
      </c>
      <c r="QH1" s="1010"/>
      <c r="QI1" s="1010"/>
      <c r="QJ1" s="1010"/>
      <c r="QK1" s="1010"/>
      <c r="QL1" s="1010"/>
      <c r="QM1" s="1010"/>
      <c r="QN1" s="270">
        <f>QE1+1</f>
        <v>45</v>
      </c>
      <c r="QP1" s="1010" t="str">
        <f>QG1</f>
        <v>ENTRADA DEL MES DE NOVIEMBRE    2022</v>
      </c>
      <c r="QQ1" s="1010"/>
      <c r="QR1" s="1010"/>
      <c r="QS1" s="1010"/>
      <c r="QT1" s="1010"/>
      <c r="QU1" s="1010"/>
      <c r="QV1" s="1010"/>
      <c r="QW1" s="270">
        <f>QN1+1</f>
        <v>46</v>
      </c>
      <c r="QY1" s="1010" t="str">
        <f>QP1</f>
        <v>ENTRADA DEL MES DE NOVIEMBRE    2022</v>
      </c>
      <c r="QZ1" s="1010"/>
      <c r="RA1" s="1010"/>
      <c r="RB1" s="1010"/>
      <c r="RC1" s="1010"/>
      <c r="RD1" s="1010"/>
      <c r="RE1" s="1010"/>
      <c r="RF1" s="270">
        <f>QW1+1</f>
        <v>47</v>
      </c>
      <c r="RH1" s="1010" t="str">
        <f>QY1</f>
        <v>ENTRADA DEL MES DE NOVIEMBRE    2022</v>
      </c>
      <c r="RI1" s="1010"/>
      <c r="RJ1" s="1010"/>
      <c r="RK1" s="1010"/>
      <c r="RL1" s="1010"/>
      <c r="RM1" s="1010"/>
      <c r="RN1" s="1010"/>
      <c r="RO1" s="270">
        <f>RF1+1</f>
        <v>48</v>
      </c>
      <c r="RQ1" s="1010" t="str">
        <f>RH1</f>
        <v>ENTRADA DEL MES DE NOVIEMBRE    2022</v>
      </c>
      <c r="RR1" s="1010"/>
      <c r="RS1" s="1010"/>
      <c r="RT1" s="1010"/>
      <c r="RU1" s="1010"/>
      <c r="RV1" s="1010"/>
      <c r="RW1" s="1010"/>
      <c r="RX1" s="270">
        <f>RO1+1</f>
        <v>49</v>
      </c>
      <c r="RZ1" s="1010" t="str">
        <f>RQ1</f>
        <v>ENTRADA DEL MES DE NOVIEMBRE    2022</v>
      </c>
      <c r="SA1" s="1010"/>
      <c r="SB1" s="1010"/>
      <c r="SC1" s="1010"/>
      <c r="SD1" s="1010"/>
      <c r="SE1" s="1010"/>
      <c r="SF1" s="1010"/>
      <c r="SG1" s="270">
        <f>RX1+1</f>
        <v>50</v>
      </c>
      <c r="SI1" s="1010" t="str">
        <f>RZ1</f>
        <v>ENTRADA DEL MES DE NOVIEMBRE    2022</v>
      </c>
      <c r="SJ1" s="1010"/>
      <c r="SK1" s="1010"/>
      <c r="SL1" s="1010"/>
      <c r="SM1" s="1010"/>
      <c r="SN1" s="1010"/>
      <c r="SO1" s="1010"/>
      <c r="SP1" s="270">
        <f>SG1+1</f>
        <v>51</v>
      </c>
      <c r="SR1" s="1010" t="str">
        <f>SI1</f>
        <v>ENTRADA DEL MES DE NOVIEMBRE    2022</v>
      </c>
      <c r="SS1" s="1010"/>
      <c r="ST1" s="1010"/>
      <c r="SU1" s="1010"/>
      <c r="SV1" s="1010"/>
      <c r="SW1" s="1010"/>
      <c r="SX1" s="1010"/>
      <c r="SY1" s="270">
        <f>SP1+1</f>
        <v>52</v>
      </c>
      <c r="TA1" s="1010" t="str">
        <f>SR1</f>
        <v>ENTRADA DEL MES DE NOVIEMBRE    2022</v>
      </c>
      <c r="TB1" s="1010"/>
      <c r="TC1" s="1010"/>
      <c r="TD1" s="1010"/>
      <c r="TE1" s="1010"/>
      <c r="TF1" s="1010"/>
      <c r="TG1" s="1010"/>
      <c r="TH1" s="270">
        <f>SY1+1</f>
        <v>53</v>
      </c>
      <c r="TJ1" s="1010" t="str">
        <f>TA1</f>
        <v>ENTRADA DEL MES DE NOVIEMBRE    2022</v>
      </c>
      <c r="TK1" s="1010"/>
      <c r="TL1" s="1010"/>
      <c r="TM1" s="1010"/>
      <c r="TN1" s="1010"/>
      <c r="TO1" s="1010"/>
      <c r="TP1" s="1010"/>
      <c r="TQ1" s="270">
        <f>TH1+1</f>
        <v>54</v>
      </c>
      <c r="TS1" s="1010" t="str">
        <f>TJ1</f>
        <v>ENTRADA DEL MES DE NOVIEMBRE    2022</v>
      </c>
      <c r="TT1" s="1010"/>
      <c r="TU1" s="1010"/>
      <c r="TV1" s="1010"/>
      <c r="TW1" s="1010"/>
      <c r="TX1" s="1010"/>
      <c r="TY1" s="1010"/>
      <c r="TZ1" s="270">
        <f>TQ1+1</f>
        <v>55</v>
      </c>
      <c r="UB1" s="1010" t="str">
        <f>TS1</f>
        <v>ENTRADA DEL MES DE NOVIEMBRE    2022</v>
      </c>
      <c r="UC1" s="1010"/>
      <c r="UD1" s="1010"/>
      <c r="UE1" s="1010"/>
      <c r="UF1" s="1010"/>
      <c r="UG1" s="1010"/>
      <c r="UH1" s="1010"/>
      <c r="UI1" s="270">
        <f>TZ1+1</f>
        <v>56</v>
      </c>
      <c r="UK1" s="1010" t="str">
        <f>UB1</f>
        <v>ENTRADA DEL MES DE NOVIEMBRE    2022</v>
      </c>
      <c r="UL1" s="1010"/>
      <c r="UM1" s="1010"/>
      <c r="UN1" s="1010"/>
      <c r="UO1" s="1010"/>
      <c r="UP1" s="1010"/>
      <c r="UQ1" s="1010"/>
      <c r="UR1" s="270">
        <f>UI1+1</f>
        <v>57</v>
      </c>
      <c r="UT1" s="1010" t="str">
        <f>UK1</f>
        <v>ENTRADA DEL MES DE NOVIEMBRE    2022</v>
      </c>
      <c r="UU1" s="1010"/>
      <c r="UV1" s="1010"/>
      <c r="UW1" s="1010"/>
      <c r="UX1" s="1010"/>
      <c r="UY1" s="1010"/>
      <c r="UZ1" s="1010"/>
      <c r="VA1" s="270">
        <f>UR1+1</f>
        <v>58</v>
      </c>
      <c r="VC1" s="1010" t="str">
        <f>UT1</f>
        <v>ENTRADA DEL MES DE NOVIEMBRE    2022</v>
      </c>
      <c r="VD1" s="1010"/>
      <c r="VE1" s="1010"/>
      <c r="VF1" s="1010"/>
      <c r="VG1" s="1010"/>
      <c r="VH1" s="1010"/>
      <c r="VI1" s="1010"/>
      <c r="VJ1" s="270">
        <f>VA1+1</f>
        <v>59</v>
      </c>
      <c r="VL1" s="1010" t="str">
        <f>VC1</f>
        <v>ENTRADA DEL MES DE NOVIEMBRE    2022</v>
      </c>
      <c r="VM1" s="1010"/>
      <c r="VN1" s="1010"/>
      <c r="VO1" s="1010"/>
      <c r="VP1" s="1010"/>
      <c r="VQ1" s="1010"/>
      <c r="VR1" s="1010"/>
      <c r="VS1" s="270">
        <f>VJ1+1</f>
        <v>60</v>
      </c>
      <c r="VU1" s="1010" t="str">
        <f>VL1</f>
        <v>ENTRADA DEL MES DE NOVIEMBRE    2022</v>
      </c>
      <c r="VV1" s="1010"/>
      <c r="VW1" s="1010"/>
      <c r="VX1" s="1010"/>
      <c r="VY1" s="1010"/>
      <c r="VZ1" s="1010"/>
      <c r="WA1" s="1010"/>
      <c r="WB1" s="270">
        <f>VS1+1</f>
        <v>61</v>
      </c>
      <c r="WD1" s="1010" t="str">
        <f>VU1</f>
        <v>ENTRADA DEL MES DE NOVIEMBRE    2022</v>
      </c>
      <c r="WE1" s="1010"/>
      <c r="WF1" s="1010"/>
      <c r="WG1" s="1010"/>
      <c r="WH1" s="1010"/>
      <c r="WI1" s="1010"/>
      <c r="WJ1" s="1010"/>
      <c r="WK1" s="270">
        <f>WB1+1</f>
        <v>62</v>
      </c>
      <c r="WM1" s="1010" t="str">
        <f>WD1</f>
        <v>ENTRADA DEL MES DE NOVIEMBRE    2022</v>
      </c>
      <c r="WN1" s="1010"/>
      <c r="WO1" s="1010"/>
      <c r="WP1" s="1010"/>
      <c r="WQ1" s="1010"/>
      <c r="WR1" s="1010"/>
      <c r="WS1" s="1010"/>
      <c r="WT1" s="270">
        <f>WK1+1</f>
        <v>63</v>
      </c>
      <c r="WV1" s="1010" t="str">
        <f>WM1</f>
        <v>ENTRADA DEL MES DE NOVIEMBRE    2022</v>
      </c>
      <c r="WW1" s="1010"/>
      <c r="WX1" s="1010"/>
      <c r="WY1" s="1010"/>
      <c r="WZ1" s="1010"/>
      <c r="XA1" s="1010"/>
      <c r="XB1" s="1010"/>
      <c r="XC1" s="270">
        <f>WT1+1</f>
        <v>64</v>
      </c>
      <c r="XE1" s="1010" t="str">
        <f>WV1</f>
        <v>ENTRADA DEL MES DE NOVIEMBRE    2022</v>
      </c>
      <c r="XF1" s="1010"/>
      <c r="XG1" s="1010"/>
      <c r="XH1" s="1010"/>
      <c r="XI1" s="1010"/>
      <c r="XJ1" s="1010"/>
      <c r="XK1" s="1010"/>
      <c r="XL1" s="270">
        <f>XC1+1</f>
        <v>65</v>
      </c>
      <c r="XN1" s="1010" t="str">
        <f>XE1</f>
        <v>ENTRADA DEL MES DE NOVIEMBRE    2022</v>
      </c>
      <c r="XO1" s="1010"/>
      <c r="XP1" s="1010"/>
      <c r="XQ1" s="1010"/>
      <c r="XR1" s="1010"/>
      <c r="XS1" s="1010"/>
      <c r="XT1" s="1010"/>
      <c r="XU1" s="270">
        <f>XL1+1</f>
        <v>66</v>
      </c>
      <c r="XW1" s="1010" t="str">
        <f>XN1</f>
        <v>ENTRADA DEL MES DE NOVIEMBRE    2022</v>
      </c>
      <c r="XX1" s="1010"/>
      <c r="XY1" s="1010"/>
      <c r="XZ1" s="1010"/>
      <c r="YA1" s="1010"/>
      <c r="YB1" s="1010"/>
      <c r="YC1" s="1010"/>
      <c r="YD1" s="270">
        <f>XU1+1</f>
        <v>67</v>
      </c>
      <c r="YF1" s="1010" t="str">
        <f>XW1</f>
        <v>ENTRADA DEL MES DE NOVIEMBRE    2022</v>
      </c>
      <c r="YG1" s="1010"/>
      <c r="YH1" s="1010"/>
      <c r="YI1" s="1010"/>
      <c r="YJ1" s="1010"/>
      <c r="YK1" s="1010"/>
      <c r="YL1" s="1010"/>
      <c r="YM1" s="270">
        <f>YD1+1</f>
        <v>68</v>
      </c>
      <c r="YO1" s="1010" t="str">
        <f>YF1</f>
        <v>ENTRADA DEL MES DE NOVIEMBRE    2022</v>
      </c>
      <c r="YP1" s="1010"/>
      <c r="YQ1" s="1010"/>
      <c r="YR1" s="1010"/>
      <c r="YS1" s="1010"/>
      <c r="YT1" s="1010"/>
      <c r="YU1" s="1010"/>
      <c r="YV1" s="270">
        <f>YM1+1</f>
        <v>69</v>
      </c>
      <c r="YX1" s="1010" t="str">
        <f>YO1</f>
        <v>ENTRADA DEL MES DE NOVIEMBRE    2022</v>
      </c>
      <c r="YY1" s="1010"/>
      <c r="YZ1" s="1010"/>
      <c r="ZA1" s="1010"/>
      <c r="ZB1" s="1010"/>
      <c r="ZC1" s="1010"/>
      <c r="ZD1" s="1010"/>
      <c r="ZE1" s="270">
        <f>YV1+1</f>
        <v>70</v>
      </c>
      <c r="ZG1" s="1010" t="str">
        <f>YX1</f>
        <v>ENTRADA DEL MES DE NOVIEMBRE    2022</v>
      </c>
      <c r="ZH1" s="1010"/>
      <c r="ZI1" s="1010"/>
      <c r="ZJ1" s="1010"/>
      <c r="ZK1" s="1010"/>
      <c r="ZL1" s="1010"/>
      <c r="ZM1" s="1010"/>
      <c r="ZN1" s="270">
        <f>ZE1+1</f>
        <v>71</v>
      </c>
      <c r="ZP1" s="1010" t="str">
        <f>ZG1</f>
        <v>ENTRADA DEL MES DE NOVIEMBRE    2022</v>
      </c>
      <c r="ZQ1" s="1010"/>
      <c r="ZR1" s="1010"/>
      <c r="ZS1" s="1010"/>
      <c r="ZT1" s="1010"/>
      <c r="ZU1" s="1010"/>
      <c r="ZV1" s="1010"/>
      <c r="ZW1" s="270">
        <f>ZN1+1</f>
        <v>72</v>
      </c>
      <c r="ZY1" s="1010" t="str">
        <f>ZP1</f>
        <v>ENTRADA DEL MES DE NOVIEMBRE    2022</v>
      </c>
      <c r="ZZ1" s="1010"/>
      <c r="AAA1" s="1010"/>
      <c r="AAB1" s="1010"/>
      <c r="AAC1" s="1010"/>
      <c r="AAD1" s="1010"/>
      <c r="AAE1" s="1010"/>
      <c r="AAF1" s="270">
        <f>ZW1+1</f>
        <v>73</v>
      </c>
      <c r="AAH1" s="1010" t="str">
        <f>ZY1</f>
        <v>ENTRADA DEL MES DE NOVIEMBRE    2022</v>
      </c>
      <c r="AAI1" s="1010"/>
      <c r="AAJ1" s="1010"/>
      <c r="AAK1" s="1010"/>
      <c r="AAL1" s="1010"/>
      <c r="AAM1" s="1010"/>
      <c r="AAN1" s="1010"/>
      <c r="AAO1" s="270">
        <f>AAF1+1</f>
        <v>74</v>
      </c>
      <c r="AAQ1" s="1010" t="str">
        <f>AAH1</f>
        <v>ENTRADA DEL MES DE NOVIEMBRE    2022</v>
      </c>
      <c r="AAR1" s="1010"/>
      <c r="AAS1" s="1010"/>
      <c r="AAT1" s="1010"/>
      <c r="AAU1" s="1010"/>
      <c r="AAV1" s="1010"/>
      <c r="AAW1" s="1010"/>
      <c r="AAX1" s="270">
        <f>AAO1+1</f>
        <v>75</v>
      </c>
      <c r="AAZ1" s="1010" t="str">
        <f>AAQ1</f>
        <v>ENTRADA DEL MES DE NOVIEMBRE    2022</v>
      </c>
      <c r="ABA1" s="1010"/>
      <c r="ABB1" s="1010"/>
      <c r="ABC1" s="1010"/>
      <c r="ABD1" s="1010"/>
      <c r="ABE1" s="1010"/>
      <c r="ABF1" s="1010"/>
      <c r="ABG1" s="270">
        <f>AAX1+1</f>
        <v>76</v>
      </c>
      <c r="ABI1" s="1010" t="str">
        <f>AAZ1</f>
        <v>ENTRADA DEL MES DE NOVIEMBRE    2022</v>
      </c>
      <c r="ABJ1" s="1010"/>
      <c r="ABK1" s="1010"/>
      <c r="ABL1" s="1010"/>
      <c r="ABM1" s="1010"/>
      <c r="ABN1" s="1010"/>
      <c r="ABO1" s="1010"/>
      <c r="ABP1" s="270">
        <f>ABG1+1</f>
        <v>77</v>
      </c>
      <c r="ABR1" s="1010" t="str">
        <f>ABI1</f>
        <v>ENTRADA DEL MES DE NOVIEMBRE    2022</v>
      </c>
      <c r="ABS1" s="1010"/>
      <c r="ABT1" s="1010"/>
      <c r="ABU1" s="1010"/>
      <c r="ABV1" s="1010"/>
      <c r="ABW1" s="1010"/>
      <c r="ABX1" s="1010"/>
      <c r="ABY1" s="270">
        <f>ABP1+1</f>
        <v>78</v>
      </c>
      <c r="ACA1" s="1010" t="str">
        <f>ABR1</f>
        <v>ENTRADA DEL MES DE NOVIEMBRE    2022</v>
      </c>
      <c r="ACB1" s="1010"/>
      <c r="ACC1" s="1010"/>
      <c r="ACD1" s="1010"/>
      <c r="ACE1" s="1010"/>
      <c r="ACF1" s="1010"/>
      <c r="ACG1" s="1010"/>
      <c r="ACH1" s="270">
        <f>ABY1+1</f>
        <v>79</v>
      </c>
      <c r="ACJ1" s="1010" t="str">
        <f>ACA1</f>
        <v>ENTRADA DEL MES DE NOVIEMBRE    2022</v>
      </c>
      <c r="ACK1" s="1010"/>
      <c r="ACL1" s="1010"/>
      <c r="ACM1" s="1010"/>
      <c r="ACN1" s="1010"/>
      <c r="ACO1" s="1010"/>
      <c r="ACP1" s="1010"/>
      <c r="ACQ1" s="270">
        <f>ACH1+1</f>
        <v>80</v>
      </c>
      <c r="ACS1" s="1010" t="str">
        <f>ACJ1</f>
        <v>ENTRADA DEL MES DE NOVIEMBRE    2022</v>
      </c>
      <c r="ACT1" s="1010"/>
      <c r="ACU1" s="1010"/>
      <c r="ACV1" s="1010"/>
      <c r="ACW1" s="1010"/>
      <c r="ACX1" s="1010"/>
      <c r="ACY1" s="1010"/>
      <c r="ACZ1" s="270">
        <f>ACQ1+1</f>
        <v>81</v>
      </c>
      <c r="ADB1" s="1010" t="str">
        <f>ACS1</f>
        <v>ENTRADA DEL MES DE NOVIEMBRE    2022</v>
      </c>
      <c r="ADC1" s="1010"/>
      <c r="ADD1" s="1010"/>
      <c r="ADE1" s="1010"/>
      <c r="ADF1" s="1010"/>
      <c r="ADG1" s="1010"/>
      <c r="ADH1" s="1010"/>
      <c r="ADI1" s="270">
        <f>ACZ1+1</f>
        <v>82</v>
      </c>
      <c r="ADK1" s="1010" t="str">
        <f>ADB1</f>
        <v>ENTRADA DEL MES DE NOVIEMBRE    2022</v>
      </c>
      <c r="ADL1" s="1010"/>
      <c r="ADM1" s="1010"/>
      <c r="ADN1" s="1010"/>
      <c r="ADO1" s="1010"/>
      <c r="ADP1" s="1010"/>
      <c r="ADQ1" s="1010"/>
      <c r="ADR1" s="270">
        <f>ADI1+1</f>
        <v>83</v>
      </c>
      <c r="ADT1" s="1010" t="str">
        <f>ADK1</f>
        <v>ENTRADA DEL MES DE NOVIEMBRE    2022</v>
      </c>
      <c r="ADU1" s="1010"/>
      <c r="ADV1" s="1010"/>
      <c r="ADW1" s="1010"/>
      <c r="ADX1" s="1010"/>
      <c r="ADY1" s="1010"/>
      <c r="ADZ1" s="1010"/>
      <c r="AEA1" s="270">
        <f>ADR1+1</f>
        <v>84</v>
      </c>
      <c r="AEC1" s="1010" t="str">
        <f>ADT1</f>
        <v>ENTRADA DEL MES DE NOVIEMBRE    2022</v>
      </c>
      <c r="AED1" s="1010"/>
      <c r="AEE1" s="1010"/>
      <c r="AEF1" s="1010"/>
      <c r="AEG1" s="1010"/>
      <c r="AEH1" s="1010"/>
      <c r="AEI1" s="1010"/>
      <c r="AEJ1" s="270">
        <f>AEA1+1</f>
        <v>85</v>
      </c>
      <c r="AEL1" s="1010" t="str">
        <f>AEC1</f>
        <v>ENTRADA DEL MES DE NOVIEMBRE    2022</v>
      </c>
      <c r="AEM1" s="1010"/>
      <c r="AEN1" s="1010"/>
      <c r="AEO1" s="1010"/>
      <c r="AEP1" s="1010"/>
      <c r="AEQ1" s="1010"/>
      <c r="AER1" s="1010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>
        <f t="shared" ref="B4:I4" si="0">K5</f>
        <v>0</v>
      </c>
      <c r="C4" s="736">
        <f t="shared" si="0"/>
        <v>0</v>
      </c>
      <c r="D4" s="102">
        <f t="shared" si="0"/>
        <v>0</v>
      </c>
      <c r="E4" s="135">
        <f t="shared" si="0"/>
        <v>0</v>
      </c>
      <c r="F4" s="86">
        <f t="shared" si="0"/>
        <v>0</v>
      </c>
      <c r="G4" s="73">
        <f t="shared" si="0"/>
        <v>0</v>
      </c>
      <c r="H4" s="48">
        <f t="shared" si="0"/>
        <v>0</v>
      </c>
      <c r="I4" s="105">
        <f t="shared" si="0"/>
        <v>0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87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>
        <f t="shared" ref="B5:H5" si="1">U5</f>
        <v>0</v>
      </c>
      <c r="C5" s="75">
        <f t="shared" si="1"/>
        <v>0</v>
      </c>
      <c r="D5" s="102">
        <f t="shared" si="1"/>
        <v>0</v>
      </c>
      <c r="E5" s="135">
        <f t="shared" si="1"/>
        <v>0</v>
      </c>
      <c r="F5" s="86">
        <f t="shared" si="1"/>
        <v>0</v>
      </c>
      <c r="G5" s="73">
        <f t="shared" si="1"/>
        <v>0</v>
      </c>
      <c r="H5" s="48">
        <f t="shared" si="1"/>
        <v>0</v>
      </c>
      <c r="I5" s="105">
        <f>AB5</f>
        <v>0</v>
      </c>
      <c r="K5" s="771"/>
      <c r="L5" s="772"/>
      <c r="M5" s="773"/>
      <c r="N5" s="774"/>
      <c r="O5" s="775"/>
      <c r="P5" s="772"/>
      <c r="Q5" s="776"/>
      <c r="R5" s="138">
        <f>O5-Q5</f>
        <v>0</v>
      </c>
      <c r="S5" s="405"/>
      <c r="U5" s="771"/>
      <c r="V5" s="772"/>
      <c r="W5" s="773"/>
      <c r="X5" s="774"/>
      <c r="Y5" s="775"/>
      <c r="Z5" s="772"/>
      <c r="AA5" s="776"/>
      <c r="AB5" s="138">
        <f>Y5-AA5</f>
        <v>0</v>
      </c>
      <c r="AC5" s="405"/>
      <c r="AE5" s="771"/>
      <c r="AF5" s="772"/>
      <c r="AG5" s="773"/>
      <c r="AH5" s="777"/>
      <c r="AI5" s="775"/>
      <c r="AJ5" s="772"/>
      <c r="AK5" s="776"/>
      <c r="AL5" s="138">
        <f>AI5-AK5</f>
        <v>0</v>
      </c>
      <c r="AM5" s="405"/>
      <c r="AN5" s="75" t="s">
        <v>41</v>
      </c>
      <c r="AO5" s="778"/>
      <c r="AP5" s="772"/>
      <c r="AQ5" s="779"/>
      <c r="AR5" s="774"/>
      <c r="AS5" s="775"/>
      <c r="AT5" s="772"/>
      <c r="AU5" s="776"/>
      <c r="AV5" s="138">
        <f>AS5-AU5</f>
        <v>0</v>
      </c>
      <c r="AW5" s="405"/>
      <c r="AY5" s="778"/>
      <c r="AZ5" s="772"/>
      <c r="BA5" s="779"/>
      <c r="BB5" s="774"/>
      <c r="BC5" s="775"/>
      <c r="BD5" s="772"/>
      <c r="BE5" s="776"/>
      <c r="BF5" s="138">
        <f>BC5-BE5</f>
        <v>0</v>
      </c>
      <c r="BG5" s="405"/>
      <c r="BI5" s="1011"/>
      <c r="BJ5" s="1108"/>
      <c r="BK5" s="779"/>
      <c r="BL5" s="777"/>
      <c r="BM5" s="775"/>
      <c r="BN5" s="772"/>
      <c r="BO5" s="776"/>
      <c r="BP5" s="138">
        <f>BM5-BO5</f>
        <v>0</v>
      </c>
      <c r="BQ5" s="405"/>
      <c r="BS5" s="1014"/>
      <c r="BT5" s="1109"/>
      <c r="BU5" s="779"/>
      <c r="BV5" s="774"/>
      <c r="BW5" s="775"/>
      <c r="BX5" s="772"/>
      <c r="BY5" s="776"/>
      <c r="BZ5" s="138">
        <f>BW5-BY5</f>
        <v>0</v>
      </c>
      <c r="CA5" s="245"/>
      <c r="CB5" s="245"/>
      <c r="CC5" s="771"/>
      <c r="CD5" s="1109"/>
      <c r="CE5" s="779"/>
      <c r="CF5" s="774"/>
      <c r="CG5" s="775"/>
      <c r="CH5" s="772"/>
      <c r="CI5" s="776"/>
      <c r="CJ5" s="138">
        <f>CG5-CI5</f>
        <v>0</v>
      </c>
      <c r="CK5" s="245"/>
      <c r="CL5" s="245"/>
      <c r="CM5" s="1011"/>
      <c r="CN5" s="1110"/>
      <c r="CO5" s="773"/>
      <c r="CP5" s="774"/>
      <c r="CQ5" s="775"/>
      <c r="CR5" s="772"/>
      <c r="CS5" s="776"/>
      <c r="CT5" s="138">
        <f>CQ5-CS5</f>
        <v>0</v>
      </c>
      <c r="CU5" s="405"/>
      <c r="CW5" s="771"/>
      <c r="CX5" s="772"/>
      <c r="CY5" s="773"/>
      <c r="CZ5" s="774"/>
      <c r="DA5" s="775"/>
      <c r="DB5" s="772"/>
      <c r="DC5" s="776"/>
      <c r="DD5" s="138">
        <f>DA5-DC5</f>
        <v>0</v>
      </c>
      <c r="DE5" s="405"/>
      <c r="DG5" s="778"/>
      <c r="DH5" s="1109"/>
      <c r="DI5" s="779"/>
      <c r="DJ5" s="774"/>
      <c r="DK5" s="775"/>
      <c r="DL5" s="772"/>
      <c r="DM5" s="776"/>
      <c r="DN5" s="138">
        <f>DK5-DM5</f>
        <v>0</v>
      </c>
      <c r="DO5" s="405"/>
      <c r="DQ5" s="1013"/>
      <c r="DR5" s="1109"/>
      <c r="DS5" s="779"/>
      <c r="DT5" s="774"/>
      <c r="DU5" s="775"/>
      <c r="DV5" s="772"/>
      <c r="DW5" s="776"/>
      <c r="DX5" s="138">
        <f>DU5-DW5</f>
        <v>0</v>
      </c>
      <c r="DY5" s="245"/>
      <c r="EA5" s="778"/>
      <c r="EB5" s="772"/>
      <c r="EC5" s="779"/>
      <c r="ED5" s="774"/>
      <c r="EE5" s="775"/>
      <c r="EF5" s="772"/>
      <c r="EG5" s="776"/>
      <c r="EH5" s="138">
        <f>EE5-EG5</f>
        <v>0</v>
      </c>
      <c r="EI5" s="405"/>
      <c r="EJ5" s="75" t="s">
        <v>49</v>
      </c>
      <c r="EK5" s="778"/>
      <c r="EL5" s="772"/>
      <c r="EM5" s="779"/>
      <c r="EN5" s="774"/>
      <c r="EO5" s="775"/>
      <c r="EP5" s="772"/>
      <c r="EQ5" s="776"/>
      <c r="ER5" s="138">
        <f>EO5-EQ5</f>
        <v>0</v>
      </c>
      <c r="ES5" s="405"/>
      <c r="ET5" s="75" t="s">
        <v>49</v>
      </c>
      <c r="EU5" s="771"/>
      <c r="EV5" s="772"/>
      <c r="EW5" s="773"/>
      <c r="EX5" s="774"/>
      <c r="EY5" s="775"/>
      <c r="EZ5" s="772"/>
      <c r="FA5" s="750"/>
      <c r="FB5" s="138">
        <f>EY5-FA5</f>
        <v>0</v>
      </c>
      <c r="FC5" s="405"/>
      <c r="FE5" s="778"/>
      <c r="FF5" s="772"/>
      <c r="FG5" s="779"/>
      <c r="FH5" s="774"/>
      <c r="FI5" s="775"/>
      <c r="FJ5" s="772"/>
      <c r="FK5" s="750"/>
      <c r="FL5" s="138">
        <f>FI5-FK5</f>
        <v>0</v>
      </c>
      <c r="FM5" s="405"/>
      <c r="FO5" s="787"/>
      <c r="FP5" s="772"/>
      <c r="FQ5" s="779"/>
      <c r="FR5" s="774"/>
      <c r="FS5" s="775"/>
      <c r="FT5" s="772"/>
      <c r="FU5" s="776"/>
      <c r="FV5" s="138">
        <f>FS5-FU5</f>
        <v>0</v>
      </c>
      <c r="FW5" s="405"/>
      <c r="FY5" s="771"/>
      <c r="FZ5" s="772"/>
      <c r="GA5" s="773"/>
      <c r="GB5" s="774"/>
      <c r="GC5" s="775"/>
      <c r="GD5" s="772"/>
      <c r="GE5" s="776"/>
      <c r="GF5" s="138">
        <f>GC5-GE5</f>
        <v>0</v>
      </c>
      <c r="GG5" s="405"/>
      <c r="GI5" s="913"/>
      <c r="GJ5" s="772"/>
      <c r="GK5" s="779"/>
      <c r="GL5" s="777"/>
      <c r="GM5" s="775"/>
      <c r="GN5" s="772"/>
      <c r="GO5" s="776"/>
      <c r="GP5" s="138">
        <f>GM5-GO5</f>
        <v>0</v>
      </c>
      <c r="GQ5" s="405"/>
      <c r="GS5" s="1011"/>
      <c r="GT5" s="772"/>
      <c r="GU5" s="772"/>
      <c r="GV5" s="777"/>
      <c r="GW5" s="775"/>
      <c r="GX5" s="772"/>
      <c r="GY5" s="776"/>
      <c r="GZ5" s="138">
        <f>GW5-GY5</f>
        <v>0</v>
      </c>
      <c r="HA5" s="405"/>
      <c r="HC5" s="1014"/>
      <c r="HD5" s="772"/>
      <c r="HE5" s="779"/>
      <c r="HF5" s="777"/>
      <c r="HG5" s="775"/>
      <c r="HH5" s="772"/>
      <c r="HI5" s="776"/>
      <c r="HJ5" s="138">
        <f>HG5-HI5</f>
        <v>0</v>
      </c>
      <c r="HK5" s="405"/>
      <c r="HM5" s="778"/>
      <c r="HN5" s="772"/>
      <c r="HO5" s="779"/>
      <c r="HP5" s="774"/>
      <c r="HQ5" s="775"/>
      <c r="HR5" s="772"/>
      <c r="HS5" s="750"/>
      <c r="HT5" s="138">
        <f>HQ5-HS5</f>
        <v>0</v>
      </c>
      <c r="HU5" s="405"/>
      <c r="HW5" s="1011"/>
      <c r="HX5" s="772"/>
      <c r="HY5" s="779"/>
      <c r="HZ5" s="774"/>
      <c r="IA5" s="775"/>
      <c r="IB5" s="772"/>
      <c r="IC5" s="776"/>
      <c r="ID5" s="138">
        <f>IA5-IC5</f>
        <v>0</v>
      </c>
      <c r="IE5" s="405"/>
      <c r="IG5" s="1011"/>
      <c r="IH5" s="772"/>
      <c r="II5" s="779"/>
      <c r="IJ5" s="774"/>
      <c r="IK5" s="775"/>
      <c r="IL5" s="772"/>
      <c r="IM5" s="776"/>
      <c r="IN5" s="138">
        <f>IK5-IM5</f>
        <v>0</v>
      </c>
      <c r="IO5" s="405"/>
      <c r="IQ5" s="1011"/>
      <c r="IR5" s="939"/>
      <c r="IS5" s="773"/>
      <c r="IT5" s="777"/>
      <c r="IU5" s="775"/>
      <c r="IV5" s="772"/>
      <c r="IW5" s="776"/>
      <c r="IX5" s="138">
        <f>IU5-IW5</f>
        <v>0</v>
      </c>
      <c r="IY5" s="405"/>
      <c r="JA5" s="778"/>
      <c r="JB5" s="772"/>
      <c r="JC5" s="773"/>
      <c r="JD5" s="774"/>
      <c r="JE5" s="775"/>
      <c r="JF5" s="772"/>
      <c r="JG5" s="776"/>
      <c r="JH5" s="138">
        <f>JE5-JG5</f>
        <v>0</v>
      </c>
      <c r="JI5" s="405"/>
      <c r="JK5" s="1013"/>
      <c r="JL5" s="789"/>
      <c r="JM5" s="779"/>
      <c r="JN5" s="774"/>
      <c r="JO5" s="775"/>
      <c r="JP5" s="772"/>
      <c r="JQ5" s="750"/>
      <c r="JR5" s="138">
        <f>JO5-JQ5</f>
        <v>0</v>
      </c>
      <c r="JS5" s="405"/>
      <c r="JU5" s="771"/>
      <c r="JV5" s="772"/>
      <c r="JW5" s="773"/>
      <c r="JX5" s="774"/>
      <c r="JY5" s="775"/>
      <c r="JZ5" s="772"/>
      <c r="KA5" s="776"/>
      <c r="KB5" s="138">
        <f>JY5-KA5</f>
        <v>0</v>
      </c>
      <c r="KC5" s="405"/>
      <c r="KE5" s="1019"/>
      <c r="KF5" s="772"/>
      <c r="KG5" s="773"/>
      <c r="KH5" s="774"/>
      <c r="KI5" s="775"/>
      <c r="KJ5" s="772"/>
      <c r="KK5" s="776"/>
      <c r="KL5" s="138">
        <f>KI5-KK5</f>
        <v>0</v>
      </c>
      <c r="KM5" s="405"/>
      <c r="KO5" s="771"/>
      <c r="KP5" s="772"/>
      <c r="KQ5" s="773"/>
      <c r="KR5" s="774"/>
      <c r="KS5" s="775"/>
      <c r="KT5" s="772"/>
      <c r="KU5" s="776"/>
      <c r="KV5" s="138">
        <f>KS5-KU5</f>
        <v>0</v>
      </c>
      <c r="KW5" s="405"/>
      <c r="KY5" s="771"/>
      <c r="KZ5" s="772"/>
      <c r="LA5" s="773"/>
      <c r="LB5" s="777"/>
      <c r="LC5" s="775"/>
      <c r="LD5" s="772"/>
      <c r="LE5" s="776"/>
      <c r="LF5" s="138">
        <f>LC5-LE5</f>
        <v>0</v>
      </c>
      <c r="LG5" s="405"/>
      <c r="LH5" s="75" t="s">
        <v>41</v>
      </c>
      <c r="LI5" s="778"/>
      <c r="LJ5" s="772"/>
      <c r="LK5" s="779"/>
      <c r="LL5" s="774"/>
      <c r="LM5" s="775"/>
      <c r="LN5" s="772"/>
      <c r="LO5" s="776"/>
      <c r="LP5" s="138">
        <f>LM5-LO5</f>
        <v>0</v>
      </c>
      <c r="LQ5" s="405"/>
      <c r="LS5" s="778"/>
      <c r="LT5" s="772"/>
      <c r="LU5" s="780"/>
      <c r="LV5" s="774"/>
      <c r="LW5" s="775"/>
      <c r="LX5" s="772"/>
      <c r="LY5" s="776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>
        <f t="shared" ref="B6:H6" si="2">AE5</f>
        <v>0</v>
      </c>
      <c r="C6" s="75">
        <f t="shared" si="2"/>
        <v>0</v>
      </c>
      <c r="D6" s="102">
        <f t="shared" si="2"/>
        <v>0</v>
      </c>
      <c r="E6" s="135">
        <f t="shared" si="2"/>
        <v>0</v>
      </c>
      <c r="F6" s="86">
        <f t="shared" si="2"/>
        <v>0</v>
      </c>
      <c r="G6" s="73">
        <f t="shared" si="2"/>
        <v>0</v>
      </c>
      <c r="H6" s="48">
        <f t="shared" si="2"/>
        <v>0</v>
      </c>
      <c r="I6" s="105">
        <f>AL5</f>
        <v>0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11"/>
      <c r="BJ6" s="781"/>
      <c r="BK6" s="778"/>
      <c r="BL6" s="778"/>
      <c r="BM6" s="778"/>
      <c r="BN6" s="778"/>
      <c r="BO6" s="772"/>
      <c r="BQ6" s="245"/>
      <c r="BS6" s="1014"/>
      <c r="BT6" s="782"/>
      <c r="BU6" s="778"/>
      <c r="BV6" s="778"/>
      <c r="BW6" s="778"/>
      <c r="BX6" s="778"/>
      <c r="BY6" s="772"/>
      <c r="CA6" s="245"/>
      <c r="CB6" s="245"/>
      <c r="CC6" s="771"/>
      <c r="CD6" s="782"/>
      <c r="CE6" s="778"/>
      <c r="CF6" s="778"/>
      <c r="CG6" s="778"/>
      <c r="CH6" s="778"/>
      <c r="CI6" s="772"/>
      <c r="CK6" s="245"/>
      <c r="CL6" s="245"/>
      <c r="CM6" s="1011"/>
      <c r="CN6" s="783"/>
      <c r="CO6" s="778"/>
      <c r="CP6" s="778"/>
      <c r="CQ6" s="778"/>
      <c r="CR6" s="778"/>
      <c r="CS6" s="772"/>
      <c r="CU6" s="245"/>
      <c r="CW6" s="227"/>
      <c r="CX6" s="229"/>
      <c r="DC6" s="73"/>
      <c r="DE6" s="245"/>
      <c r="DG6" s="62"/>
      <c r="DH6" s="229"/>
      <c r="DM6" s="73"/>
      <c r="DO6" s="245"/>
      <c r="DQ6" s="1013"/>
      <c r="DR6" s="782"/>
      <c r="DS6" s="778"/>
      <c r="DT6" s="778"/>
      <c r="DU6" s="778"/>
      <c r="DV6" s="778"/>
      <c r="DW6" s="772"/>
      <c r="DY6" s="245"/>
      <c r="EA6" s="778"/>
      <c r="EB6" s="782"/>
      <c r="EC6" s="778"/>
      <c r="ED6" s="778"/>
      <c r="EE6" s="778"/>
      <c r="EF6" s="778"/>
      <c r="EG6" s="772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14"/>
      <c r="GJ6" s="915"/>
      <c r="GK6" s="778"/>
      <c r="GL6" s="778"/>
      <c r="GM6" s="778"/>
      <c r="GN6" s="778"/>
      <c r="GO6" s="772"/>
      <c r="GQ6" s="245"/>
      <c r="GS6" s="1011"/>
      <c r="GT6" s="788"/>
      <c r="GU6" s="778"/>
      <c r="GV6" s="778"/>
      <c r="GW6" s="778"/>
      <c r="GX6" s="778"/>
      <c r="GY6" s="772"/>
      <c r="HA6" s="245"/>
      <c r="HC6" s="1014"/>
      <c r="HD6" s="782"/>
      <c r="HE6" s="778"/>
      <c r="HF6" s="778"/>
      <c r="HG6" s="778"/>
      <c r="HH6" s="778"/>
      <c r="HI6" s="772"/>
      <c r="HK6" s="245"/>
      <c r="HM6" s="177"/>
      <c r="HN6" s="229"/>
      <c r="HS6" s="73"/>
      <c r="HU6" s="245"/>
      <c r="HW6" s="1011"/>
      <c r="HX6" s="778"/>
      <c r="HY6" s="778"/>
      <c r="HZ6" s="778"/>
      <c r="IA6" s="778"/>
      <c r="IB6" s="778"/>
      <c r="IC6" s="772"/>
      <c r="IE6" s="245"/>
      <c r="IG6" s="1011"/>
      <c r="IH6" s="778"/>
      <c r="II6" s="778"/>
      <c r="IJ6" s="778"/>
      <c r="IK6" s="778"/>
      <c r="IL6" s="778"/>
      <c r="IM6" s="772"/>
      <c r="IO6" s="245"/>
      <c r="IQ6" s="1011"/>
      <c r="IR6" s="782"/>
      <c r="IS6" s="778"/>
      <c r="IT6" s="778"/>
      <c r="IU6" s="778"/>
      <c r="IV6" s="778"/>
      <c r="IW6" s="772"/>
      <c r="IY6" s="245"/>
      <c r="JA6" s="778"/>
      <c r="JB6" s="778"/>
      <c r="JC6" s="778"/>
      <c r="JD6" s="778"/>
      <c r="JE6" s="778"/>
      <c r="JF6" s="778"/>
      <c r="JG6" s="772"/>
      <c r="JI6" s="245"/>
      <c r="JK6" s="1013"/>
      <c r="JL6" s="782"/>
      <c r="JM6" s="778"/>
      <c r="JN6" s="778"/>
      <c r="JO6" s="778"/>
      <c r="JP6" s="778"/>
      <c r="JQ6" s="772"/>
      <c r="JS6" s="245"/>
      <c r="JU6" s="227"/>
      <c r="JV6" s="229"/>
      <c r="KA6" s="73"/>
      <c r="KC6" s="245"/>
      <c r="KE6" s="1019"/>
      <c r="KF6" s="782"/>
      <c r="KG6" s="778"/>
      <c r="KH6" s="778"/>
      <c r="KI6" s="778"/>
      <c r="KJ6" s="778"/>
      <c r="KK6" s="772"/>
      <c r="KM6" s="245"/>
      <c r="KO6" s="771"/>
      <c r="KP6" s="782"/>
      <c r="KQ6" s="778"/>
      <c r="KR6" s="778"/>
      <c r="KS6" s="778"/>
      <c r="KT6" s="778"/>
      <c r="KU6" s="772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>
        <f>AO5</f>
        <v>0</v>
      </c>
      <c r="C7" s="75">
        <f t="shared" ref="C7:I7" si="3">AP5</f>
        <v>0</v>
      </c>
      <c r="D7" s="102">
        <f t="shared" si="3"/>
        <v>0</v>
      </c>
      <c r="E7" s="135">
        <f t="shared" si="3"/>
        <v>0</v>
      </c>
      <c r="F7" s="86">
        <f t="shared" si="3"/>
        <v>0</v>
      </c>
      <c r="G7" s="73">
        <f t="shared" si="3"/>
        <v>0</v>
      </c>
      <c r="H7" s="48">
        <f t="shared" si="3"/>
        <v>0</v>
      </c>
      <c r="I7" s="105">
        <f t="shared" si="3"/>
        <v>0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>
        <f>AY5</f>
        <v>0</v>
      </c>
      <c r="C8" s="75">
        <f t="shared" ref="C8:I8" si="4">AZ5</f>
        <v>0</v>
      </c>
      <c r="D8" s="102">
        <f t="shared" si="4"/>
        <v>0</v>
      </c>
      <c r="E8" s="135">
        <f t="shared" si="4"/>
        <v>0</v>
      </c>
      <c r="F8" s="86">
        <f t="shared" si="4"/>
        <v>0</v>
      </c>
      <c r="G8" s="73">
        <f t="shared" si="4"/>
        <v>0</v>
      </c>
      <c r="H8" s="48">
        <f t="shared" si="4"/>
        <v>0</v>
      </c>
      <c r="I8" s="105">
        <f t="shared" si="4"/>
        <v>0</v>
      </c>
      <c r="K8" s="61"/>
      <c r="L8" s="106"/>
      <c r="M8" s="15">
        <v>1</v>
      </c>
      <c r="N8" s="92"/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/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/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/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/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/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/>
      <c r="BW8" s="291"/>
      <c r="BX8" s="92"/>
      <c r="BY8" s="603"/>
      <c r="BZ8" s="292"/>
      <c r="CA8" s="402">
        <f>BZ8*BX8</f>
        <v>0</v>
      </c>
      <c r="CC8" s="61"/>
      <c r="CD8" s="214"/>
      <c r="CE8" s="15">
        <v>1</v>
      </c>
      <c r="CF8" s="92"/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/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/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56"/>
      <c r="DK8" s="784"/>
      <c r="DL8" s="756"/>
      <c r="DM8" s="785"/>
      <c r="DN8" s="786"/>
      <c r="DO8" s="407">
        <f>DN8*DL8</f>
        <v>0</v>
      </c>
      <c r="DQ8" s="61"/>
      <c r="DR8" s="106"/>
      <c r="DS8" s="15">
        <v>1</v>
      </c>
      <c r="DT8" s="92"/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/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/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/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/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/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/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/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/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/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/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/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/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/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/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56"/>
      <c r="KU8" s="757"/>
      <c r="KV8" s="758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>
        <f>BI5</f>
        <v>0</v>
      </c>
      <c r="C9" s="75">
        <f t="shared" ref="C9:H9" si="6">BJ5</f>
        <v>0</v>
      </c>
      <c r="D9" s="102">
        <f t="shared" si="6"/>
        <v>0</v>
      </c>
      <c r="E9" s="135">
        <f t="shared" si="6"/>
        <v>0</v>
      </c>
      <c r="F9" s="86">
        <f t="shared" si="6"/>
        <v>0</v>
      </c>
      <c r="G9" s="73">
        <f t="shared" si="6"/>
        <v>0</v>
      </c>
      <c r="H9" s="48">
        <f t="shared" si="6"/>
        <v>0</v>
      </c>
      <c r="I9" s="105">
        <f>BP5</f>
        <v>0</v>
      </c>
      <c r="L9" s="106"/>
      <c r="M9" s="15">
        <v>2</v>
      </c>
      <c r="N9" s="69"/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/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/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/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/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/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/>
      <c r="BW9" s="291"/>
      <c r="BX9" s="92"/>
      <c r="BY9" s="603"/>
      <c r="BZ9" s="292"/>
      <c r="CA9" s="402">
        <f t="shared" ref="CA9:CA28" si="13">BZ9*BX9</f>
        <v>0</v>
      </c>
      <c r="CD9" s="214"/>
      <c r="CE9" s="15">
        <v>2</v>
      </c>
      <c r="CF9" s="92"/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/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/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56"/>
      <c r="DK9" s="784"/>
      <c r="DL9" s="756"/>
      <c r="DM9" s="785"/>
      <c r="DN9" s="786"/>
      <c r="DO9" s="407">
        <f t="shared" ref="DO9:DO29" si="16">DN9*DL9</f>
        <v>0</v>
      </c>
      <c r="DR9" s="94"/>
      <c r="DS9" s="15">
        <v>2</v>
      </c>
      <c r="DT9" s="92"/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/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/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/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/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/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/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/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/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/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/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/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/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/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/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59"/>
      <c r="KU9" s="757"/>
      <c r="KV9" s="758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5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L10" s="106"/>
      <c r="M10" s="15">
        <v>3</v>
      </c>
      <c r="N10" s="69"/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/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/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/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/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/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/>
      <c r="BW10" s="291"/>
      <c r="BX10" s="92"/>
      <c r="BY10" s="603"/>
      <c r="BZ10" s="292"/>
      <c r="CA10" s="402">
        <f t="shared" si="13"/>
        <v>0</v>
      </c>
      <c r="CD10" s="214"/>
      <c r="CE10" s="15">
        <v>3</v>
      </c>
      <c r="CF10" s="92"/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/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/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56"/>
      <c r="DK10" s="784"/>
      <c r="DL10" s="756"/>
      <c r="DM10" s="785"/>
      <c r="DN10" s="786"/>
      <c r="DO10" s="407">
        <f t="shared" si="16"/>
        <v>0</v>
      </c>
      <c r="DR10" s="94"/>
      <c r="DS10" s="15">
        <v>3</v>
      </c>
      <c r="DT10" s="92"/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/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/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/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/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/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/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/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/>
      <c r="GW10" s="246"/>
      <c r="GX10" s="105"/>
      <c r="GY10" s="95"/>
      <c r="GZ10" s="71"/>
      <c r="HA10" s="402">
        <f t="shared" si="25"/>
        <v>0</v>
      </c>
      <c r="HD10" s="94"/>
      <c r="HE10" s="15">
        <v>3</v>
      </c>
      <c r="HF10" s="92"/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/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/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/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/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/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59"/>
      <c r="KU10" s="757"/>
      <c r="KV10" s="758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5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61"/>
      <c r="L11" s="106"/>
      <c r="M11" s="15">
        <v>4</v>
      </c>
      <c r="N11" s="69"/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/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/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/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/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/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/>
      <c r="BW11" s="291"/>
      <c r="BX11" s="92"/>
      <c r="BY11" s="603"/>
      <c r="BZ11" s="292"/>
      <c r="CA11" s="402">
        <f t="shared" si="13"/>
        <v>0</v>
      </c>
      <c r="CC11" s="61"/>
      <c r="CD11" s="214"/>
      <c r="CE11" s="15">
        <v>4</v>
      </c>
      <c r="CF11" s="92"/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/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/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56"/>
      <c r="DK11" s="784"/>
      <c r="DL11" s="756"/>
      <c r="DM11" s="785"/>
      <c r="DN11" s="786"/>
      <c r="DO11" s="407">
        <f t="shared" si="16"/>
        <v>0</v>
      </c>
      <c r="DQ11" s="61"/>
      <c r="DR11" s="106"/>
      <c r="DS11" s="15">
        <v>4</v>
      </c>
      <c r="DT11" s="92"/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/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/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/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/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/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/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/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/>
      <c r="GW11" s="246"/>
      <c r="GX11" s="105"/>
      <c r="GY11" s="95"/>
      <c r="GZ11" s="71"/>
      <c r="HA11" s="402">
        <f t="shared" si="25"/>
        <v>0</v>
      </c>
      <c r="HC11" s="61"/>
      <c r="HD11" s="106"/>
      <c r="HE11" s="15">
        <v>4</v>
      </c>
      <c r="HF11" s="92"/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/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/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/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/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/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59"/>
      <c r="KU11" s="757"/>
      <c r="KV11" s="758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5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L12" s="106"/>
      <c r="M12" s="15">
        <v>5</v>
      </c>
      <c r="N12" s="69"/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/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/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/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/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/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/>
      <c r="BW12" s="291"/>
      <c r="BX12" s="92"/>
      <c r="BY12" s="603"/>
      <c r="BZ12" s="292"/>
      <c r="CA12" s="402">
        <f t="shared" si="13"/>
        <v>0</v>
      </c>
      <c r="CD12" s="214"/>
      <c r="CE12" s="15">
        <v>5</v>
      </c>
      <c r="CF12" s="92"/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/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/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56"/>
      <c r="DK12" s="784"/>
      <c r="DL12" s="756"/>
      <c r="DM12" s="785"/>
      <c r="DN12" s="786"/>
      <c r="DO12" s="407">
        <f t="shared" si="16"/>
        <v>0</v>
      </c>
      <c r="DR12" s="106"/>
      <c r="DS12" s="15">
        <v>5</v>
      </c>
      <c r="DT12" s="92"/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/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/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/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/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/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/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/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/>
      <c r="GW12" s="246"/>
      <c r="GX12" s="105"/>
      <c r="GY12" s="95"/>
      <c r="GZ12" s="71"/>
      <c r="HA12" s="402">
        <f t="shared" si="25"/>
        <v>0</v>
      </c>
      <c r="HD12" s="106"/>
      <c r="HE12" s="15">
        <v>5</v>
      </c>
      <c r="HF12" s="92"/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/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/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/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/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/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59"/>
      <c r="KU12" s="757"/>
      <c r="KV12" s="758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L13" s="106"/>
      <c r="M13" s="15">
        <v>6</v>
      </c>
      <c r="N13" s="69"/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/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/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/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/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/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/>
      <c r="BW13" s="291"/>
      <c r="BX13" s="92"/>
      <c r="BY13" s="603"/>
      <c r="BZ13" s="292"/>
      <c r="CA13" s="402">
        <f t="shared" si="13"/>
        <v>0</v>
      </c>
      <c r="CD13" s="214"/>
      <c r="CE13" s="15">
        <v>6</v>
      </c>
      <c r="CF13" s="92"/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/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/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56"/>
      <c r="DK13" s="784"/>
      <c r="DL13" s="756"/>
      <c r="DM13" s="785"/>
      <c r="DN13" s="786"/>
      <c r="DO13" s="407">
        <f t="shared" si="16"/>
        <v>0</v>
      </c>
      <c r="DR13" s="106"/>
      <c r="DS13" s="15">
        <v>6</v>
      </c>
      <c r="DT13" s="92"/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/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/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/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/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/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/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/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/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/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/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/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/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/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/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59"/>
      <c r="KU13" s="757"/>
      <c r="KV13" s="758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L14" s="106"/>
      <c r="M14" s="15">
        <v>7</v>
      </c>
      <c r="N14" s="69"/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/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/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/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/>
      <c r="BC14" s="246"/>
      <c r="BD14" s="92"/>
      <c r="BE14" s="95"/>
      <c r="BF14" s="71"/>
      <c r="BG14" s="402">
        <f t="shared" si="11"/>
        <v>0</v>
      </c>
      <c r="BJ14" s="708"/>
      <c r="BK14" s="15">
        <v>7</v>
      </c>
      <c r="BL14" s="92"/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/>
      <c r="BW14" s="291"/>
      <c r="BX14" s="92"/>
      <c r="BY14" s="603"/>
      <c r="BZ14" s="292"/>
      <c r="CA14" s="402">
        <f t="shared" si="13"/>
        <v>0</v>
      </c>
      <c r="CD14" s="214"/>
      <c r="CE14" s="15">
        <v>7</v>
      </c>
      <c r="CF14" s="92"/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/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/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56"/>
      <c r="DK14" s="784"/>
      <c r="DL14" s="756"/>
      <c r="DM14" s="785"/>
      <c r="DN14" s="786"/>
      <c r="DO14" s="407">
        <f t="shared" si="16"/>
        <v>0</v>
      </c>
      <c r="DR14" s="106"/>
      <c r="DS14" s="15">
        <v>7</v>
      </c>
      <c r="DT14" s="92"/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/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/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/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/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/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/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/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/>
      <c r="GW14" s="246"/>
      <c r="GX14" s="105"/>
      <c r="GY14" s="95"/>
      <c r="GZ14" s="71"/>
      <c r="HA14" s="402">
        <f t="shared" si="25"/>
        <v>0</v>
      </c>
      <c r="HD14" s="106"/>
      <c r="HE14" s="15">
        <v>7</v>
      </c>
      <c r="HF14" s="92"/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/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/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/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/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/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59"/>
      <c r="KU14" s="757"/>
      <c r="KV14" s="758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L15" s="106"/>
      <c r="M15" s="15">
        <v>8</v>
      </c>
      <c r="N15" s="69"/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/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/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/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/>
      <c r="BC15" s="246"/>
      <c r="BD15" s="92"/>
      <c r="BE15" s="95"/>
      <c r="BF15" s="71"/>
      <c r="BG15" s="402">
        <f t="shared" si="11"/>
        <v>0</v>
      </c>
      <c r="BJ15" s="708"/>
      <c r="BK15" s="15">
        <v>8</v>
      </c>
      <c r="BL15" s="92"/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/>
      <c r="BW15" s="291"/>
      <c r="BX15" s="92"/>
      <c r="BY15" s="603"/>
      <c r="BZ15" s="292"/>
      <c r="CA15" s="402">
        <f t="shared" si="13"/>
        <v>0</v>
      </c>
      <c r="CD15" s="214"/>
      <c r="CE15" s="15">
        <v>8</v>
      </c>
      <c r="CF15" s="92"/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/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/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56"/>
      <c r="DK15" s="784"/>
      <c r="DL15" s="756"/>
      <c r="DM15" s="785"/>
      <c r="DN15" s="786"/>
      <c r="DO15" s="407">
        <f t="shared" si="16"/>
        <v>0</v>
      </c>
      <c r="DR15" s="106"/>
      <c r="DS15" s="15">
        <v>8</v>
      </c>
      <c r="DT15" s="92"/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/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/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/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/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/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/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/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/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/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/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/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/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/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/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59"/>
      <c r="KU15" s="757"/>
      <c r="KV15" s="758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L16" s="106"/>
      <c r="M16" s="15">
        <v>9</v>
      </c>
      <c r="N16" s="69"/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/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/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/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/>
      <c r="BC16" s="246"/>
      <c r="BD16" s="92"/>
      <c r="BE16" s="95"/>
      <c r="BF16" s="71"/>
      <c r="BG16" s="402">
        <f t="shared" si="11"/>
        <v>0</v>
      </c>
      <c r="BJ16" s="708"/>
      <c r="BK16" s="15">
        <v>9</v>
      </c>
      <c r="BL16" s="92"/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/>
      <c r="BW16" s="291"/>
      <c r="BX16" s="92"/>
      <c r="BY16" s="603"/>
      <c r="BZ16" s="292"/>
      <c r="CA16" s="402">
        <f t="shared" si="13"/>
        <v>0</v>
      </c>
      <c r="CD16" s="214"/>
      <c r="CE16" s="15">
        <v>9</v>
      </c>
      <c r="CF16" s="92"/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/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/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56"/>
      <c r="DK16" s="784"/>
      <c r="DL16" s="756"/>
      <c r="DM16" s="785"/>
      <c r="DN16" s="786"/>
      <c r="DO16" s="407">
        <f t="shared" si="16"/>
        <v>0</v>
      </c>
      <c r="DR16" s="106"/>
      <c r="DS16" s="15">
        <v>9</v>
      </c>
      <c r="DT16" s="92"/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/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/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/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/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/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/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/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/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/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/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/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/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/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/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59"/>
      <c r="KU16" s="757"/>
      <c r="KV16" s="758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69"/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/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/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/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/>
      <c r="BC17" s="246"/>
      <c r="BD17" s="92"/>
      <c r="BE17" s="95"/>
      <c r="BF17" s="71"/>
      <c r="BG17" s="402">
        <f t="shared" si="11"/>
        <v>0</v>
      </c>
      <c r="BJ17" s="708"/>
      <c r="BK17" s="15">
        <v>10</v>
      </c>
      <c r="BL17" s="92"/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/>
      <c r="BW17" s="291"/>
      <c r="BX17" s="69"/>
      <c r="BY17" s="603"/>
      <c r="BZ17" s="292"/>
      <c r="CA17" s="402">
        <f t="shared" si="13"/>
        <v>0</v>
      </c>
      <c r="CD17" s="214"/>
      <c r="CE17" s="15">
        <v>10</v>
      </c>
      <c r="CF17" s="92"/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/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/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59"/>
      <c r="DK17" s="784"/>
      <c r="DL17" s="759"/>
      <c r="DM17" s="785"/>
      <c r="DN17" s="786"/>
      <c r="DO17" s="407">
        <f t="shared" si="16"/>
        <v>0</v>
      </c>
      <c r="DR17" s="106"/>
      <c r="DS17" s="15">
        <v>10</v>
      </c>
      <c r="DT17" s="69"/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/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/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/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/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/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/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/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/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/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/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/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/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/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/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59"/>
      <c r="KU17" s="757"/>
      <c r="KV17" s="758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/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/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/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/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/>
      <c r="BC18" s="246"/>
      <c r="BD18" s="92"/>
      <c r="BE18" s="95"/>
      <c r="BF18" s="71"/>
      <c r="BG18" s="402">
        <f t="shared" si="11"/>
        <v>0</v>
      </c>
      <c r="BJ18" s="708"/>
      <c r="BK18" s="15">
        <v>11</v>
      </c>
      <c r="BL18" s="92"/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/>
      <c r="BW18" s="291"/>
      <c r="BX18" s="92"/>
      <c r="BY18" s="603"/>
      <c r="BZ18" s="292"/>
      <c r="CA18" s="402">
        <f t="shared" si="13"/>
        <v>0</v>
      </c>
      <c r="CD18" s="214"/>
      <c r="CE18" s="15">
        <v>11</v>
      </c>
      <c r="CF18" s="69"/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/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/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56"/>
      <c r="DK18" s="784"/>
      <c r="DL18" s="756"/>
      <c r="DM18" s="785"/>
      <c r="DN18" s="786"/>
      <c r="DO18" s="407">
        <f t="shared" si="16"/>
        <v>0</v>
      </c>
      <c r="DR18" s="106"/>
      <c r="DS18" s="15">
        <v>11</v>
      </c>
      <c r="DT18" s="92"/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/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/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/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/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/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/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/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/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/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/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/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/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/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/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59"/>
      <c r="KU18" s="757"/>
      <c r="KV18" s="758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/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/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/>
      <c r="AI19" s="246"/>
      <c r="AJ19" s="69"/>
      <c r="AK19" s="95"/>
      <c r="AL19" s="71"/>
      <c r="AM19" s="402">
        <f t="shared" si="9"/>
        <v>0</v>
      </c>
      <c r="AP19" s="106"/>
      <c r="AQ19" s="15">
        <v>12</v>
      </c>
      <c r="AR19" s="92"/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/>
      <c r="BC19" s="246"/>
      <c r="BD19" s="92"/>
      <c r="BE19" s="95"/>
      <c r="BF19" s="71"/>
      <c r="BG19" s="402">
        <f t="shared" si="11"/>
        <v>0</v>
      </c>
      <c r="BJ19" s="708"/>
      <c r="BK19" s="15">
        <v>12</v>
      </c>
      <c r="BL19" s="92"/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/>
      <c r="BW19" s="291"/>
      <c r="BX19" s="92"/>
      <c r="BY19" s="603"/>
      <c r="BZ19" s="292"/>
      <c r="CA19" s="402">
        <f t="shared" si="13"/>
        <v>0</v>
      </c>
      <c r="CD19" s="214"/>
      <c r="CE19" s="15">
        <v>12</v>
      </c>
      <c r="CF19" s="92"/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/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/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56"/>
      <c r="DK19" s="784"/>
      <c r="DL19" s="756"/>
      <c r="DM19" s="785"/>
      <c r="DN19" s="786"/>
      <c r="DO19" s="407">
        <f t="shared" si="16"/>
        <v>0</v>
      </c>
      <c r="DR19" s="106"/>
      <c r="DS19" s="15">
        <v>12</v>
      </c>
      <c r="DT19" s="92"/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/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/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/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/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/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/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/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/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/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/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/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/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/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/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59"/>
      <c r="KU19" s="757"/>
      <c r="KV19" s="758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/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/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/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/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/>
      <c r="BC20" s="246"/>
      <c r="BD20" s="92"/>
      <c r="BE20" s="95"/>
      <c r="BF20" s="71"/>
      <c r="BG20" s="402">
        <f t="shared" si="11"/>
        <v>0</v>
      </c>
      <c r="BJ20" s="708"/>
      <c r="BK20" s="15">
        <v>13</v>
      </c>
      <c r="BL20" s="69"/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/>
      <c r="BW20" s="291"/>
      <c r="BX20" s="92"/>
      <c r="BY20" s="603"/>
      <c r="BZ20" s="292"/>
      <c r="CA20" s="402">
        <f t="shared" si="13"/>
        <v>0</v>
      </c>
      <c r="CD20" s="214"/>
      <c r="CE20" s="15">
        <v>13</v>
      </c>
      <c r="CF20" s="92"/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/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/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56"/>
      <c r="DK20" s="784"/>
      <c r="DL20" s="756"/>
      <c r="DM20" s="785"/>
      <c r="DN20" s="786"/>
      <c r="DO20" s="407">
        <f t="shared" si="16"/>
        <v>0</v>
      </c>
      <c r="DR20" s="106"/>
      <c r="DS20" s="15">
        <v>13</v>
      </c>
      <c r="DT20" s="92"/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/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/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/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/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/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/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/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/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/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/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/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/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/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/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59"/>
      <c r="KU20" s="757"/>
      <c r="KV20" s="758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01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/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/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/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/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/>
      <c r="BC21" s="246"/>
      <c r="BD21" s="92"/>
      <c r="BE21" s="95"/>
      <c r="BF21" s="71"/>
      <c r="BG21" s="402">
        <f t="shared" si="11"/>
        <v>0</v>
      </c>
      <c r="BJ21" s="708"/>
      <c r="BK21" s="15">
        <v>14</v>
      </c>
      <c r="BL21" s="92"/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/>
      <c r="BW21" s="291"/>
      <c r="BX21" s="92"/>
      <c r="BY21" s="603"/>
      <c r="BZ21" s="292"/>
      <c r="CA21" s="402">
        <f t="shared" si="13"/>
        <v>0</v>
      </c>
      <c r="CD21" s="214"/>
      <c r="CE21" s="15">
        <v>14</v>
      </c>
      <c r="CF21" s="92"/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/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/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56"/>
      <c r="DK21" s="784"/>
      <c r="DL21" s="756"/>
      <c r="DM21" s="785"/>
      <c r="DN21" s="786"/>
      <c r="DO21" s="407">
        <f t="shared" si="16"/>
        <v>0</v>
      </c>
      <c r="DR21" s="106"/>
      <c r="DS21" s="15">
        <v>14</v>
      </c>
      <c r="DT21" s="92"/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/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/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/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/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/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/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/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/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/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/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/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/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/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/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59"/>
      <c r="KU21" s="757"/>
      <c r="KV21" s="758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/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/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/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/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/>
      <c r="BC22" s="246"/>
      <c r="BD22" s="92"/>
      <c r="BE22" s="95"/>
      <c r="BF22" s="71"/>
      <c r="BG22" s="402">
        <f t="shared" si="11"/>
        <v>0</v>
      </c>
      <c r="BJ22" s="708"/>
      <c r="BK22" s="15">
        <v>15</v>
      </c>
      <c r="BL22" s="92"/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/>
      <c r="BW22" s="291"/>
      <c r="BX22" s="92"/>
      <c r="BY22" s="603"/>
      <c r="BZ22" s="292"/>
      <c r="CA22" s="402">
        <f t="shared" si="13"/>
        <v>0</v>
      </c>
      <c r="CD22" s="214"/>
      <c r="CE22" s="15">
        <v>15</v>
      </c>
      <c r="CF22" s="92"/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/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/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56"/>
      <c r="DK22" s="784"/>
      <c r="DL22" s="756"/>
      <c r="DM22" s="785"/>
      <c r="DN22" s="786"/>
      <c r="DO22" s="407">
        <f t="shared" si="16"/>
        <v>0</v>
      </c>
      <c r="DR22" s="106"/>
      <c r="DS22" s="15">
        <v>15</v>
      </c>
      <c r="DT22" s="92"/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/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/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/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/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/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/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/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/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/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/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/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/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/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/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59"/>
      <c r="KU22" s="757"/>
      <c r="KV22" s="758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/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/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/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/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/>
      <c r="BC23" s="246"/>
      <c r="BD23" s="92"/>
      <c r="BE23" s="95"/>
      <c r="BF23" s="71"/>
      <c r="BG23" s="402">
        <f t="shared" si="11"/>
        <v>0</v>
      </c>
      <c r="BJ23" s="708"/>
      <c r="BK23" s="15">
        <v>16</v>
      </c>
      <c r="BL23" s="92"/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/>
      <c r="BW23" s="291"/>
      <c r="BX23" s="92"/>
      <c r="BY23" s="603"/>
      <c r="BZ23" s="292"/>
      <c r="CA23" s="402">
        <f t="shared" si="13"/>
        <v>0</v>
      </c>
      <c r="CD23" s="214"/>
      <c r="CE23" s="15">
        <v>16</v>
      </c>
      <c r="CF23" s="92"/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/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/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56"/>
      <c r="DK23" s="784"/>
      <c r="DL23" s="756"/>
      <c r="DM23" s="785"/>
      <c r="DN23" s="786"/>
      <c r="DO23" s="407">
        <f t="shared" si="16"/>
        <v>0</v>
      </c>
      <c r="DR23" s="106"/>
      <c r="DS23" s="15">
        <v>16</v>
      </c>
      <c r="DT23" s="92"/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/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/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/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/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/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/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/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/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/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/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/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/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/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/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59"/>
      <c r="KU23" s="757"/>
      <c r="KV23" s="758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/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/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/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/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/>
      <c r="BC24" s="246"/>
      <c r="BD24" s="92"/>
      <c r="BE24" s="95"/>
      <c r="BF24" s="71"/>
      <c r="BG24" s="402">
        <f t="shared" si="11"/>
        <v>0</v>
      </c>
      <c r="BJ24" s="709"/>
      <c r="BK24" s="15">
        <v>17</v>
      </c>
      <c r="BL24" s="92"/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/>
      <c r="BW24" s="291"/>
      <c r="BX24" s="92"/>
      <c r="BY24" s="603"/>
      <c r="BZ24" s="292"/>
      <c r="CA24" s="402">
        <f t="shared" si="13"/>
        <v>0</v>
      </c>
      <c r="CD24" s="214"/>
      <c r="CE24" s="15">
        <v>17</v>
      </c>
      <c r="CF24" s="92"/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/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/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56"/>
      <c r="DK24" s="784"/>
      <c r="DL24" s="756"/>
      <c r="DM24" s="785"/>
      <c r="DN24" s="786"/>
      <c r="DO24" s="407">
        <f t="shared" si="16"/>
        <v>0</v>
      </c>
      <c r="DR24" s="106"/>
      <c r="DS24" s="15">
        <v>17</v>
      </c>
      <c r="DT24" s="92"/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/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/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/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/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/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/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/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/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/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/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/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/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/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/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59"/>
      <c r="KU24" s="757"/>
      <c r="KV24" s="758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/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/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/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/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/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/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/>
      <c r="BW25" s="291"/>
      <c r="BX25" s="92"/>
      <c r="BY25" s="603"/>
      <c r="BZ25" s="292"/>
      <c r="CA25" s="402">
        <f t="shared" si="13"/>
        <v>0</v>
      </c>
      <c r="CD25" s="214"/>
      <c r="CE25" s="15">
        <v>18</v>
      </c>
      <c r="CF25" s="92"/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/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/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56"/>
      <c r="DK25" s="784"/>
      <c r="DL25" s="756"/>
      <c r="DM25" s="785"/>
      <c r="DN25" s="786"/>
      <c r="DO25" s="407">
        <f t="shared" si="16"/>
        <v>0</v>
      </c>
      <c r="DR25" s="94"/>
      <c r="DS25" s="15">
        <v>18</v>
      </c>
      <c r="DT25" s="92"/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/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/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/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/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/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/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/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/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/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/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/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/>
      <c r="IK25" s="254"/>
      <c r="IL25" s="759"/>
      <c r="IM25" s="70"/>
      <c r="IN25" s="71"/>
      <c r="IO25" s="402">
        <f t="shared" si="28"/>
        <v>0</v>
      </c>
      <c r="IR25" s="94"/>
      <c r="IS25" s="15">
        <v>18</v>
      </c>
      <c r="IT25" s="92"/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/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59"/>
      <c r="KU25" s="757"/>
      <c r="KV25" s="758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/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/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/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/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/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/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/>
      <c r="BW26" s="291"/>
      <c r="BX26" s="92"/>
      <c r="BY26" s="603"/>
      <c r="BZ26" s="292"/>
      <c r="CA26" s="402">
        <f t="shared" si="13"/>
        <v>0</v>
      </c>
      <c r="CD26" s="214"/>
      <c r="CE26" s="15">
        <v>19</v>
      </c>
      <c r="CF26" s="92"/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/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/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56"/>
      <c r="DK26" s="784"/>
      <c r="DL26" s="756"/>
      <c r="DM26" s="785"/>
      <c r="DN26" s="786"/>
      <c r="DO26" s="407">
        <f t="shared" si="16"/>
        <v>0</v>
      </c>
      <c r="DR26" s="106"/>
      <c r="DS26" s="15">
        <v>19</v>
      </c>
      <c r="DT26" s="92"/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/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/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/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/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/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/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/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/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/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/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/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/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/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/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59"/>
      <c r="KU26" s="757"/>
      <c r="KV26" s="758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/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/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/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/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/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/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/>
      <c r="BW27" s="291"/>
      <c r="BX27" s="92"/>
      <c r="BY27" s="603"/>
      <c r="BZ27" s="292"/>
      <c r="CA27" s="402">
        <f t="shared" si="13"/>
        <v>0</v>
      </c>
      <c r="CD27" s="214"/>
      <c r="CE27" s="15">
        <v>20</v>
      </c>
      <c r="CF27" s="92"/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/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/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56"/>
      <c r="DK27" s="784"/>
      <c r="DL27" s="756"/>
      <c r="DM27" s="785"/>
      <c r="DN27" s="786"/>
      <c r="DO27" s="407">
        <f t="shared" si="16"/>
        <v>0</v>
      </c>
      <c r="DR27" s="106"/>
      <c r="DS27" s="15">
        <v>20</v>
      </c>
      <c r="DT27" s="92"/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/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/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/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/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/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/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/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/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/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/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/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/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/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/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59"/>
      <c r="KU27" s="757"/>
      <c r="KV27" s="758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/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/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/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/>
      <c r="BW28" s="291"/>
      <c r="BX28" s="92"/>
      <c r="BY28" s="603"/>
      <c r="BZ28" s="292"/>
      <c r="CA28" s="402">
        <f t="shared" si="13"/>
        <v>0</v>
      </c>
      <c r="CD28" s="502"/>
      <c r="CE28" s="15">
        <v>21</v>
      </c>
      <c r="CF28" s="92"/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/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/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56"/>
      <c r="DK28" s="784"/>
      <c r="DL28" s="756"/>
      <c r="DM28" s="785"/>
      <c r="DN28" s="786"/>
      <c r="DO28" s="407">
        <f t="shared" si="16"/>
        <v>0</v>
      </c>
      <c r="DR28" s="106"/>
      <c r="DS28" s="15">
        <v>21</v>
      </c>
      <c r="DT28" s="92"/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/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/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/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/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/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/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/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59"/>
      <c r="KU28" s="757"/>
      <c r="KV28" s="758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59"/>
      <c r="KU29" s="757"/>
      <c r="KV29" s="758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0</v>
      </c>
      <c r="P32" s="105">
        <f>SUM(P8:P31)</f>
        <v>0</v>
      </c>
      <c r="S32" s="402"/>
      <c r="X32" s="105">
        <f>SUM(X8:X31)</f>
        <v>0</v>
      </c>
      <c r="Z32" s="105">
        <f>SUM(Z8:Z31)</f>
        <v>0</v>
      </c>
      <c r="AH32" s="105">
        <f>SUM(AH8:AH31)</f>
        <v>0</v>
      </c>
      <c r="AJ32" s="105">
        <f>SUM(AJ8:AJ31)</f>
        <v>0</v>
      </c>
      <c r="AM32" s="402"/>
      <c r="AR32" s="86">
        <f>SUM(AR8:AR31)</f>
        <v>0</v>
      </c>
      <c r="AT32" s="105">
        <f>SUM(AT8:AT31)</f>
        <v>0</v>
      </c>
      <c r="AZ32" s="75"/>
      <c r="BB32" s="86">
        <f>SUM(BB8:BB31)</f>
        <v>0</v>
      </c>
      <c r="BD32" s="105">
        <f>SUM(BD8:BD31)</f>
        <v>0</v>
      </c>
      <c r="BL32" s="105">
        <f>SUM(BL8:BL31)</f>
        <v>0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0</v>
      </c>
      <c r="S33" s="402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2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15" t="s">
        <v>21</v>
      </c>
      <c r="RU33" s="1016"/>
      <c r="RV33" s="141">
        <f>SUM(RW5-RV32)</f>
        <v>0</v>
      </c>
      <c r="SC33" s="1015" t="s">
        <v>21</v>
      </c>
      <c r="SD33" s="1016"/>
      <c r="SE33" s="141">
        <f>SUM(SF5-SE32)</f>
        <v>0</v>
      </c>
      <c r="SL33" s="1015" t="s">
        <v>21</v>
      </c>
      <c r="SM33" s="1016"/>
      <c r="SN33" s="218">
        <f>SUM(SO5-SN32)</f>
        <v>0</v>
      </c>
      <c r="SU33" s="1015" t="s">
        <v>21</v>
      </c>
      <c r="SV33" s="1016"/>
      <c r="SW33" s="141">
        <f>SUM(SX5-SW32)</f>
        <v>0</v>
      </c>
      <c r="TD33" s="1015" t="s">
        <v>21</v>
      </c>
      <c r="TE33" s="1016"/>
      <c r="TF33" s="141">
        <f>SUM(TG5-TF32)</f>
        <v>0</v>
      </c>
      <c r="TM33" s="1015" t="s">
        <v>21</v>
      </c>
      <c r="TN33" s="1016"/>
      <c r="TO33" s="141">
        <f>SUM(TP5-TO32)</f>
        <v>0</v>
      </c>
      <c r="TV33" s="1015" t="s">
        <v>21</v>
      </c>
      <c r="TW33" s="1016"/>
      <c r="TX33" s="141">
        <f>SUM(TY5-TX32)</f>
        <v>0</v>
      </c>
      <c r="UE33" s="1015" t="s">
        <v>21</v>
      </c>
      <c r="UF33" s="1016"/>
      <c r="UG33" s="141">
        <f>SUM(UH5-UG32)</f>
        <v>0</v>
      </c>
      <c r="UN33" s="1015" t="s">
        <v>21</v>
      </c>
      <c r="UO33" s="1016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15" t="s">
        <v>21</v>
      </c>
      <c r="VP33" s="1016"/>
      <c r="VQ33" s="141">
        <f>VR5-VQ32</f>
        <v>-22</v>
      </c>
      <c r="VX33" s="1015" t="s">
        <v>21</v>
      </c>
      <c r="VY33" s="1016"/>
      <c r="VZ33" s="141">
        <f>WA5-VZ32</f>
        <v>-22</v>
      </c>
      <c r="WG33" s="1015" t="s">
        <v>21</v>
      </c>
      <c r="WH33" s="1016"/>
      <c r="WI33" s="141">
        <f>WJ5-WI32</f>
        <v>-22</v>
      </c>
      <c r="WP33" s="1015" t="s">
        <v>21</v>
      </c>
      <c r="WQ33" s="1016"/>
      <c r="WR33" s="141">
        <f>WS5-WR32</f>
        <v>-22</v>
      </c>
      <c r="WY33" s="1015" t="s">
        <v>21</v>
      </c>
      <c r="WZ33" s="1016"/>
      <c r="XA33" s="141">
        <f>XB5-XA32</f>
        <v>-22</v>
      </c>
      <c r="XH33" s="1015" t="s">
        <v>21</v>
      </c>
      <c r="XI33" s="1016"/>
      <c r="XJ33" s="141">
        <f>XK5-XJ32</f>
        <v>-22</v>
      </c>
      <c r="XQ33" s="1015" t="s">
        <v>21</v>
      </c>
      <c r="XR33" s="1016"/>
      <c r="XS33" s="141">
        <f>XT5-XS32</f>
        <v>-22</v>
      </c>
      <c r="XZ33" s="1015" t="s">
        <v>21</v>
      </c>
      <c r="YA33" s="1016"/>
      <c r="YB33" s="141">
        <f>YC5-YB32</f>
        <v>-22</v>
      </c>
      <c r="YI33" s="1015" t="s">
        <v>21</v>
      </c>
      <c r="YJ33" s="1016"/>
      <c r="YK33" s="141">
        <f>YL5-YK32</f>
        <v>-22</v>
      </c>
      <c r="YR33" s="1015" t="s">
        <v>21</v>
      </c>
      <c r="YS33" s="1016"/>
      <c r="YT33" s="141">
        <f>YU5-YT32</f>
        <v>-22</v>
      </c>
      <c r="ZA33" s="1015" t="s">
        <v>21</v>
      </c>
      <c r="ZB33" s="1016"/>
      <c r="ZC33" s="141">
        <f>ZD5-ZC32</f>
        <v>-22</v>
      </c>
      <c r="ZJ33" s="1015" t="s">
        <v>21</v>
      </c>
      <c r="ZK33" s="1016"/>
      <c r="ZL33" s="141">
        <f>ZM5-ZL32</f>
        <v>-22</v>
      </c>
      <c r="ZS33" s="1015" t="s">
        <v>21</v>
      </c>
      <c r="ZT33" s="1016"/>
      <c r="ZU33" s="141">
        <f>ZV5-ZU32</f>
        <v>-22</v>
      </c>
      <c r="AAB33" s="1015" t="s">
        <v>21</v>
      </c>
      <c r="AAC33" s="1016"/>
      <c r="AAD33" s="141">
        <f>AAE5-AAD32</f>
        <v>-22</v>
      </c>
      <c r="AAK33" s="1015" t="s">
        <v>21</v>
      </c>
      <c r="AAL33" s="1016"/>
      <c r="AAM33" s="141">
        <f>AAN5-AAM32</f>
        <v>-22</v>
      </c>
      <c r="AAT33" s="1015" t="s">
        <v>21</v>
      </c>
      <c r="AAU33" s="1016"/>
      <c r="AAV33" s="141">
        <f>AAV32-AAT32</f>
        <v>22</v>
      </c>
      <c r="ABC33" s="1015" t="s">
        <v>21</v>
      </c>
      <c r="ABD33" s="1016"/>
      <c r="ABE33" s="141">
        <f>ABF5-ABE32</f>
        <v>-22</v>
      </c>
      <c r="ABL33" s="1015" t="s">
        <v>21</v>
      </c>
      <c r="ABM33" s="1016"/>
      <c r="ABN33" s="141">
        <f>ABO5-ABN32</f>
        <v>-22</v>
      </c>
      <c r="ABU33" s="1015" t="s">
        <v>21</v>
      </c>
      <c r="ABV33" s="1016"/>
      <c r="ABW33" s="141">
        <f>ABX5-ABW32</f>
        <v>-22</v>
      </c>
      <c r="ACD33" s="1015" t="s">
        <v>21</v>
      </c>
      <c r="ACE33" s="1016"/>
      <c r="ACF33" s="141">
        <f>ACG5-ACF32</f>
        <v>-22</v>
      </c>
      <c r="ACM33" s="1015" t="s">
        <v>21</v>
      </c>
      <c r="ACN33" s="1016"/>
      <c r="ACO33" s="141">
        <f>ACP5-ACO32</f>
        <v>-22</v>
      </c>
      <c r="ACV33" s="1015" t="s">
        <v>21</v>
      </c>
      <c r="ACW33" s="1016"/>
      <c r="ACX33" s="141">
        <f>ACY5-ACX32</f>
        <v>-22</v>
      </c>
      <c r="ADE33" s="1015" t="s">
        <v>21</v>
      </c>
      <c r="ADF33" s="1016"/>
      <c r="ADG33" s="141">
        <f>ADH5-ADG32</f>
        <v>-22</v>
      </c>
      <c r="ADN33" s="1015" t="s">
        <v>21</v>
      </c>
      <c r="ADO33" s="1016"/>
      <c r="ADP33" s="141">
        <f>ADQ5-ADP32</f>
        <v>-22</v>
      </c>
      <c r="ADW33" s="1015" t="s">
        <v>21</v>
      </c>
      <c r="ADX33" s="1016"/>
      <c r="ADY33" s="141">
        <f>ADZ5-ADY32</f>
        <v>-22</v>
      </c>
      <c r="AEF33" s="1015" t="s">
        <v>21</v>
      </c>
      <c r="AEG33" s="1016"/>
      <c r="AEH33" s="141">
        <f>AEI5-AEH32</f>
        <v>-22</v>
      </c>
      <c r="AEO33" s="1015" t="s">
        <v>21</v>
      </c>
      <c r="AEP33" s="1016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17" t="s">
        <v>4</v>
      </c>
      <c r="RU34" s="1018"/>
      <c r="RV34" s="49"/>
      <c r="SC34" s="1017" t="s">
        <v>4</v>
      </c>
      <c r="SD34" s="1018"/>
      <c r="SE34" s="49"/>
      <c r="SL34" s="1017" t="s">
        <v>4</v>
      </c>
      <c r="SM34" s="1018"/>
      <c r="SN34" s="49"/>
      <c r="SU34" s="1017" t="s">
        <v>4</v>
      </c>
      <c r="SV34" s="1018"/>
      <c r="SW34" s="49"/>
      <c r="TD34" s="1017" t="s">
        <v>4</v>
      </c>
      <c r="TE34" s="1018"/>
      <c r="TF34" s="49"/>
      <c r="TM34" s="1017" t="s">
        <v>4</v>
      </c>
      <c r="TN34" s="1018"/>
      <c r="TO34" s="49"/>
      <c r="TV34" s="1017" t="s">
        <v>4</v>
      </c>
      <c r="TW34" s="1018"/>
      <c r="TX34" s="49"/>
      <c r="UE34" s="1017" t="s">
        <v>4</v>
      </c>
      <c r="UF34" s="1018"/>
      <c r="UG34" s="49"/>
      <c r="UN34" s="1017" t="s">
        <v>4</v>
      </c>
      <c r="UO34" s="1018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17" t="s">
        <v>4</v>
      </c>
      <c r="VP34" s="1018"/>
      <c r="VQ34" s="49"/>
      <c r="VX34" s="1017" t="s">
        <v>4</v>
      </c>
      <c r="VY34" s="1018"/>
      <c r="VZ34" s="49"/>
      <c r="WG34" s="1017" t="s">
        <v>4</v>
      </c>
      <c r="WH34" s="1018"/>
      <c r="WI34" s="49"/>
      <c r="WP34" s="1017" t="s">
        <v>4</v>
      </c>
      <c r="WQ34" s="1018"/>
      <c r="WR34" s="49"/>
      <c r="WY34" s="1017" t="s">
        <v>4</v>
      </c>
      <c r="WZ34" s="1018"/>
      <c r="XA34" s="49"/>
      <c r="XH34" s="1017" t="s">
        <v>4</v>
      </c>
      <c r="XI34" s="1018"/>
      <c r="XJ34" s="49"/>
      <c r="XQ34" s="1017" t="s">
        <v>4</v>
      </c>
      <c r="XR34" s="1018"/>
      <c r="XS34" s="49"/>
      <c r="XZ34" s="1017" t="s">
        <v>4</v>
      </c>
      <c r="YA34" s="1018"/>
      <c r="YB34" s="49"/>
      <c r="YI34" s="1017" t="s">
        <v>4</v>
      </c>
      <c r="YJ34" s="1018"/>
      <c r="YK34" s="49"/>
      <c r="YR34" s="1017" t="s">
        <v>4</v>
      </c>
      <c r="YS34" s="1018"/>
      <c r="YT34" s="49"/>
      <c r="ZA34" s="1017" t="s">
        <v>4</v>
      </c>
      <c r="ZB34" s="1018"/>
      <c r="ZC34" s="49"/>
      <c r="ZJ34" s="1017" t="s">
        <v>4</v>
      </c>
      <c r="ZK34" s="1018"/>
      <c r="ZL34" s="49"/>
      <c r="ZS34" s="1017" t="s">
        <v>4</v>
      </c>
      <c r="ZT34" s="1018"/>
      <c r="ZU34" s="49"/>
      <c r="AAB34" s="1017" t="s">
        <v>4</v>
      </c>
      <c r="AAC34" s="1018"/>
      <c r="AAD34" s="49"/>
      <c r="AAK34" s="1017" t="s">
        <v>4</v>
      </c>
      <c r="AAL34" s="1018"/>
      <c r="AAM34" s="49"/>
      <c r="AAT34" s="1017" t="s">
        <v>4</v>
      </c>
      <c r="AAU34" s="1018"/>
      <c r="AAV34" s="49"/>
      <c r="ABC34" s="1017" t="s">
        <v>4</v>
      </c>
      <c r="ABD34" s="1018"/>
      <c r="ABE34" s="49"/>
      <c r="ABL34" s="1017" t="s">
        <v>4</v>
      </c>
      <c r="ABM34" s="1018"/>
      <c r="ABN34" s="49"/>
      <c r="ABU34" s="1017" t="s">
        <v>4</v>
      </c>
      <c r="ABV34" s="1018"/>
      <c r="ABW34" s="49"/>
      <c r="ACD34" s="1017" t="s">
        <v>4</v>
      </c>
      <c r="ACE34" s="1018"/>
      <c r="ACF34" s="49"/>
      <c r="ACM34" s="1017" t="s">
        <v>4</v>
      </c>
      <c r="ACN34" s="1018"/>
      <c r="ACO34" s="49"/>
      <c r="ACV34" s="1017" t="s">
        <v>4</v>
      </c>
      <c r="ACW34" s="1018"/>
      <c r="ACX34" s="49"/>
      <c r="ADE34" s="1017" t="s">
        <v>4</v>
      </c>
      <c r="ADF34" s="1018"/>
      <c r="ADG34" s="49"/>
      <c r="ADN34" s="1017" t="s">
        <v>4</v>
      </c>
      <c r="ADO34" s="1018"/>
      <c r="ADP34" s="49"/>
      <c r="ADW34" s="1017" t="s">
        <v>4</v>
      </c>
      <c r="ADX34" s="1018"/>
      <c r="ADY34" s="49"/>
      <c r="AEF34" s="1017" t="s">
        <v>4</v>
      </c>
      <c r="AEG34" s="1018"/>
      <c r="AEH34" s="49"/>
      <c r="AEO34" s="1017" t="s">
        <v>4</v>
      </c>
      <c r="AEP34" s="1018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10"/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1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33"/>
      <c r="B5" s="1044" t="s">
        <v>97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33"/>
      <c r="B6" s="1044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15" t="s">
        <v>21</v>
      </c>
      <c r="E32" s="1016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15" t="s">
        <v>21</v>
      </c>
      <c r="E29" s="1016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57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55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798">
        <f t="shared" si="1"/>
        <v>0</v>
      </c>
      <c r="G12" s="757"/>
      <c r="H12" s="758"/>
      <c r="I12" s="750">
        <f t="shared" si="2"/>
        <v>0</v>
      </c>
      <c r="J12" s="794">
        <f t="shared" si="0"/>
        <v>0</v>
      </c>
    </row>
    <row r="13" spans="1:10" x14ac:dyDescent="0.25">
      <c r="B13" s="89"/>
      <c r="C13" s="338"/>
      <c r="D13" s="339"/>
      <c r="E13" s="356"/>
      <c r="F13" s="798">
        <f t="shared" si="1"/>
        <v>0</v>
      </c>
      <c r="G13" s="757"/>
      <c r="H13" s="758"/>
      <c r="I13" s="750">
        <f t="shared" si="2"/>
        <v>0</v>
      </c>
      <c r="J13" s="794">
        <f t="shared" si="0"/>
        <v>0</v>
      </c>
    </row>
    <row r="14" spans="1:10" x14ac:dyDescent="0.25">
      <c r="A14" s="19"/>
      <c r="B14" s="89"/>
      <c r="C14" s="338"/>
      <c r="D14" s="339"/>
      <c r="E14" s="356"/>
      <c r="F14" s="798">
        <f t="shared" si="1"/>
        <v>0</v>
      </c>
      <c r="G14" s="757"/>
      <c r="H14" s="758"/>
      <c r="I14" s="750">
        <f t="shared" si="2"/>
        <v>0</v>
      </c>
      <c r="J14" s="794">
        <f t="shared" si="0"/>
        <v>0</v>
      </c>
    </row>
    <row r="15" spans="1:10" x14ac:dyDescent="0.25">
      <c r="B15" s="89"/>
      <c r="C15" s="338"/>
      <c r="D15" s="339"/>
      <c r="E15" s="356"/>
      <c r="F15" s="798">
        <f t="shared" si="1"/>
        <v>0</v>
      </c>
      <c r="G15" s="757"/>
      <c r="H15" s="758"/>
      <c r="I15" s="750">
        <f t="shared" si="2"/>
        <v>0</v>
      </c>
      <c r="J15" s="794">
        <f t="shared" si="0"/>
        <v>0</v>
      </c>
    </row>
    <row r="16" spans="1:10" x14ac:dyDescent="0.25">
      <c r="B16" s="89"/>
      <c r="C16" s="338"/>
      <c r="D16" s="339"/>
      <c r="E16" s="356"/>
      <c r="F16" s="798">
        <f t="shared" si="1"/>
        <v>0</v>
      </c>
      <c r="G16" s="757"/>
      <c r="H16" s="758"/>
      <c r="I16" s="750">
        <f t="shared" si="2"/>
        <v>0</v>
      </c>
      <c r="J16" s="794">
        <f t="shared" si="0"/>
        <v>0</v>
      </c>
    </row>
    <row r="17" spans="1:10" x14ac:dyDescent="0.25">
      <c r="B17" s="89"/>
      <c r="C17" s="338"/>
      <c r="D17" s="339"/>
      <c r="E17" s="356"/>
      <c r="F17" s="798">
        <f t="shared" si="1"/>
        <v>0</v>
      </c>
      <c r="G17" s="757"/>
      <c r="H17" s="758"/>
      <c r="I17" s="750">
        <f t="shared" si="2"/>
        <v>0</v>
      </c>
      <c r="J17" s="794">
        <f t="shared" si="0"/>
        <v>0</v>
      </c>
    </row>
    <row r="18" spans="1:10" x14ac:dyDescent="0.25">
      <c r="B18" s="89"/>
      <c r="C18" s="338"/>
      <c r="D18" s="339"/>
      <c r="E18" s="356"/>
      <c r="F18" s="798">
        <f t="shared" si="1"/>
        <v>0</v>
      </c>
      <c r="G18" s="757"/>
      <c r="H18" s="758"/>
      <c r="I18" s="750">
        <f t="shared" si="2"/>
        <v>0</v>
      </c>
      <c r="J18" s="794">
        <f t="shared" si="0"/>
        <v>0</v>
      </c>
    </row>
    <row r="19" spans="1:10" x14ac:dyDescent="0.25">
      <c r="B19" s="89"/>
      <c r="C19" s="338"/>
      <c r="D19" s="339"/>
      <c r="E19" s="356"/>
      <c r="F19" s="798">
        <f t="shared" si="1"/>
        <v>0</v>
      </c>
      <c r="G19" s="757"/>
      <c r="H19" s="758"/>
      <c r="I19" s="750">
        <f t="shared" si="2"/>
        <v>0</v>
      </c>
      <c r="J19" s="794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15" t="s">
        <v>21</v>
      </c>
      <c r="E32" s="1016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21" t="s">
        <v>423</v>
      </c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33" t="s">
        <v>98</v>
      </c>
      <c r="B5" s="1035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33"/>
      <c r="B6" s="1035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143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0">
        <v>34.119999999999997</v>
      </c>
      <c r="E12" s="663">
        <v>44807</v>
      </c>
      <c r="F12" s="664">
        <f t="shared" si="0"/>
        <v>34.119999999999997</v>
      </c>
      <c r="G12" s="662" t="s">
        <v>169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0">
        <v>32.950000000000003</v>
      </c>
      <c r="E13" s="663">
        <v>44818</v>
      </c>
      <c r="F13" s="664">
        <f t="shared" si="0"/>
        <v>32.950000000000003</v>
      </c>
      <c r="G13" s="662" t="s">
        <v>179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0">
        <v>32.700000000000003</v>
      </c>
      <c r="E14" s="663">
        <v>44819</v>
      </c>
      <c r="F14" s="664">
        <f t="shared" si="0"/>
        <v>32.700000000000003</v>
      </c>
      <c r="G14" s="662" t="s">
        <v>180</v>
      </c>
      <c r="H14" s="387">
        <v>61</v>
      </c>
      <c r="I14" s="132">
        <f t="shared" si="1"/>
        <v>657.19999999999982</v>
      </c>
    </row>
    <row r="15" spans="1:9" x14ac:dyDescent="0.25">
      <c r="B15" s="941">
        <f>B14-C15</f>
        <v>20</v>
      </c>
      <c r="C15" s="73">
        <v>1</v>
      </c>
      <c r="D15" s="660">
        <v>32.630000000000003</v>
      </c>
      <c r="E15" s="663">
        <v>44819</v>
      </c>
      <c r="F15" s="664">
        <f t="shared" si="0"/>
        <v>32.630000000000003</v>
      </c>
      <c r="G15" s="662" t="s">
        <v>182</v>
      </c>
      <c r="H15" s="387">
        <v>61</v>
      </c>
      <c r="I15" s="32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799">
        <v>44837</v>
      </c>
      <c r="F16" s="800">
        <f t="shared" si="0"/>
        <v>88.2</v>
      </c>
      <c r="G16" s="331" t="s">
        <v>316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799">
        <v>44844</v>
      </c>
      <c r="F17" s="800">
        <f t="shared" si="0"/>
        <v>32.49</v>
      </c>
      <c r="G17" s="331" t="s">
        <v>340</v>
      </c>
      <c r="H17" s="332">
        <v>61</v>
      </c>
      <c r="I17" s="132">
        <f t="shared" si="1"/>
        <v>503.87999999999977</v>
      </c>
    </row>
    <row r="18" spans="1:9" x14ac:dyDescent="0.25">
      <c r="B18" s="1125">
        <f t="shared" si="3"/>
        <v>15</v>
      </c>
      <c r="C18" s="73">
        <v>1</v>
      </c>
      <c r="D18" s="549">
        <v>29.94</v>
      </c>
      <c r="E18" s="799">
        <v>44858</v>
      </c>
      <c r="F18" s="800">
        <f t="shared" si="0"/>
        <v>29.94</v>
      </c>
      <c r="G18" s="331" t="s">
        <v>391</v>
      </c>
      <c r="H18" s="332">
        <v>61</v>
      </c>
      <c r="I18" s="949">
        <f t="shared" si="1"/>
        <v>473.93999999999977</v>
      </c>
    </row>
    <row r="19" spans="1:9" x14ac:dyDescent="0.25">
      <c r="B19" s="425">
        <f t="shared" si="3"/>
        <v>15</v>
      </c>
      <c r="C19" s="73"/>
      <c r="D19" s="1111">
        <v>0</v>
      </c>
      <c r="E19" s="1123"/>
      <c r="F19" s="1124">
        <f t="shared" si="0"/>
        <v>0</v>
      </c>
      <c r="G19" s="1113"/>
      <c r="H19" s="1114"/>
      <c r="I19" s="132">
        <f t="shared" si="1"/>
        <v>473.93999999999977</v>
      </c>
    </row>
    <row r="20" spans="1:9" x14ac:dyDescent="0.25">
      <c r="B20" s="425">
        <f t="shared" si="3"/>
        <v>15</v>
      </c>
      <c r="C20" s="73"/>
      <c r="D20" s="1111">
        <v>0</v>
      </c>
      <c r="E20" s="1123"/>
      <c r="F20" s="1124">
        <f t="shared" si="0"/>
        <v>0</v>
      </c>
      <c r="G20" s="1113"/>
      <c r="H20" s="1114"/>
      <c r="I20" s="132">
        <f t="shared" si="1"/>
        <v>473.93999999999977</v>
      </c>
    </row>
    <row r="21" spans="1:9" x14ac:dyDescent="0.25">
      <c r="B21" s="425">
        <f t="shared" si="3"/>
        <v>15</v>
      </c>
      <c r="C21" s="73"/>
      <c r="D21" s="1111">
        <v>0</v>
      </c>
      <c r="E21" s="1123"/>
      <c r="F21" s="1124">
        <f t="shared" si="0"/>
        <v>0</v>
      </c>
      <c r="G21" s="1113"/>
      <c r="H21" s="1114"/>
      <c r="I21" s="132">
        <f t="shared" si="1"/>
        <v>473.93999999999977</v>
      </c>
    </row>
    <row r="22" spans="1:9" x14ac:dyDescent="0.25">
      <c r="B22" s="425">
        <f t="shared" si="3"/>
        <v>15</v>
      </c>
      <c r="C22" s="73"/>
      <c r="D22" s="1111">
        <v>0</v>
      </c>
      <c r="E22" s="1123"/>
      <c r="F22" s="1124">
        <f t="shared" si="0"/>
        <v>0</v>
      </c>
      <c r="G22" s="1113"/>
      <c r="H22" s="1114"/>
      <c r="I22" s="132">
        <f t="shared" si="1"/>
        <v>473.93999999999977</v>
      </c>
    </row>
    <row r="23" spans="1:9" x14ac:dyDescent="0.25">
      <c r="B23" s="425">
        <f t="shared" si="3"/>
        <v>15</v>
      </c>
      <c r="C23" s="15"/>
      <c r="D23" s="1111">
        <v>0</v>
      </c>
      <c r="E23" s="1123"/>
      <c r="F23" s="1124">
        <f t="shared" si="0"/>
        <v>0</v>
      </c>
      <c r="G23" s="1113"/>
      <c r="H23" s="1114"/>
      <c r="I23" s="132">
        <f t="shared" si="1"/>
        <v>473.93999999999977</v>
      </c>
    </row>
    <row r="24" spans="1:9" x14ac:dyDescent="0.25">
      <c r="B24" s="425">
        <f t="shared" si="3"/>
        <v>15</v>
      </c>
      <c r="C24" s="15"/>
      <c r="D24" s="1111">
        <v>0</v>
      </c>
      <c r="E24" s="1123"/>
      <c r="F24" s="1124">
        <f t="shared" si="0"/>
        <v>0</v>
      </c>
      <c r="G24" s="1113"/>
      <c r="H24" s="1114"/>
      <c r="I24" s="132">
        <f t="shared" si="1"/>
        <v>473.93999999999977</v>
      </c>
    </row>
    <row r="25" spans="1:9" x14ac:dyDescent="0.25">
      <c r="B25" s="425">
        <f t="shared" si="3"/>
        <v>15</v>
      </c>
      <c r="C25" s="15"/>
      <c r="D25" s="1111">
        <v>0</v>
      </c>
      <c r="E25" s="1123"/>
      <c r="F25" s="1124">
        <f t="shared" si="0"/>
        <v>0</v>
      </c>
      <c r="G25" s="1113"/>
      <c r="H25" s="1114"/>
      <c r="I25" s="132">
        <f t="shared" si="1"/>
        <v>473.93999999999977</v>
      </c>
    </row>
    <row r="26" spans="1:9" ht="15.75" thickBot="1" x14ac:dyDescent="0.3">
      <c r="A26" s="121"/>
      <c r="B26" s="425">
        <f t="shared" si="3"/>
        <v>15</v>
      </c>
      <c r="C26" s="37"/>
      <c r="D26" s="124">
        <v>0</v>
      </c>
      <c r="E26" s="690"/>
      <c r="F26" s="475">
        <f t="shared" si="0"/>
        <v>0</v>
      </c>
      <c r="G26" s="691"/>
      <c r="H26" s="665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15" t="s">
        <v>21</v>
      </c>
      <c r="E29" s="1016"/>
      <c r="F29" s="141">
        <f>E5+E6-F27+E7+E4</f>
        <v>473.93999999999994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29"/>
      <c r="B6" s="1045" t="s">
        <v>70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29"/>
      <c r="B7" s="1046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5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5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66"/>
      <c r="F16" s="105">
        <f t="shared" si="1"/>
        <v>20</v>
      </c>
      <c r="G16" s="662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66"/>
      <c r="F17" s="105">
        <f t="shared" si="1"/>
        <v>20</v>
      </c>
      <c r="G17" s="662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66"/>
      <c r="F18" s="105">
        <f t="shared" si="1"/>
        <v>20</v>
      </c>
      <c r="G18" s="662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66"/>
      <c r="F19" s="105">
        <f t="shared" si="1"/>
        <v>20</v>
      </c>
      <c r="G19" s="662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66"/>
      <c r="F20" s="105">
        <f t="shared" si="1"/>
        <v>20</v>
      </c>
      <c r="G20" s="662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66"/>
      <c r="F21" s="105">
        <f t="shared" si="1"/>
        <v>20</v>
      </c>
      <c r="G21" s="662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66"/>
      <c r="F22" s="105">
        <f t="shared" si="1"/>
        <v>20</v>
      </c>
      <c r="G22" s="662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66"/>
      <c r="F23" s="105">
        <f t="shared" si="1"/>
        <v>20</v>
      </c>
      <c r="G23" s="662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66"/>
      <c r="F24" s="105">
        <f t="shared" si="1"/>
        <v>20</v>
      </c>
      <c r="G24" s="662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66"/>
      <c r="F25" s="105">
        <f t="shared" si="1"/>
        <v>20</v>
      </c>
      <c r="G25" s="662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15" t="s">
        <v>21</v>
      </c>
      <c r="E30" s="1016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C1" zoomScaleNormal="100" workbookViewId="0">
      <pane ySplit="8" topLeftCell="A42" activePane="bottomLeft" state="frozen"/>
      <selection pane="bottomLeft" activeCell="G46" sqref="G4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47" t="s">
        <v>424</v>
      </c>
      <c r="B1" s="1047"/>
      <c r="C1" s="1047"/>
      <c r="D1" s="1047"/>
      <c r="E1" s="1047"/>
      <c r="F1" s="1047"/>
      <c r="G1" s="1047"/>
      <c r="H1" s="1047"/>
      <c r="I1" s="1047"/>
      <c r="J1" s="1047"/>
      <c r="K1" s="489">
        <v>1</v>
      </c>
      <c r="M1" s="1047" t="str">
        <f>A1</f>
        <v>INVENTARIO   DEL MES DE    OCRUBRE   2022</v>
      </c>
      <c r="N1" s="1047"/>
      <c r="O1" s="1047"/>
      <c r="P1" s="1047"/>
      <c r="Q1" s="1047"/>
      <c r="R1" s="1047"/>
      <c r="S1" s="1047"/>
      <c r="T1" s="1047"/>
      <c r="U1" s="1047"/>
      <c r="V1" s="1047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048" t="s">
        <v>98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048" t="s">
        <v>215</v>
      </c>
      <c r="N5" s="73" t="s">
        <v>48</v>
      </c>
      <c r="O5" s="561">
        <v>85</v>
      </c>
      <c r="P5" s="135">
        <v>44842</v>
      </c>
      <c r="Q5" s="949">
        <v>5012.16</v>
      </c>
      <c r="R5" s="955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049"/>
      <c r="B6" s="706" t="s">
        <v>150</v>
      </c>
      <c r="C6" s="156">
        <v>77.5</v>
      </c>
      <c r="D6" s="135">
        <v>44824</v>
      </c>
      <c r="E6" s="78">
        <v>18509.599999999999</v>
      </c>
      <c r="F6" s="62">
        <v>680</v>
      </c>
      <c r="M6" s="1049"/>
      <c r="N6" s="706" t="s">
        <v>150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58</v>
      </c>
      <c r="I8" s="753" t="s">
        <v>59</v>
      </c>
      <c r="J8" s="753" t="s">
        <v>60</v>
      </c>
      <c r="K8" s="220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58</v>
      </c>
      <c r="U8" s="890" t="s">
        <v>59</v>
      </c>
      <c r="V8" s="890" t="s">
        <v>60</v>
      </c>
      <c r="W8" s="220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70">
        <v>44834</v>
      </c>
      <c r="F9" s="69">
        <f>D9</f>
        <v>653.28</v>
      </c>
      <c r="G9" s="70" t="s">
        <v>205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70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69">
        <f>C10*B10</f>
        <v>1306.56</v>
      </c>
      <c r="E10" s="247">
        <v>44835</v>
      </c>
      <c r="F10" s="69">
        <f>D10</f>
        <v>1306.56</v>
      </c>
      <c r="G10" s="70" t="s">
        <v>207</v>
      </c>
      <c r="H10" s="71">
        <v>84</v>
      </c>
      <c r="I10" s="959">
        <f>I9-F10-2.52</f>
        <v>16628.899999999998</v>
      </c>
      <c r="J10" s="958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69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>
        <v>1</v>
      </c>
      <c r="D11" s="801">
        <f t="shared" ref="D11:D72" si="2">C11*B11</f>
        <v>27.22</v>
      </c>
      <c r="E11" s="799">
        <v>44837</v>
      </c>
      <c r="F11" s="549">
        <f t="shared" ref="F11:F72" si="3">D11</f>
        <v>27.22</v>
      </c>
      <c r="G11" s="331" t="s">
        <v>315</v>
      </c>
      <c r="H11" s="332">
        <v>79</v>
      </c>
      <c r="I11" s="446">
        <f t="shared" ref="I11:I74" si="4">I10-F11</f>
        <v>16601.679999999997</v>
      </c>
      <c r="J11" s="447">
        <f t="shared" ref="J11" si="5">J10-C11</f>
        <v>610</v>
      </c>
      <c r="K11" s="448">
        <f t="shared" si="0"/>
        <v>2150.38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>
        <v>24</v>
      </c>
      <c r="D12" s="801">
        <f t="shared" si="2"/>
        <v>653.28</v>
      </c>
      <c r="E12" s="799">
        <v>44839</v>
      </c>
      <c r="F12" s="549">
        <f t="shared" si="3"/>
        <v>653.28</v>
      </c>
      <c r="G12" s="331" t="s">
        <v>321</v>
      </c>
      <c r="H12" s="332">
        <v>79</v>
      </c>
      <c r="I12" s="446">
        <f t="shared" si="4"/>
        <v>15948.399999999996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>
        <v>24</v>
      </c>
      <c r="D13" s="801">
        <f t="shared" si="2"/>
        <v>653.28</v>
      </c>
      <c r="E13" s="799">
        <v>44840</v>
      </c>
      <c r="F13" s="549">
        <f t="shared" si="3"/>
        <v>653.28</v>
      </c>
      <c r="G13" s="331" t="s">
        <v>327</v>
      </c>
      <c r="H13" s="332">
        <v>79</v>
      </c>
      <c r="I13" s="446">
        <f t="shared" si="4"/>
        <v>15295.119999999995</v>
      </c>
      <c r="J13" s="447">
        <f t="shared" ref="J13:J76" si="1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>
        <v>6</v>
      </c>
      <c r="D14" s="801">
        <f t="shared" si="2"/>
        <v>163.32</v>
      </c>
      <c r="E14" s="799">
        <v>44842</v>
      </c>
      <c r="F14" s="549">
        <f t="shared" si="3"/>
        <v>163.32</v>
      </c>
      <c r="G14" s="331" t="s">
        <v>334</v>
      </c>
      <c r="H14" s="332">
        <v>87</v>
      </c>
      <c r="I14" s="446">
        <f t="shared" si="4"/>
        <v>15131.799999999996</v>
      </c>
      <c r="J14" s="447">
        <f t="shared" si="1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>
        <v>1</v>
      </c>
      <c r="D15" s="801">
        <f t="shared" si="2"/>
        <v>27.22</v>
      </c>
      <c r="E15" s="799">
        <v>44842</v>
      </c>
      <c r="F15" s="549">
        <f t="shared" si="3"/>
        <v>27.22</v>
      </c>
      <c r="G15" s="331" t="s">
        <v>335</v>
      </c>
      <c r="H15" s="332">
        <v>87</v>
      </c>
      <c r="I15" s="446">
        <f t="shared" si="4"/>
        <v>15104.579999999996</v>
      </c>
      <c r="J15" s="447">
        <f t="shared" si="1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>
        <v>5</v>
      </c>
      <c r="D16" s="801">
        <f t="shared" si="2"/>
        <v>136.1</v>
      </c>
      <c r="E16" s="799">
        <v>44842</v>
      </c>
      <c r="F16" s="549">
        <f t="shared" si="3"/>
        <v>136.1</v>
      </c>
      <c r="G16" s="331" t="s">
        <v>338</v>
      </c>
      <c r="H16" s="332">
        <v>87</v>
      </c>
      <c r="I16" s="446">
        <f t="shared" si="4"/>
        <v>14968.479999999996</v>
      </c>
      <c r="J16" s="447">
        <f t="shared" si="1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>
        <v>36</v>
      </c>
      <c r="D17" s="801">
        <f t="shared" si="2"/>
        <v>979.92</v>
      </c>
      <c r="E17" s="799">
        <v>44842</v>
      </c>
      <c r="F17" s="549">
        <f t="shared" si="3"/>
        <v>979.92</v>
      </c>
      <c r="G17" s="331" t="s">
        <v>337</v>
      </c>
      <c r="H17" s="332">
        <v>87</v>
      </c>
      <c r="I17" s="446">
        <f t="shared" si="4"/>
        <v>13988.559999999996</v>
      </c>
      <c r="J17" s="447">
        <f t="shared" si="1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>
        <v>10</v>
      </c>
      <c r="D18" s="801">
        <f t="shared" si="2"/>
        <v>272.2</v>
      </c>
      <c r="E18" s="799">
        <v>44844</v>
      </c>
      <c r="F18" s="549">
        <f t="shared" si="3"/>
        <v>272.2</v>
      </c>
      <c r="G18" s="331" t="s">
        <v>343</v>
      </c>
      <c r="H18" s="332">
        <v>87</v>
      </c>
      <c r="I18" s="446">
        <f t="shared" si="4"/>
        <v>13716.359999999995</v>
      </c>
      <c r="J18" s="447">
        <f t="shared" si="10"/>
        <v>504</v>
      </c>
      <c r="K18" s="448">
        <f t="shared" si="0"/>
        <v>23681.399999999998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>
        <v>36</v>
      </c>
      <c r="D19" s="801">
        <f t="shared" si="2"/>
        <v>979.92</v>
      </c>
      <c r="E19" s="799">
        <v>44845</v>
      </c>
      <c r="F19" s="549">
        <f t="shared" si="3"/>
        <v>979.92</v>
      </c>
      <c r="G19" s="331" t="s">
        <v>344</v>
      </c>
      <c r="H19" s="332">
        <v>87</v>
      </c>
      <c r="I19" s="446">
        <f t="shared" si="4"/>
        <v>12736.439999999995</v>
      </c>
      <c r="J19" s="447">
        <f t="shared" si="10"/>
        <v>468</v>
      </c>
      <c r="K19" s="448">
        <f t="shared" si="0"/>
        <v>85253.04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>
        <v>1</v>
      </c>
      <c r="D20" s="801">
        <f t="shared" si="2"/>
        <v>27.22</v>
      </c>
      <c r="E20" s="799">
        <v>44846</v>
      </c>
      <c r="F20" s="549">
        <f t="shared" si="3"/>
        <v>27.22</v>
      </c>
      <c r="G20" s="331" t="s">
        <v>348</v>
      </c>
      <c r="H20" s="332">
        <v>87</v>
      </c>
      <c r="I20" s="446">
        <f t="shared" si="4"/>
        <v>12709.219999999996</v>
      </c>
      <c r="J20" s="447">
        <f t="shared" si="10"/>
        <v>467</v>
      </c>
      <c r="K20" s="448">
        <f t="shared" si="0"/>
        <v>2368.14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>
        <v>36</v>
      </c>
      <c r="D21" s="801">
        <f t="shared" si="2"/>
        <v>979.92</v>
      </c>
      <c r="E21" s="799">
        <v>44847</v>
      </c>
      <c r="F21" s="549">
        <f t="shared" si="3"/>
        <v>979.92</v>
      </c>
      <c r="G21" s="331" t="s">
        <v>357</v>
      </c>
      <c r="H21" s="332">
        <v>87</v>
      </c>
      <c r="I21" s="446">
        <f t="shared" si="4"/>
        <v>11729.299999999996</v>
      </c>
      <c r="J21" s="447">
        <f t="shared" si="10"/>
        <v>431</v>
      </c>
      <c r="K21" s="448">
        <f t="shared" si="0"/>
        <v>85253.04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>
        <v>1</v>
      </c>
      <c r="D22" s="801">
        <f t="shared" si="2"/>
        <v>27.22</v>
      </c>
      <c r="E22" s="799">
        <v>44849</v>
      </c>
      <c r="F22" s="549">
        <f t="shared" si="3"/>
        <v>27.22</v>
      </c>
      <c r="G22" s="331" t="s">
        <v>364</v>
      </c>
      <c r="H22" s="332">
        <v>91</v>
      </c>
      <c r="I22" s="446">
        <f t="shared" si="4"/>
        <v>11702.079999999996</v>
      </c>
      <c r="J22" s="447">
        <f t="shared" si="1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>
        <v>40</v>
      </c>
      <c r="D23" s="801">
        <f t="shared" si="2"/>
        <v>1088.8</v>
      </c>
      <c r="E23" s="799">
        <v>44849</v>
      </c>
      <c r="F23" s="549">
        <f t="shared" si="3"/>
        <v>1088.8</v>
      </c>
      <c r="G23" s="331" t="s">
        <v>365</v>
      </c>
      <c r="H23" s="332">
        <v>91</v>
      </c>
      <c r="I23" s="446">
        <f t="shared" si="4"/>
        <v>10613.279999999997</v>
      </c>
      <c r="J23" s="447">
        <f t="shared" si="10"/>
        <v>390</v>
      </c>
      <c r="K23" s="448">
        <f t="shared" si="0"/>
        <v>99080.8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>
        <v>5</v>
      </c>
      <c r="D24" s="801">
        <f t="shared" si="2"/>
        <v>136.1</v>
      </c>
      <c r="E24" s="799">
        <v>44849</v>
      </c>
      <c r="F24" s="549">
        <f t="shared" si="3"/>
        <v>136.1</v>
      </c>
      <c r="G24" s="331" t="s">
        <v>367</v>
      </c>
      <c r="H24" s="332">
        <v>91</v>
      </c>
      <c r="I24" s="446">
        <f t="shared" si="4"/>
        <v>10477.179999999997</v>
      </c>
      <c r="J24" s="447">
        <f t="shared" si="10"/>
        <v>385</v>
      </c>
      <c r="K24" s="448">
        <f t="shared" si="0"/>
        <v>12385.1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>
        <v>1</v>
      </c>
      <c r="D25" s="801">
        <f t="shared" si="2"/>
        <v>27.22</v>
      </c>
      <c r="E25" s="799">
        <v>44852</v>
      </c>
      <c r="F25" s="549">
        <f t="shared" si="3"/>
        <v>27.22</v>
      </c>
      <c r="G25" s="331" t="s">
        <v>371</v>
      </c>
      <c r="H25" s="332">
        <v>91</v>
      </c>
      <c r="I25" s="446">
        <f t="shared" si="4"/>
        <v>10449.959999999997</v>
      </c>
      <c r="J25" s="447">
        <f t="shared" si="10"/>
        <v>384</v>
      </c>
      <c r="K25" s="448">
        <f t="shared" si="0"/>
        <v>2477.02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>
        <v>2</v>
      </c>
      <c r="D26" s="801">
        <f t="shared" si="2"/>
        <v>54.44</v>
      </c>
      <c r="E26" s="799">
        <v>44852</v>
      </c>
      <c r="F26" s="549">
        <f t="shared" si="3"/>
        <v>54.44</v>
      </c>
      <c r="G26" s="331" t="s">
        <v>372</v>
      </c>
      <c r="H26" s="332">
        <v>91</v>
      </c>
      <c r="I26" s="446">
        <f t="shared" si="4"/>
        <v>10395.519999999997</v>
      </c>
      <c r="J26" s="447">
        <f t="shared" si="10"/>
        <v>382</v>
      </c>
      <c r="K26" s="448">
        <f t="shared" si="0"/>
        <v>4954.04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>
        <v>36</v>
      </c>
      <c r="D27" s="801">
        <f t="shared" si="2"/>
        <v>979.92</v>
      </c>
      <c r="E27" s="799">
        <v>44852</v>
      </c>
      <c r="F27" s="549">
        <f t="shared" si="3"/>
        <v>979.92</v>
      </c>
      <c r="G27" s="331" t="s">
        <v>374</v>
      </c>
      <c r="H27" s="332">
        <v>91</v>
      </c>
      <c r="I27" s="446">
        <f t="shared" si="4"/>
        <v>9415.5999999999967</v>
      </c>
      <c r="J27" s="447">
        <f t="shared" si="10"/>
        <v>346</v>
      </c>
      <c r="K27" s="448">
        <f t="shared" si="0"/>
        <v>89172.72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>
        <v>1</v>
      </c>
      <c r="D28" s="801">
        <f t="shared" si="2"/>
        <v>27.22</v>
      </c>
      <c r="E28" s="799">
        <v>44853</v>
      </c>
      <c r="F28" s="549">
        <f t="shared" si="3"/>
        <v>27.22</v>
      </c>
      <c r="G28" s="331" t="s">
        <v>375</v>
      </c>
      <c r="H28" s="332">
        <v>91</v>
      </c>
      <c r="I28" s="446">
        <f t="shared" si="4"/>
        <v>9388.3799999999974</v>
      </c>
      <c r="J28" s="447">
        <f t="shared" si="10"/>
        <v>345</v>
      </c>
      <c r="K28" s="448">
        <f t="shared" si="0"/>
        <v>2477.02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>
        <v>5</v>
      </c>
      <c r="D29" s="801">
        <f t="shared" si="2"/>
        <v>136.1</v>
      </c>
      <c r="E29" s="799">
        <v>44853</v>
      </c>
      <c r="F29" s="549">
        <f t="shared" si="3"/>
        <v>136.1</v>
      </c>
      <c r="G29" s="331" t="s">
        <v>376</v>
      </c>
      <c r="H29" s="332">
        <v>91</v>
      </c>
      <c r="I29" s="446">
        <f t="shared" si="4"/>
        <v>9252.279999999997</v>
      </c>
      <c r="J29" s="447">
        <f t="shared" si="10"/>
        <v>340</v>
      </c>
      <c r="K29" s="448">
        <f t="shared" si="0"/>
        <v>12385.1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>
        <v>10</v>
      </c>
      <c r="D30" s="801">
        <f t="shared" si="2"/>
        <v>272.2</v>
      </c>
      <c r="E30" s="799">
        <v>44854</v>
      </c>
      <c r="F30" s="549">
        <f t="shared" si="3"/>
        <v>272.2</v>
      </c>
      <c r="G30" s="331" t="s">
        <v>380</v>
      </c>
      <c r="H30" s="332">
        <v>91</v>
      </c>
      <c r="I30" s="446">
        <f t="shared" si="4"/>
        <v>8980.0799999999963</v>
      </c>
      <c r="J30" s="447">
        <f t="shared" si="10"/>
        <v>330</v>
      </c>
      <c r="K30" s="448">
        <f t="shared" si="0"/>
        <v>24770.2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>
        <v>36</v>
      </c>
      <c r="D31" s="801">
        <f t="shared" si="2"/>
        <v>979.92</v>
      </c>
      <c r="E31" s="799">
        <v>44854</v>
      </c>
      <c r="F31" s="549">
        <f t="shared" si="3"/>
        <v>979.92</v>
      </c>
      <c r="G31" s="331" t="s">
        <v>381</v>
      </c>
      <c r="H31" s="332">
        <v>91</v>
      </c>
      <c r="I31" s="446">
        <f t="shared" si="4"/>
        <v>8000.1599999999962</v>
      </c>
      <c r="J31" s="447">
        <f t="shared" si="10"/>
        <v>294</v>
      </c>
      <c r="K31" s="448">
        <f t="shared" si="0"/>
        <v>89172.72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>
        <v>24</v>
      </c>
      <c r="D32" s="801">
        <f t="shared" si="2"/>
        <v>653.28</v>
      </c>
      <c r="E32" s="799">
        <v>44855</v>
      </c>
      <c r="F32" s="549">
        <f t="shared" si="3"/>
        <v>653.28</v>
      </c>
      <c r="G32" s="331" t="s">
        <v>384</v>
      </c>
      <c r="H32" s="332">
        <v>91</v>
      </c>
      <c r="I32" s="446">
        <f t="shared" si="4"/>
        <v>7346.8799999999965</v>
      </c>
      <c r="J32" s="447">
        <f t="shared" si="10"/>
        <v>270</v>
      </c>
      <c r="K32" s="448">
        <f t="shared" si="0"/>
        <v>59448.479999999996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>
        <v>15</v>
      </c>
      <c r="D33" s="801">
        <f t="shared" si="2"/>
        <v>408.29999999999995</v>
      </c>
      <c r="E33" s="799">
        <v>44856</v>
      </c>
      <c r="F33" s="549">
        <f t="shared" si="3"/>
        <v>408.29999999999995</v>
      </c>
      <c r="G33" s="331" t="s">
        <v>387</v>
      </c>
      <c r="H33" s="332">
        <v>91</v>
      </c>
      <c r="I33" s="446">
        <f t="shared" si="4"/>
        <v>6938.5799999999963</v>
      </c>
      <c r="J33" s="447">
        <f t="shared" si="10"/>
        <v>255</v>
      </c>
      <c r="K33" s="448">
        <f t="shared" si="0"/>
        <v>37155.299999999996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>
        <v>36</v>
      </c>
      <c r="D34" s="801">
        <f t="shared" si="2"/>
        <v>979.92</v>
      </c>
      <c r="E34" s="799">
        <v>44856</v>
      </c>
      <c r="F34" s="549">
        <f t="shared" si="3"/>
        <v>979.92</v>
      </c>
      <c r="G34" s="331" t="s">
        <v>389</v>
      </c>
      <c r="H34" s="332">
        <v>91</v>
      </c>
      <c r="I34" s="446">
        <f t="shared" si="4"/>
        <v>5958.6599999999962</v>
      </c>
      <c r="J34" s="447">
        <f t="shared" si="10"/>
        <v>219</v>
      </c>
      <c r="K34" s="448">
        <f t="shared" si="0"/>
        <v>89172.72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>
        <v>2</v>
      </c>
      <c r="D35" s="801">
        <f t="shared" si="2"/>
        <v>54.44</v>
      </c>
      <c r="E35" s="799">
        <v>44860</v>
      </c>
      <c r="F35" s="549">
        <f t="shared" si="3"/>
        <v>54.44</v>
      </c>
      <c r="G35" s="331" t="s">
        <v>396</v>
      </c>
      <c r="H35" s="332">
        <v>91</v>
      </c>
      <c r="I35" s="446">
        <f t="shared" si="4"/>
        <v>5904.2199999999966</v>
      </c>
      <c r="J35" s="447">
        <f t="shared" si="10"/>
        <v>217</v>
      </c>
      <c r="K35" s="448">
        <f t="shared" si="0"/>
        <v>4954.04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>
        <v>1</v>
      </c>
      <c r="D36" s="801">
        <f t="shared" si="2"/>
        <v>27.22</v>
      </c>
      <c r="E36" s="799">
        <v>44860</v>
      </c>
      <c r="F36" s="549">
        <f t="shared" si="3"/>
        <v>27.22</v>
      </c>
      <c r="G36" s="331" t="s">
        <v>399</v>
      </c>
      <c r="H36" s="332">
        <v>91</v>
      </c>
      <c r="I36" s="446">
        <f t="shared" si="4"/>
        <v>5876.9999999999964</v>
      </c>
      <c r="J36" s="447">
        <f t="shared" si="10"/>
        <v>216</v>
      </c>
      <c r="K36" s="448">
        <f t="shared" si="0"/>
        <v>2477.02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>
        <v>1</v>
      </c>
      <c r="D37" s="549">
        <f t="shared" si="2"/>
        <v>27.22</v>
      </c>
      <c r="E37" s="590">
        <v>44860</v>
      </c>
      <c r="F37" s="549">
        <f t="shared" si="3"/>
        <v>27.22</v>
      </c>
      <c r="G37" s="331" t="s">
        <v>400</v>
      </c>
      <c r="H37" s="332">
        <v>91</v>
      </c>
      <c r="I37" s="446">
        <f t="shared" si="4"/>
        <v>5849.7799999999961</v>
      </c>
      <c r="J37" s="447">
        <f t="shared" si="10"/>
        <v>215</v>
      </c>
      <c r="K37" s="448">
        <f t="shared" si="0"/>
        <v>2477.02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>
        <v>3</v>
      </c>
      <c r="D38" s="549">
        <f t="shared" si="2"/>
        <v>81.66</v>
      </c>
      <c r="E38" s="590">
        <v>44860</v>
      </c>
      <c r="F38" s="549">
        <f t="shared" si="3"/>
        <v>81.66</v>
      </c>
      <c r="G38" s="331" t="s">
        <v>401</v>
      </c>
      <c r="H38" s="332">
        <v>91</v>
      </c>
      <c r="I38" s="446">
        <f t="shared" si="4"/>
        <v>5768.1199999999963</v>
      </c>
      <c r="J38" s="447">
        <f t="shared" si="10"/>
        <v>212</v>
      </c>
      <c r="K38" s="448">
        <f t="shared" si="0"/>
        <v>7431.0599999999995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>
        <v>24</v>
      </c>
      <c r="D39" s="549">
        <f t="shared" si="2"/>
        <v>653.28</v>
      </c>
      <c r="E39" s="590">
        <v>44860</v>
      </c>
      <c r="F39" s="549">
        <f t="shared" si="3"/>
        <v>653.28</v>
      </c>
      <c r="G39" s="331" t="s">
        <v>402</v>
      </c>
      <c r="H39" s="332">
        <v>91</v>
      </c>
      <c r="I39" s="446">
        <f t="shared" si="4"/>
        <v>5114.8399999999965</v>
      </c>
      <c r="J39" s="447">
        <f t="shared" si="10"/>
        <v>188</v>
      </c>
      <c r="K39" s="448">
        <f t="shared" si="0"/>
        <v>59448.479999999996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>
        <v>36</v>
      </c>
      <c r="D40" s="549">
        <f t="shared" si="2"/>
        <v>979.92</v>
      </c>
      <c r="E40" s="590">
        <v>44861</v>
      </c>
      <c r="F40" s="549">
        <f t="shared" si="3"/>
        <v>979.92</v>
      </c>
      <c r="G40" s="331" t="s">
        <v>405</v>
      </c>
      <c r="H40" s="332">
        <v>91</v>
      </c>
      <c r="I40" s="446">
        <f t="shared" si="4"/>
        <v>4134.9199999999964</v>
      </c>
      <c r="J40" s="447">
        <f t="shared" si="10"/>
        <v>152</v>
      </c>
      <c r="K40" s="448">
        <f t="shared" si="0"/>
        <v>89172.72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>
        <v>15</v>
      </c>
      <c r="D41" s="549">
        <f t="shared" si="2"/>
        <v>408.29999999999995</v>
      </c>
      <c r="E41" s="590">
        <v>44863</v>
      </c>
      <c r="F41" s="549">
        <f t="shared" si="3"/>
        <v>408.29999999999995</v>
      </c>
      <c r="G41" s="331" t="s">
        <v>410</v>
      </c>
      <c r="H41" s="332">
        <v>91</v>
      </c>
      <c r="I41" s="446">
        <f t="shared" si="4"/>
        <v>3726.6199999999963</v>
      </c>
      <c r="J41" s="447">
        <f t="shared" si="10"/>
        <v>137</v>
      </c>
      <c r="K41" s="448">
        <f t="shared" si="0"/>
        <v>37155.299999999996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>
        <v>40</v>
      </c>
      <c r="D42" s="549">
        <f t="shared" si="2"/>
        <v>1088.8</v>
      </c>
      <c r="E42" s="590">
        <v>44863</v>
      </c>
      <c r="F42" s="549">
        <f t="shared" si="3"/>
        <v>1088.8</v>
      </c>
      <c r="G42" s="331" t="s">
        <v>411</v>
      </c>
      <c r="H42" s="332">
        <v>91</v>
      </c>
      <c r="I42" s="959">
        <f t="shared" si="4"/>
        <v>2637.8199999999961</v>
      </c>
      <c r="J42" s="958">
        <f t="shared" si="10"/>
        <v>97</v>
      </c>
      <c r="K42" s="448">
        <f t="shared" si="0"/>
        <v>99080.8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1111">
        <f t="shared" si="2"/>
        <v>0</v>
      </c>
      <c r="E43" s="1126"/>
      <c r="F43" s="1111">
        <f t="shared" si="3"/>
        <v>0</v>
      </c>
      <c r="G43" s="1113"/>
      <c r="H43" s="1114"/>
      <c r="I43" s="446">
        <f t="shared" si="4"/>
        <v>2637.8199999999961</v>
      </c>
      <c r="J43" s="447">
        <f t="shared" si="10"/>
        <v>97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1111">
        <f t="shared" si="2"/>
        <v>0</v>
      </c>
      <c r="E44" s="1126"/>
      <c r="F44" s="1111">
        <f t="shared" si="3"/>
        <v>0</v>
      </c>
      <c r="G44" s="1113"/>
      <c r="H44" s="1114"/>
      <c r="I44" s="446">
        <f t="shared" si="4"/>
        <v>2637.8199999999961</v>
      </c>
      <c r="J44" s="447">
        <f t="shared" si="10"/>
        <v>97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1111">
        <f t="shared" si="2"/>
        <v>0</v>
      </c>
      <c r="E45" s="1126"/>
      <c r="F45" s="1111">
        <f t="shared" si="3"/>
        <v>0</v>
      </c>
      <c r="G45" s="1113"/>
      <c r="H45" s="1114"/>
      <c r="I45" s="446">
        <f t="shared" si="4"/>
        <v>2637.8199999999961</v>
      </c>
      <c r="J45" s="447">
        <f t="shared" si="10"/>
        <v>97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1111">
        <f t="shared" si="2"/>
        <v>0</v>
      </c>
      <c r="E46" s="1126"/>
      <c r="F46" s="1111">
        <f t="shared" si="3"/>
        <v>0</v>
      </c>
      <c r="G46" s="1113"/>
      <c r="H46" s="1114"/>
      <c r="I46" s="446">
        <f t="shared" si="4"/>
        <v>2637.8199999999961</v>
      </c>
      <c r="J46" s="447">
        <f t="shared" si="10"/>
        <v>97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1111">
        <f t="shared" si="2"/>
        <v>0</v>
      </c>
      <c r="E47" s="1126"/>
      <c r="F47" s="1111">
        <f t="shared" si="3"/>
        <v>0</v>
      </c>
      <c r="G47" s="1113"/>
      <c r="H47" s="1114"/>
      <c r="I47" s="446">
        <f t="shared" si="4"/>
        <v>2637.8199999999961</v>
      </c>
      <c r="J47" s="447">
        <f t="shared" si="10"/>
        <v>97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1111">
        <f t="shared" si="2"/>
        <v>0</v>
      </c>
      <c r="E48" s="1126"/>
      <c r="F48" s="1111">
        <f t="shared" si="3"/>
        <v>0</v>
      </c>
      <c r="G48" s="1113"/>
      <c r="H48" s="1114"/>
      <c r="I48" s="446">
        <f t="shared" si="4"/>
        <v>2637.8199999999961</v>
      </c>
      <c r="J48" s="447">
        <f t="shared" si="10"/>
        <v>97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1111">
        <f t="shared" si="2"/>
        <v>0</v>
      </c>
      <c r="E49" s="1126"/>
      <c r="F49" s="1111">
        <f t="shared" si="3"/>
        <v>0</v>
      </c>
      <c r="G49" s="1113"/>
      <c r="H49" s="1114"/>
      <c r="I49" s="446">
        <f t="shared" si="4"/>
        <v>2637.8199999999961</v>
      </c>
      <c r="J49" s="447">
        <f t="shared" si="10"/>
        <v>97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1111">
        <f t="shared" si="2"/>
        <v>0</v>
      </c>
      <c r="E50" s="1126"/>
      <c r="F50" s="1111">
        <f t="shared" si="3"/>
        <v>0</v>
      </c>
      <c r="G50" s="1113"/>
      <c r="H50" s="1114"/>
      <c r="I50" s="446">
        <f t="shared" si="4"/>
        <v>2637.8199999999961</v>
      </c>
      <c r="J50" s="447">
        <f t="shared" si="10"/>
        <v>97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1111">
        <f t="shared" si="2"/>
        <v>0</v>
      </c>
      <c r="E51" s="1126"/>
      <c r="F51" s="1111">
        <f t="shared" si="3"/>
        <v>0</v>
      </c>
      <c r="G51" s="1113"/>
      <c r="H51" s="1114"/>
      <c r="I51" s="446">
        <f t="shared" si="4"/>
        <v>2637.8199999999961</v>
      </c>
      <c r="J51" s="447">
        <f t="shared" si="10"/>
        <v>97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1111">
        <f t="shared" si="2"/>
        <v>0</v>
      </c>
      <c r="E52" s="1126"/>
      <c r="F52" s="1111">
        <f t="shared" si="3"/>
        <v>0</v>
      </c>
      <c r="G52" s="1113"/>
      <c r="H52" s="1114"/>
      <c r="I52" s="446">
        <f t="shared" si="4"/>
        <v>2637.8199999999961</v>
      </c>
      <c r="J52" s="447">
        <f t="shared" si="10"/>
        <v>97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1111">
        <f t="shared" si="2"/>
        <v>0</v>
      </c>
      <c r="E53" s="1126"/>
      <c r="F53" s="1111">
        <f t="shared" si="3"/>
        <v>0</v>
      </c>
      <c r="G53" s="1113"/>
      <c r="H53" s="1114"/>
      <c r="I53" s="446">
        <f t="shared" si="4"/>
        <v>2637.8199999999961</v>
      </c>
      <c r="J53" s="447">
        <f t="shared" si="10"/>
        <v>97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1111">
        <f t="shared" si="2"/>
        <v>0</v>
      </c>
      <c r="E54" s="1126"/>
      <c r="F54" s="1111">
        <f t="shared" si="3"/>
        <v>0</v>
      </c>
      <c r="G54" s="1113"/>
      <c r="H54" s="1114"/>
      <c r="I54" s="446">
        <f t="shared" si="4"/>
        <v>2637.8199999999961</v>
      </c>
      <c r="J54" s="447">
        <f t="shared" si="10"/>
        <v>97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1111">
        <f t="shared" si="2"/>
        <v>0</v>
      </c>
      <c r="E55" s="1126"/>
      <c r="F55" s="1111">
        <f t="shared" si="3"/>
        <v>0</v>
      </c>
      <c r="G55" s="1113"/>
      <c r="H55" s="1114"/>
      <c r="I55" s="446">
        <f t="shared" si="4"/>
        <v>2637.8199999999961</v>
      </c>
      <c r="J55" s="447">
        <f t="shared" si="10"/>
        <v>97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1111">
        <f t="shared" si="2"/>
        <v>0</v>
      </c>
      <c r="E56" s="1126"/>
      <c r="F56" s="1111">
        <f t="shared" si="3"/>
        <v>0</v>
      </c>
      <c r="G56" s="1113"/>
      <c r="H56" s="1114"/>
      <c r="I56" s="446">
        <f t="shared" si="4"/>
        <v>2637.8199999999961</v>
      </c>
      <c r="J56" s="447">
        <f t="shared" si="10"/>
        <v>97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1111">
        <f t="shared" si="2"/>
        <v>0</v>
      </c>
      <c r="E57" s="1126"/>
      <c r="F57" s="1111">
        <f t="shared" si="3"/>
        <v>0</v>
      </c>
      <c r="G57" s="1113"/>
      <c r="H57" s="1114"/>
      <c r="I57" s="446">
        <f t="shared" si="4"/>
        <v>2637.8199999999961</v>
      </c>
      <c r="J57" s="447">
        <f t="shared" si="10"/>
        <v>97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1111">
        <f t="shared" si="2"/>
        <v>0</v>
      </c>
      <c r="E58" s="1126"/>
      <c r="F58" s="1111">
        <f t="shared" si="3"/>
        <v>0</v>
      </c>
      <c r="G58" s="1113"/>
      <c r="H58" s="1114"/>
      <c r="I58" s="446">
        <f t="shared" si="4"/>
        <v>2637.8199999999961</v>
      </c>
      <c r="J58" s="447">
        <f t="shared" si="10"/>
        <v>97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1111">
        <f t="shared" si="2"/>
        <v>0</v>
      </c>
      <c r="E59" s="1126"/>
      <c r="F59" s="1111">
        <f t="shared" si="3"/>
        <v>0</v>
      </c>
      <c r="G59" s="1113"/>
      <c r="H59" s="1114"/>
      <c r="I59" s="446">
        <f t="shared" si="4"/>
        <v>2637.8199999999961</v>
      </c>
      <c r="J59" s="447">
        <f t="shared" si="10"/>
        <v>97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1111">
        <f t="shared" si="2"/>
        <v>0</v>
      </c>
      <c r="E60" s="1126"/>
      <c r="F60" s="1111">
        <f t="shared" si="3"/>
        <v>0</v>
      </c>
      <c r="G60" s="1113"/>
      <c r="H60" s="1114"/>
      <c r="I60" s="446">
        <f t="shared" si="4"/>
        <v>2637.8199999999961</v>
      </c>
      <c r="J60" s="447">
        <f t="shared" si="10"/>
        <v>97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1111">
        <f t="shared" si="2"/>
        <v>0</v>
      </c>
      <c r="E61" s="1126"/>
      <c r="F61" s="1111">
        <f t="shared" si="3"/>
        <v>0</v>
      </c>
      <c r="G61" s="1113"/>
      <c r="H61" s="1114"/>
      <c r="I61" s="446">
        <f t="shared" si="4"/>
        <v>2637.8199999999961</v>
      </c>
      <c r="J61" s="447">
        <f t="shared" si="10"/>
        <v>97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1111">
        <f t="shared" si="2"/>
        <v>0</v>
      </c>
      <c r="E62" s="1126"/>
      <c r="F62" s="1111">
        <f t="shared" si="3"/>
        <v>0</v>
      </c>
      <c r="G62" s="1113"/>
      <c r="H62" s="1114"/>
      <c r="I62" s="446">
        <f t="shared" si="4"/>
        <v>2637.8199999999961</v>
      </c>
      <c r="J62" s="447">
        <f t="shared" si="10"/>
        <v>97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1111">
        <f t="shared" si="2"/>
        <v>0</v>
      </c>
      <c r="E63" s="1126"/>
      <c r="F63" s="1111">
        <f t="shared" si="3"/>
        <v>0</v>
      </c>
      <c r="G63" s="1113"/>
      <c r="H63" s="1114"/>
      <c r="I63" s="446">
        <f t="shared" si="4"/>
        <v>2637.8199999999961</v>
      </c>
      <c r="J63" s="447">
        <f t="shared" si="10"/>
        <v>97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1111">
        <f t="shared" si="2"/>
        <v>0</v>
      </c>
      <c r="E64" s="1126"/>
      <c r="F64" s="1111">
        <f t="shared" si="3"/>
        <v>0</v>
      </c>
      <c r="G64" s="1113"/>
      <c r="H64" s="1114"/>
      <c r="I64" s="446">
        <f t="shared" si="4"/>
        <v>2637.8199999999961</v>
      </c>
      <c r="J64" s="447">
        <f t="shared" si="10"/>
        <v>97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1111">
        <f t="shared" si="2"/>
        <v>0</v>
      </c>
      <c r="E65" s="1126"/>
      <c r="F65" s="1111">
        <f t="shared" si="3"/>
        <v>0</v>
      </c>
      <c r="G65" s="1113"/>
      <c r="H65" s="1114"/>
      <c r="I65" s="446">
        <f t="shared" si="4"/>
        <v>2637.8199999999961</v>
      </c>
      <c r="J65" s="447">
        <f t="shared" si="10"/>
        <v>97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1111">
        <f t="shared" si="2"/>
        <v>0</v>
      </c>
      <c r="E66" s="1126"/>
      <c r="F66" s="1111">
        <f t="shared" si="3"/>
        <v>0</v>
      </c>
      <c r="G66" s="1113"/>
      <c r="H66" s="1114"/>
      <c r="I66" s="446">
        <f t="shared" si="4"/>
        <v>2637.8199999999961</v>
      </c>
      <c r="J66" s="447">
        <f t="shared" si="10"/>
        <v>97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1111">
        <f t="shared" si="2"/>
        <v>0</v>
      </c>
      <c r="E67" s="1126"/>
      <c r="F67" s="1111">
        <f t="shared" si="3"/>
        <v>0</v>
      </c>
      <c r="G67" s="1113"/>
      <c r="H67" s="1114"/>
      <c r="I67" s="446">
        <f t="shared" si="4"/>
        <v>2637.8199999999961</v>
      </c>
      <c r="J67" s="447">
        <f t="shared" si="10"/>
        <v>97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1111">
        <f t="shared" si="2"/>
        <v>0</v>
      </c>
      <c r="E68" s="1126"/>
      <c r="F68" s="1111">
        <f t="shared" si="3"/>
        <v>0</v>
      </c>
      <c r="G68" s="1113"/>
      <c r="H68" s="1114"/>
      <c r="I68" s="446">
        <f t="shared" si="4"/>
        <v>2637.8199999999961</v>
      </c>
      <c r="J68" s="447">
        <f t="shared" si="10"/>
        <v>97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1111">
        <f t="shared" si="2"/>
        <v>0</v>
      </c>
      <c r="E69" s="1126"/>
      <c r="F69" s="1111">
        <f t="shared" si="3"/>
        <v>0</v>
      </c>
      <c r="G69" s="1113"/>
      <c r="H69" s="1114"/>
      <c r="I69" s="446">
        <f t="shared" si="4"/>
        <v>2637.8199999999961</v>
      </c>
      <c r="J69" s="447">
        <f t="shared" si="10"/>
        <v>97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1111">
        <f t="shared" si="2"/>
        <v>0</v>
      </c>
      <c r="E70" s="1126"/>
      <c r="F70" s="1111">
        <f t="shared" si="3"/>
        <v>0</v>
      </c>
      <c r="G70" s="1113"/>
      <c r="H70" s="1114"/>
      <c r="I70" s="446">
        <f t="shared" si="4"/>
        <v>2637.8199999999961</v>
      </c>
      <c r="J70" s="447">
        <f t="shared" si="10"/>
        <v>97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1111">
        <f t="shared" si="2"/>
        <v>0</v>
      </c>
      <c r="E71" s="1126"/>
      <c r="F71" s="1111">
        <f t="shared" si="3"/>
        <v>0</v>
      </c>
      <c r="G71" s="1113"/>
      <c r="H71" s="1114"/>
      <c r="I71" s="446">
        <f t="shared" si="4"/>
        <v>2637.8199999999961</v>
      </c>
      <c r="J71" s="447">
        <f t="shared" si="10"/>
        <v>97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1111">
        <f t="shared" si="2"/>
        <v>0</v>
      </c>
      <c r="E72" s="1126"/>
      <c r="F72" s="1111">
        <f t="shared" si="3"/>
        <v>0</v>
      </c>
      <c r="G72" s="1113"/>
      <c r="H72" s="1114"/>
      <c r="I72" s="446">
        <f t="shared" si="4"/>
        <v>2637.8199999999961</v>
      </c>
      <c r="J72" s="447">
        <f t="shared" si="10"/>
        <v>97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1111">
        <f t="shared" ref="D73:D114" si="12">C73*B73</f>
        <v>0</v>
      </c>
      <c r="E73" s="1126"/>
      <c r="F73" s="1111">
        <f t="shared" ref="F73:F114" si="13">D73</f>
        <v>0</v>
      </c>
      <c r="G73" s="1113"/>
      <c r="H73" s="1114"/>
      <c r="I73" s="446">
        <f t="shared" si="4"/>
        <v>2637.8199999999961</v>
      </c>
      <c r="J73" s="447">
        <f t="shared" si="10"/>
        <v>97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1111">
        <f t="shared" si="12"/>
        <v>0</v>
      </c>
      <c r="E74" s="1126"/>
      <c r="F74" s="1111">
        <f t="shared" si="13"/>
        <v>0</v>
      </c>
      <c r="G74" s="1113"/>
      <c r="H74" s="1114"/>
      <c r="I74" s="446">
        <f t="shared" si="4"/>
        <v>2637.8199999999961</v>
      </c>
      <c r="J74" s="447">
        <f t="shared" si="10"/>
        <v>97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1111">
        <f t="shared" si="12"/>
        <v>0</v>
      </c>
      <c r="E75" s="1126"/>
      <c r="F75" s="1111">
        <f t="shared" si="13"/>
        <v>0</v>
      </c>
      <c r="G75" s="1113"/>
      <c r="H75" s="1114"/>
      <c r="I75" s="446">
        <f t="shared" ref="I75:I113" si="16">I74-F75</f>
        <v>2637.8199999999961</v>
      </c>
      <c r="J75" s="447">
        <f t="shared" si="10"/>
        <v>97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1111">
        <f t="shared" si="12"/>
        <v>0</v>
      </c>
      <c r="E76" s="1126"/>
      <c r="F76" s="1111">
        <f t="shared" si="13"/>
        <v>0</v>
      </c>
      <c r="G76" s="1113"/>
      <c r="H76" s="1114"/>
      <c r="I76" s="446">
        <f t="shared" si="16"/>
        <v>2637.8199999999961</v>
      </c>
      <c r="J76" s="447">
        <f t="shared" si="10"/>
        <v>97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1111">
        <f t="shared" si="12"/>
        <v>0</v>
      </c>
      <c r="E77" s="1126"/>
      <c r="F77" s="1111">
        <f t="shared" si="13"/>
        <v>0</v>
      </c>
      <c r="G77" s="1113"/>
      <c r="H77" s="1114"/>
      <c r="I77" s="446">
        <f t="shared" si="16"/>
        <v>2637.8199999999961</v>
      </c>
      <c r="J77" s="447">
        <f t="shared" ref="J77:J113" si="20">J76-C77</f>
        <v>97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1111">
        <f t="shared" si="12"/>
        <v>0</v>
      </c>
      <c r="E78" s="1126"/>
      <c r="F78" s="1111">
        <f t="shared" si="13"/>
        <v>0</v>
      </c>
      <c r="G78" s="1113"/>
      <c r="H78" s="1114"/>
      <c r="I78" s="446">
        <f t="shared" si="16"/>
        <v>2637.8199999999961</v>
      </c>
      <c r="J78" s="447">
        <f t="shared" si="20"/>
        <v>97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1111">
        <f t="shared" si="12"/>
        <v>0</v>
      </c>
      <c r="E79" s="1126"/>
      <c r="F79" s="1111">
        <f t="shared" si="13"/>
        <v>0</v>
      </c>
      <c r="G79" s="1113"/>
      <c r="H79" s="1114"/>
      <c r="I79" s="446">
        <f t="shared" si="16"/>
        <v>2637.8199999999961</v>
      </c>
      <c r="J79" s="447">
        <f t="shared" si="20"/>
        <v>97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1111">
        <f t="shared" si="12"/>
        <v>0</v>
      </c>
      <c r="E80" s="1126"/>
      <c r="F80" s="1111">
        <f t="shared" si="13"/>
        <v>0</v>
      </c>
      <c r="G80" s="1113"/>
      <c r="H80" s="1114"/>
      <c r="I80" s="446">
        <f t="shared" si="16"/>
        <v>2637.8199999999961</v>
      </c>
      <c r="J80" s="447">
        <f t="shared" si="20"/>
        <v>97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1111">
        <f t="shared" si="12"/>
        <v>0</v>
      </c>
      <c r="E81" s="1126"/>
      <c r="F81" s="1111">
        <f t="shared" si="13"/>
        <v>0</v>
      </c>
      <c r="G81" s="1113"/>
      <c r="H81" s="1114"/>
      <c r="I81" s="446">
        <f t="shared" si="16"/>
        <v>2637.8199999999961</v>
      </c>
      <c r="J81" s="447">
        <f t="shared" si="20"/>
        <v>97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1111">
        <f t="shared" si="12"/>
        <v>0</v>
      </c>
      <c r="E82" s="1126"/>
      <c r="F82" s="1111">
        <f t="shared" si="13"/>
        <v>0</v>
      </c>
      <c r="G82" s="1113"/>
      <c r="H82" s="1114"/>
      <c r="I82" s="446">
        <f t="shared" si="16"/>
        <v>2637.8199999999961</v>
      </c>
      <c r="J82" s="447">
        <f t="shared" si="20"/>
        <v>97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1111">
        <f t="shared" si="12"/>
        <v>0</v>
      </c>
      <c r="E83" s="1126"/>
      <c r="F83" s="1111">
        <f t="shared" si="13"/>
        <v>0</v>
      </c>
      <c r="G83" s="1113"/>
      <c r="H83" s="1114"/>
      <c r="I83" s="446">
        <f t="shared" si="16"/>
        <v>2637.8199999999961</v>
      </c>
      <c r="J83" s="447">
        <f t="shared" si="20"/>
        <v>97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1111">
        <f t="shared" si="12"/>
        <v>0</v>
      </c>
      <c r="E84" s="1126"/>
      <c r="F84" s="1111">
        <f t="shared" si="13"/>
        <v>0</v>
      </c>
      <c r="G84" s="1113"/>
      <c r="H84" s="1114"/>
      <c r="I84" s="446">
        <f t="shared" si="16"/>
        <v>2637.8199999999961</v>
      </c>
      <c r="J84" s="447">
        <f t="shared" si="20"/>
        <v>97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1111">
        <f t="shared" si="12"/>
        <v>0</v>
      </c>
      <c r="E85" s="1126"/>
      <c r="F85" s="1111">
        <f t="shared" si="13"/>
        <v>0</v>
      </c>
      <c r="G85" s="1113"/>
      <c r="H85" s="1114"/>
      <c r="I85" s="446">
        <f t="shared" si="16"/>
        <v>2637.8199999999961</v>
      </c>
      <c r="J85" s="447">
        <f t="shared" si="20"/>
        <v>97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1111">
        <f t="shared" si="12"/>
        <v>0</v>
      </c>
      <c r="E86" s="1126"/>
      <c r="F86" s="1111">
        <f t="shared" si="13"/>
        <v>0</v>
      </c>
      <c r="G86" s="1113"/>
      <c r="H86" s="1114"/>
      <c r="I86" s="446">
        <f t="shared" si="16"/>
        <v>2637.8199999999961</v>
      </c>
      <c r="J86" s="447">
        <f t="shared" si="20"/>
        <v>97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1111">
        <f t="shared" si="12"/>
        <v>0</v>
      </c>
      <c r="E87" s="1126"/>
      <c r="F87" s="1111">
        <f t="shared" si="13"/>
        <v>0</v>
      </c>
      <c r="G87" s="1113"/>
      <c r="H87" s="1114"/>
      <c r="I87" s="446">
        <f t="shared" si="16"/>
        <v>2637.8199999999961</v>
      </c>
      <c r="J87" s="447">
        <f t="shared" si="20"/>
        <v>97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1111">
        <f t="shared" si="12"/>
        <v>0</v>
      </c>
      <c r="E88" s="1126"/>
      <c r="F88" s="1111">
        <f t="shared" si="13"/>
        <v>0</v>
      </c>
      <c r="G88" s="1113"/>
      <c r="H88" s="1114"/>
      <c r="I88" s="446">
        <f t="shared" si="16"/>
        <v>2637.8199999999961</v>
      </c>
      <c r="J88" s="447">
        <f t="shared" si="20"/>
        <v>97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1111">
        <f t="shared" si="12"/>
        <v>0</v>
      </c>
      <c r="E89" s="1126"/>
      <c r="F89" s="1111">
        <f t="shared" si="13"/>
        <v>0</v>
      </c>
      <c r="G89" s="1113"/>
      <c r="H89" s="1114"/>
      <c r="I89" s="446">
        <f t="shared" si="16"/>
        <v>2637.8199999999961</v>
      </c>
      <c r="J89" s="447">
        <f t="shared" si="20"/>
        <v>97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1111">
        <f t="shared" si="12"/>
        <v>0</v>
      </c>
      <c r="E90" s="1126"/>
      <c r="F90" s="1111">
        <f t="shared" si="13"/>
        <v>0</v>
      </c>
      <c r="G90" s="1113"/>
      <c r="H90" s="1114"/>
      <c r="I90" s="446">
        <f t="shared" si="16"/>
        <v>2637.8199999999961</v>
      </c>
      <c r="J90" s="447">
        <f t="shared" si="20"/>
        <v>97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1111">
        <f t="shared" si="12"/>
        <v>0</v>
      </c>
      <c r="E91" s="1126"/>
      <c r="F91" s="1111">
        <f t="shared" si="13"/>
        <v>0</v>
      </c>
      <c r="G91" s="1113"/>
      <c r="H91" s="1114"/>
      <c r="I91" s="446">
        <f t="shared" si="16"/>
        <v>2637.8199999999961</v>
      </c>
      <c r="J91" s="447">
        <f t="shared" si="20"/>
        <v>97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1111">
        <f t="shared" si="12"/>
        <v>0</v>
      </c>
      <c r="E92" s="1126"/>
      <c r="F92" s="1111">
        <f t="shared" si="13"/>
        <v>0</v>
      </c>
      <c r="G92" s="1113"/>
      <c r="H92" s="1114"/>
      <c r="I92" s="446">
        <f t="shared" si="16"/>
        <v>2637.8199999999961</v>
      </c>
      <c r="J92" s="447">
        <f t="shared" si="20"/>
        <v>97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1111">
        <f t="shared" si="12"/>
        <v>0</v>
      </c>
      <c r="E93" s="1126"/>
      <c r="F93" s="1111">
        <f t="shared" si="13"/>
        <v>0</v>
      </c>
      <c r="G93" s="1113"/>
      <c r="H93" s="1114"/>
      <c r="I93" s="446">
        <f t="shared" si="16"/>
        <v>2637.8199999999961</v>
      </c>
      <c r="J93" s="447">
        <f t="shared" si="20"/>
        <v>97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2637.8199999999961</v>
      </c>
      <c r="J94" s="447">
        <f t="shared" si="20"/>
        <v>97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2637.8199999999961</v>
      </c>
      <c r="J95" s="447">
        <f t="shared" si="20"/>
        <v>97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2637.8199999999961</v>
      </c>
      <c r="J96" s="447">
        <f t="shared" si="20"/>
        <v>97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2637.8199999999961</v>
      </c>
      <c r="J97" s="447">
        <f t="shared" si="20"/>
        <v>97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2637.8199999999961</v>
      </c>
      <c r="J98" s="447">
        <f t="shared" si="20"/>
        <v>97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2637.8199999999961</v>
      </c>
      <c r="J99" s="447">
        <f t="shared" si="20"/>
        <v>97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2637.8199999999961</v>
      </c>
      <c r="J100" s="447">
        <f t="shared" si="20"/>
        <v>97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2637.8199999999961</v>
      </c>
      <c r="J101" s="447">
        <f t="shared" si="20"/>
        <v>97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2637.8199999999961</v>
      </c>
      <c r="J102" s="447">
        <f t="shared" si="20"/>
        <v>97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2637.8199999999961</v>
      </c>
      <c r="J103" s="447">
        <f t="shared" si="20"/>
        <v>97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2637.8199999999961</v>
      </c>
      <c r="J104" s="447">
        <f t="shared" si="20"/>
        <v>97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2637.8199999999961</v>
      </c>
      <c r="J105" s="447">
        <f t="shared" si="20"/>
        <v>97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2637.8199999999961</v>
      </c>
      <c r="J106" s="447">
        <f t="shared" si="20"/>
        <v>97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2637.8199999999961</v>
      </c>
      <c r="J107" s="447">
        <f t="shared" si="20"/>
        <v>97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2637.8199999999961</v>
      </c>
      <c r="J108" s="447">
        <f t="shared" si="20"/>
        <v>97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2637.8199999999961</v>
      </c>
      <c r="J109" s="447">
        <f t="shared" si="20"/>
        <v>97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2637.8199999999961</v>
      </c>
      <c r="J110" s="447">
        <f t="shared" si="20"/>
        <v>97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2637.8199999999961</v>
      </c>
      <c r="J111" s="447">
        <f t="shared" si="20"/>
        <v>97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2637.8199999999961</v>
      </c>
      <c r="J112" s="447">
        <f t="shared" si="20"/>
        <v>97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2637.8199999999961</v>
      </c>
      <c r="J113" s="447">
        <f t="shared" si="20"/>
        <v>97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54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54"/>
      <c r="U114" s="24"/>
      <c r="V114" s="24"/>
      <c r="W114" s="199">
        <f t="shared" si="15"/>
        <v>0</v>
      </c>
    </row>
    <row r="115" spans="1:23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23" t="s">
        <v>11</v>
      </c>
      <c r="D120" s="1024"/>
      <c r="E120" s="57">
        <f>E4+E5+E6-F115</f>
        <v>2640.3399999999983</v>
      </c>
      <c r="G120" s="47"/>
      <c r="H120" s="91"/>
      <c r="O120" s="1023" t="s">
        <v>11</v>
      </c>
      <c r="P120" s="1024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5" activePane="bottomLeft" state="frozen"/>
      <selection activeCell="B1" sqref="B1"/>
      <selection pane="bottomLeft" activeCell="G48" sqref="G4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21" t="s">
        <v>425</v>
      </c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thickBot="1" x14ac:dyDescent="0.3">
      <c r="A5" s="1029" t="s">
        <v>157</v>
      </c>
      <c r="B5" s="357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</row>
    <row r="6" spans="1:9" ht="15" customHeight="1" x14ac:dyDescent="0.25">
      <c r="A6" s="1029"/>
      <c r="B6" s="588" t="s">
        <v>67</v>
      </c>
      <c r="C6" s="1050" t="s">
        <v>417</v>
      </c>
      <c r="D6" s="1051"/>
      <c r="E6" s="1052"/>
      <c r="F6" s="62">
        <v>1</v>
      </c>
    </row>
    <row r="7" spans="1:9" ht="15.75" thickBot="1" x14ac:dyDescent="0.3">
      <c r="B7" s="73"/>
      <c r="C7" s="1053"/>
      <c r="D7" s="1054"/>
      <c r="E7" s="1055"/>
      <c r="F7" s="73"/>
    </row>
    <row r="8" spans="1:9" ht="16.5" thickTop="1" thickBot="1" x14ac:dyDescent="0.3">
      <c r="B8" s="64" t="s">
        <v>7</v>
      </c>
      <c r="C8" s="951" t="s">
        <v>8</v>
      </c>
      <c r="D8" s="952" t="s">
        <v>3</v>
      </c>
      <c r="E8" s="95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25">
        <f>F4+F5+F6+F7-C9</f>
        <v>43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204</v>
      </c>
      <c r="H9" s="71">
        <v>148</v>
      </c>
      <c r="I9" s="950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>
        <v>1</v>
      </c>
      <c r="D10" s="549">
        <v>17.809999999999999</v>
      </c>
      <c r="E10" s="590">
        <v>44837</v>
      </c>
      <c r="F10" s="549">
        <f t="shared" si="0"/>
        <v>17.809999999999999</v>
      </c>
      <c r="G10" s="331" t="s">
        <v>315</v>
      </c>
      <c r="H10" s="332">
        <v>148</v>
      </c>
      <c r="I10" s="78">
        <f t="shared" ref="I10:I52" si="2">I9-F10</f>
        <v>863.68000000000006</v>
      </c>
    </row>
    <row r="11" spans="1:9" x14ac:dyDescent="0.25">
      <c r="A11" s="12"/>
      <c r="B11" s="183">
        <f t="shared" si="1"/>
        <v>34</v>
      </c>
      <c r="C11" s="53">
        <v>8</v>
      </c>
      <c r="D11" s="549">
        <v>163.62</v>
      </c>
      <c r="E11" s="590">
        <v>44837</v>
      </c>
      <c r="F11" s="549">
        <f t="shared" si="0"/>
        <v>163.62</v>
      </c>
      <c r="G11" s="331" t="s">
        <v>317</v>
      </c>
      <c r="H11" s="332">
        <v>148</v>
      </c>
      <c r="I11" s="78">
        <f t="shared" si="2"/>
        <v>700.06000000000006</v>
      </c>
    </row>
    <row r="12" spans="1:9" x14ac:dyDescent="0.25">
      <c r="A12" s="55" t="s">
        <v>33</v>
      </c>
      <c r="B12" s="183">
        <f t="shared" si="1"/>
        <v>32</v>
      </c>
      <c r="C12" s="53">
        <v>2</v>
      </c>
      <c r="D12" s="549">
        <v>39.270000000000003</v>
      </c>
      <c r="E12" s="590">
        <v>44839</v>
      </c>
      <c r="F12" s="549">
        <f t="shared" si="0"/>
        <v>39.270000000000003</v>
      </c>
      <c r="G12" s="331" t="s">
        <v>323</v>
      </c>
      <c r="H12" s="332">
        <v>148</v>
      </c>
      <c r="I12" s="78">
        <f t="shared" si="2"/>
        <v>660.79000000000008</v>
      </c>
    </row>
    <row r="13" spans="1:9" x14ac:dyDescent="0.25">
      <c r="A13" s="77"/>
      <c r="B13" s="183">
        <f t="shared" si="1"/>
        <v>31</v>
      </c>
      <c r="C13" s="53">
        <v>1</v>
      </c>
      <c r="D13" s="549">
        <v>17.87</v>
      </c>
      <c r="E13" s="590">
        <v>44844</v>
      </c>
      <c r="F13" s="549">
        <f t="shared" si="0"/>
        <v>17.87</v>
      </c>
      <c r="G13" s="331" t="s">
        <v>343</v>
      </c>
      <c r="H13" s="332">
        <v>148</v>
      </c>
      <c r="I13" s="78">
        <f t="shared" si="2"/>
        <v>642.92000000000007</v>
      </c>
    </row>
    <row r="14" spans="1:9" x14ac:dyDescent="0.25">
      <c r="A14" s="12"/>
      <c r="B14" s="183">
        <f t="shared" si="1"/>
        <v>23</v>
      </c>
      <c r="C14" s="53">
        <v>8</v>
      </c>
      <c r="D14" s="549">
        <v>166.53</v>
      </c>
      <c r="E14" s="590">
        <v>44847</v>
      </c>
      <c r="F14" s="549">
        <f t="shared" si="0"/>
        <v>166.53</v>
      </c>
      <c r="G14" s="331" t="s">
        <v>357</v>
      </c>
      <c r="H14" s="332">
        <v>148</v>
      </c>
      <c r="I14" s="78">
        <f t="shared" si="2"/>
        <v>476.3900000000001</v>
      </c>
    </row>
    <row r="15" spans="1:9" x14ac:dyDescent="0.25">
      <c r="B15" s="183">
        <f t="shared" si="1"/>
        <v>22</v>
      </c>
      <c r="C15" s="53">
        <v>1</v>
      </c>
      <c r="D15" s="549">
        <v>19.489999999999998</v>
      </c>
      <c r="E15" s="590">
        <v>44848</v>
      </c>
      <c r="F15" s="549">
        <f t="shared" si="0"/>
        <v>19.489999999999998</v>
      </c>
      <c r="G15" s="331" t="s">
        <v>330</v>
      </c>
      <c r="H15" s="332">
        <v>148</v>
      </c>
      <c r="I15" s="78">
        <f t="shared" si="2"/>
        <v>456.90000000000009</v>
      </c>
    </row>
    <row r="16" spans="1:9" x14ac:dyDescent="0.25">
      <c r="B16" s="183">
        <f t="shared" si="1"/>
        <v>17</v>
      </c>
      <c r="C16" s="53">
        <v>5</v>
      </c>
      <c r="D16" s="549">
        <v>97.69</v>
      </c>
      <c r="E16" s="590">
        <v>44849</v>
      </c>
      <c r="F16" s="549">
        <f t="shared" si="0"/>
        <v>97.69</v>
      </c>
      <c r="G16" s="331" t="s">
        <v>364</v>
      </c>
      <c r="H16" s="332">
        <v>148</v>
      </c>
      <c r="I16" s="78">
        <f t="shared" si="2"/>
        <v>359.21000000000009</v>
      </c>
    </row>
    <row r="17" spans="2:9" x14ac:dyDescent="0.25">
      <c r="B17" s="183">
        <f t="shared" si="1"/>
        <v>16</v>
      </c>
      <c r="C17" s="53">
        <v>1</v>
      </c>
      <c r="D17" s="549">
        <v>20.68</v>
      </c>
      <c r="E17" s="590">
        <v>44855</v>
      </c>
      <c r="F17" s="549">
        <f t="shared" si="0"/>
        <v>20.68</v>
      </c>
      <c r="G17" s="331" t="s">
        <v>385</v>
      </c>
      <c r="H17" s="332">
        <v>148</v>
      </c>
      <c r="I17" s="78">
        <f t="shared" si="2"/>
        <v>338.53000000000009</v>
      </c>
    </row>
    <row r="18" spans="2:9" x14ac:dyDescent="0.25">
      <c r="B18" s="183">
        <f t="shared" si="1"/>
        <v>15</v>
      </c>
      <c r="C18" s="53">
        <v>1</v>
      </c>
      <c r="D18" s="549">
        <v>23.18</v>
      </c>
      <c r="E18" s="590">
        <v>44858</v>
      </c>
      <c r="F18" s="549">
        <f t="shared" si="0"/>
        <v>23.18</v>
      </c>
      <c r="G18" s="331" t="s">
        <v>391</v>
      </c>
      <c r="H18" s="332">
        <v>148</v>
      </c>
      <c r="I18" s="78">
        <f t="shared" si="2"/>
        <v>315.35000000000008</v>
      </c>
    </row>
    <row r="19" spans="2:9" x14ac:dyDescent="0.25">
      <c r="B19" s="183">
        <f t="shared" si="1"/>
        <v>11</v>
      </c>
      <c r="C19" s="53">
        <v>4</v>
      </c>
      <c r="D19" s="549">
        <v>78.67</v>
      </c>
      <c r="E19" s="590">
        <v>44860</v>
      </c>
      <c r="F19" s="549">
        <f t="shared" si="0"/>
        <v>78.67</v>
      </c>
      <c r="G19" s="331" t="s">
        <v>395</v>
      </c>
      <c r="H19" s="332">
        <v>148</v>
      </c>
      <c r="I19" s="78">
        <f t="shared" si="2"/>
        <v>236.68000000000006</v>
      </c>
    </row>
    <row r="20" spans="2:9" x14ac:dyDescent="0.25">
      <c r="B20" s="183">
        <f t="shared" si="1"/>
        <v>3</v>
      </c>
      <c r="C20" s="53">
        <v>8</v>
      </c>
      <c r="D20" s="549">
        <v>173.41</v>
      </c>
      <c r="E20" s="590">
        <v>44862</v>
      </c>
      <c r="F20" s="549">
        <f t="shared" si="0"/>
        <v>173.41</v>
      </c>
      <c r="G20" s="331" t="s">
        <v>407</v>
      </c>
      <c r="H20" s="332">
        <v>148</v>
      </c>
      <c r="I20" s="78">
        <f t="shared" si="2"/>
        <v>63.270000000000067</v>
      </c>
    </row>
    <row r="21" spans="2:9" x14ac:dyDescent="0.25">
      <c r="B21" s="183">
        <f t="shared" si="1"/>
        <v>3</v>
      </c>
      <c r="C21" s="53"/>
      <c r="D21" s="1111"/>
      <c r="E21" s="1126"/>
      <c r="F21" s="1111">
        <f t="shared" si="0"/>
        <v>0</v>
      </c>
      <c r="G21" s="1113"/>
      <c r="H21" s="1114"/>
      <c r="I21" s="78">
        <f t="shared" si="2"/>
        <v>63.270000000000067</v>
      </c>
    </row>
    <row r="22" spans="2:9" x14ac:dyDescent="0.25">
      <c r="B22" s="183">
        <f t="shared" si="1"/>
        <v>3</v>
      </c>
      <c r="C22" s="53"/>
      <c r="D22" s="1111"/>
      <c r="E22" s="1126"/>
      <c r="F22" s="1111">
        <f t="shared" si="0"/>
        <v>0</v>
      </c>
      <c r="G22" s="1113"/>
      <c r="H22" s="1114"/>
      <c r="I22" s="78">
        <f t="shared" si="2"/>
        <v>63.270000000000067</v>
      </c>
    </row>
    <row r="23" spans="2:9" x14ac:dyDescent="0.25">
      <c r="B23" s="183">
        <f t="shared" si="1"/>
        <v>3</v>
      </c>
      <c r="C23" s="53"/>
      <c r="D23" s="1111"/>
      <c r="E23" s="1126"/>
      <c r="F23" s="1111">
        <f t="shared" si="0"/>
        <v>0</v>
      </c>
      <c r="G23" s="1113"/>
      <c r="H23" s="1114"/>
      <c r="I23" s="78">
        <f t="shared" si="2"/>
        <v>63.270000000000067</v>
      </c>
    </row>
    <row r="24" spans="2:9" x14ac:dyDescent="0.25">
      <c r="B24" s="183">
        <f t="shared" si="1"/>
        <v>3</v>
      </c>
      <c r="C24" s="53"/>
      <c r="D24" s="1111"/>
      <c r="E24" s="1126"/>
      <c r="F24" s="1111">
        <f t="shared" si="0"/>
        <v>0</v>
      </c>
      <c r="G24" s="1113"/>
      <c r="H24" s="1114"/>
      <c r="I24" s="78">
        <f t="shared" si="2"/>
        <v>63.270000000000067</v>
      </c>
    </row>
    <row r="25" spans="2:9" x14ac:dyDescent="0.25">
      <c r="B25" s="183">
        <f t="shared" si="1"/>
        <v>3</v>
      </c>
      <c r="C25" s="53"/>
      <c r="D25" s="1111"/>
      <c r="E25" s="1126"/>
      <c r="F25" s="1111">
        <f t="shared" si="0"/>
        <v>0</v>
      </c>
      <c r="G25" s="1113"/>
      <c r="H25" s="1114"/>
      <c r="I25" s="78">
        <f t="shared" si="2"/>
        <v>63.270000000000067</v>
      </c>
    </row>
    <row r="26" spans="2:9" x14ac:dyDescent="0.25">
      <c r="B26" s="183">
        <f t="shared" si="1"/>
        <v>3</v>
      </c>
      <c r="C26" s="53"/>
      <c r="D26" s="1111"/>
      <c r="E26" s="1126"/>
      <c r="F26" s="1111">
        <f t="shared" si="0"/>
        <v>0</v>
      </c>
      <c r="G26" s="1113"/>
      <c r="H26" s="1114"/>
      <c r="I26" s="78">
        <f t="shared" si="2"/>
        <v>63.270000000000067</v>
      </c>
    </row>
    <row r="27" spans="2:9" x14ac:dyDescent="0.25">
      <c r="B27" s="183">
        <f t="shared" si="1"/>
        <v>3</v>
      </c>
      <c r="C27" s="53"/>
      <c r="D27" s="1111"/>
      <c r="E27" s="1126"/>
      <c r="F27" s="1111">
        <f t="shared" si="0"/>
        <v>0</v>
      </c>
      <c r="G27" s="1113"/>
      <c r="H27" s="1114"/>
      <c r="I27" s="78">
        <f t="shared" si="2"/>
        <v>63.270000000000067</v>
      </c>
    </row>
    <row r="28" spans="2:9" x14ac:dyDescent="0.25">
      <c r="B28" s="183">
        <f t="shared" si="1"/>
        <v>3</v>
      </c>
      <c r="C28" s="53"/>
      <c r="D28" s="1111"/>
      <c r="E28" s="1126"/>
      <c r="F28" s="1111">
        <f t="shared" si="0"/>
        <v>0</v>
      </c>
      <c r="G28" s="1113"/>
      <c r="H28" s="1114"/>
      <c r="I28" s="78">
        <f t="shared" si="2"/>
        <v>63.270000000000067</v>
      </c>
    </row>
    <row r="29" spans="2:9" x14ac:dyDescent="0.25">
      <c r="B29" s="183">
        <f t="shared" si="1"/>
        <v>3</v>
      </c>
      <c r="C29" s="53"/>
      <c r="D29" s="1111"/>
      <c r="E29" s="1126"/>
      <c r="F29" s="1111">
        <f t="shared" si="0"/>
        <v>0</v>
      </c>
      <c r="G29" s="1113"/>
      <c r="H29" s="1114"/>
      <c r="I29" s="78">
        <f t="shared" si="2"/>
        <v>63.270000000000067</v>
      </c>
    </row>
    <row r="30" spans="2:9" x14ac:dyDescent="0.25">
      <c r="B30" s="183">
        <f t="shared" si="1"/>
        <v>3</v>
      </c>
      <c r="C30" s="53"/>
      <c r="D30" s="1111"/>
      <c r="E30" s="1126"/>
      <c r="F30" s="1111">
        <f t="shared" si="0"/>
        <v>0</v>
      </c>
      <c r="G30" s="1113"/>
      <c r="H30" s="1114"/>
      <c r="I30" s="78">
        <f t="shared" si="2"/>
        <v>63.270000000000067</v>
      </c>
    </row>
    <row r="31" spans="2:9" x14ac:dyDescent="0.25">
      <c r="B31" s="183">
        <f t="shared" si="1"/>
        <v>3</v>
      </c>
      <c r="C31" s="15"/>
      <c r="D31" s="1111"/>
      <c r="E31" s="1126"/>
      <c r="F31" s="1111">
        <f t="shared" si="0"/>
        <v>0</v>
      </c>
      <c r="G31" s="1113"/>
      <c r="H31" s="1114"/>
      <c r="I31" s="78">
        <f t="shared" si="2"/>
        <v>63.270000000000067</v>
      </c>
    </row>
    <row r="32" spans="2:9" x14ac:dyDescent="0.25">
      <c r="B32" s="183">
        <f t="shared" si="1"/>
        <v>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63.270000000000067</v>
      </c>
    </row>
    <row r="33" spans="2:9" x14ac:dyDescent="0.25">
      <c r="B33" s="183">
        <f t="shared" si="1"/>
        <v>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63.270000000000067</v>
      </c>
    </row>
    <row r="34" spans="2:9" x14ac:dyDescent="0.25">
      <c r="B34" s="183">
        <f t="shared" si="1"/>
        <v>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63.270000000000067</v>
      </c>
    </row>
    <row r="35" spans="2:9" x14ac:dyDescent="0.25">
      <c r="B35" s="183">
        <f t="shared" si="1"/>
        <v>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63.270000000000067</v>
      </c>
    </row>
    <row r="36" spans="2:9" x14ac:dyDescent="0.25">
      <c r="B36" s="183">
        <f t="shared" si="1"/>
        <v>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63.270000000000067</v>
      </c>
    </row>
    <row r="37" spans="2:9" x14ac:dyDescent="0.25">
      <c r="B37" s="183">
        <f t="shared" si="1"/>
        <v>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63.270000000000067</v>
      </c>
    </row>
    <row r="38" spans="2:9" x14ac:dyDescent="0.25">
      <c r="B38" s="183">
        <f t="shared" si="1"/>
        <v>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63.270000000000067</v>
      </c>
    </row>
    <row r="39" spans="2:9" x14ac:dyDescent="0.25">
      <c r="B39" s="183">
        <f t="shared" si="1"/>
        <v>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63.270000000000067</v>
      </c>
    </row>
    <row r="40" spans="2:9" x14ac:dyDescent="0.25">
      <c r="B40" s="183">
        <f t="shared" si="1"/>
        <v>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63.270000000000067</v>
      </c>
    </row>
    <row r="41" spans="2:9" x14ac:dyDescent="0.25">
      <c r="B41" s="183">
        <f t="shared" si="1"/>
        <v>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63.270000000000067</v>
      </c>
    </row>
    <row r="42" spans="2:9" x14ac:dyDescent="0.25">
      <c r="B42" s="183">
        <f t="shared" si="1"/>
        <v>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63.270000000000067</v>
      </c>
    </row>
    <row r="43" spans="2:9" x14ac:dyDescent="0.25">
      <c r="B43" s="183">
        <f t="shared" si="1"/>
        <v>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63.270000000000067</v>
      </c>
    </row>
    <row r="44" spans="2:9" x14ac:dyDescent="0.25">
      <c r="B44" s="183">
        <f t="shared" si="1"/>
        <v>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63.270000000000067</v>
      </c>
    </row>
    <row r="45" spans="2:9" x14ac:dyDescent="0.25">
      <c r="B45" s="183">
        <f t="shared" si="1"/>
        <v>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63.270000000000067</v>
      </c>
    </row>
    <row r="46" spans="2:9" x14ac:dyDescent="0.25">
      <c r="B46" s="183">
        <f t="shared" si="1"/>
        <v>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63.270000000000067</v>
      </c>
    </row>
    <row r="47" spans="2:9" x14ac:dyDescent="0.25">
      <c r="B47" s="183">
        <f t="shared" si="1"/>
        <v>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63.270000000000067</v>
      </c>
    </row>
    <row r="48" spans="2:9" x14ac:dyDescent="0.25">
      <c r="B48" s="183">
        <f t="shared" si="1"/>
        <v>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63.270000000000067</v>
      </c>
    </row>
    <row r="49" spans="2:9" x14ac:dyDescent="0.25">
      <c r="B49" s="183">
        <f t="shared" si="1"/>
        <v>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63.270000000000067</v>
      </c>
    </row>
    <row r="50" spans="2:9" x14ac:dyDescent="0.25">
      <c r="B50" s="183">
        <f t="shared" si="1"/>
        <v>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63.270000000000067</v>
      </c>
    </row>
    <row r="51" spans="2:9" x14ac:dyDescent="0.25">
      <c r="B51" s="183">
        <f t="shared" si="1"/>
        <v>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63.270000000000067</v>
      </c>
    </row>
    <row r="52" spans="2:9" x14ac:dyDescent="0.25">
      <c r="B52" s="183">
        <f t="shared" si="1"/>
        <v>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63.270000000000067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63.270000000000067</v>
      </c>
    </row>
    <row r="68" spans="2: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</v>
      </c>
    </row>
    <row r="72" spans="2:9" ht="15.75" thickBot="1" x14ac:dyDescent="0.3">
      <c r="B72" s="125"/>
    </row>
    <row r="73" spans="2:9" ht="15.75" thickBot="1" x14ac:dyDescent="0.3">
      <c r="B73" s="91"/>
      <c r="C73" s="1023" t="s">
        <v>11</v>
      </c>
      <c r="D73" s="1024"/>
      <c r="E73" s="57">
        <f>E5-F68+E4+E6+E7</f>
        <v>63.270000000000287</v>
      </c>
    </row>
  </sheetData>
  <mergeCells count="4">
    <mergeCell ref="A1:G1"/>
    <mergeCell ref="A5:A6"/>
    <mergeCell ref="C73:D73"/>
    <mergeCell ref="C6:E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29"/>
      <c r="B5" s="1056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29"/>
      <c r="B6" s="1056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23" t="s">
        <v>11</v>
      </c>
      <c r="D60" s="102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29"/>
      <c r="B4" s="1057" t="s">
        <v>92</v>
      </c>
      <c r="C4" s="128"/>
      <c r="D4" s="134"/>
      <c r="E4" s="124"/>
      <c r="F4" s="73"/>
      <c r="G4" s="47">
        <f>F56</f>
        <v>0</v>
      </c>
      <c r="H4" s="7">
        <f>E4-G4+E5+E6+E7+E8</f>
        <v>0</v>
      </c>
    </row>
    <row r="5" spans="1:9" ht="15" customHeight="1" x14ac:dyDescent="0.25">
      <c r="A5" s="1029"/>
      <c r="B5" s="1058"/>
      <c r="C5" s="128"/>
      <c r="D5" s="233"/>
      <c r="E5" s="78"/>
      <c r="F5" s="62"/>
    </row>
    <row r="6" spans="1:9" ht="15" customHeight="1" x14ac:dyDescent="0.25">
      <c r="A6" s="563" t="s">
        <v>52</v>
      </c>
      <c r="B6" s="1058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0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0</v>
      </c>
    </row>
    <row r="12" spans="1:9" x14ac:dyDescent="0.25">
      <c r="A12" s="12"/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759"/>
      <c r="E13" s="1127"/>
      <c r="F13" s="759">
        <f t="shared" si="0"/>
        <v>0</v>
      </c>
      <c r="G13" s="757"/>
      <c r="H13" s="758"/>
      <c r="I13" s="1128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759"/>
      <c r="E14" s="1127"/>
      <c r="F14" s="759">
        <f t="shared" si="0"/>
        <v>0</v>
      </c>
      <c r="G14" s="757"/>
      <c r="H14" s="758"/>
      <c r="I14" s="1128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759"/>
      <c r="E15" s="1127"/>
      <c r="F15" s="759">
        <f t="shared" si="0"/>
        <v>0</v>
      </c>
      <c r="G15" s="757"/>
      <c r="H15" s="758"/>
      <c r="I15" s="1128">
        <f t="shared" si="2"/>
        <v>0</v>
      </c>
    </row>
    <row r="16" spans="1:9" x14ac:dyDescent="0.25">
      <c r="B16" s="183">
        <f t="shared" si="1"/>
        <v>0</v>
      </c>
      <c r="C16" s="15"/>
      <c r="D16" s="759"/>
      <c r="E16" s="1127"/>
      <c r="F16" s="759">
        <f t="shared" si="0"/>
        <v>0</v>
      </c>
      <c r="G16" s="757"/>
      <c r="H16" s="758"/>
      <c r="I16" s="1128">
        <f t="shared" si="2"/>
        <v>0</v>
      </c>
    </row>
    <row r="17" spans="2:9" x14ac:dyDescent="0.25">
      <c r="B17" s="183">
        <f t="shared" si="1"/>
        <v>0</v>
      </c>
      <c r="C17" s="15"/>
      <c r="D17" s="759"/>
      <c r="E17" s="1127"/>
      <c r="F17" s="759">
        <f t="shared" si="0"/>
        <v>0</v>
      </c>
      <c r="G17" s="757"/>
      <c r="H17" s="758"/>
      <c r="I17" s="1128">
        <f t="shared" si="2"/>
        <v>0</v>
      </c>
    </row>
    <row r="18" spans="2:9" x14ac:dyDescent="0.25">
      <c r="B18" s="183">
        <f t="shared" si="1"/>
        <v>0</v>
      </c>
      <c r="C18" s="15"/>
      <c r="D18" s="759"/>
      <c r="E18" s="1127"/>
      <c r="F18" s="759">
        <f t="shared" si="0"/>
        <v>0</v>
      </c>
      <c r="G18" s="757"/>
      <c r="H18" s="758"/>
      <c r="I18" s="1128">
        <f t="shared" si="2"/>
        <v>0</v>
      </c>
    </row>
    <row r="19" spans="2:9" x14ac:dyDescent="0.25">
      <c r="B19" s="183">
        <f t="shared" si="1"/>
        <v>0</v>
      </c>
      <c r="C19" s="53"/>
      <c r="D19" s="759"/>
      <c r="E19" s="1127"/>
      <c r="F19" s="759">
        <f t="shared" si="0"/>
        <v>0</v>
      </c>
      <c r="G19" s="757"/>
      <c r="H19" s="758"/>
      <c r="I19" s="1128">
        <f t="shared" si="2"/>
        <v>0</v>
      </c>
    </row>
    <row r="20" spans="2:9" x14ac:dyDescent="0.25">
      <c r="B20" s="183">
        <f t="shared" si="1"/>
        <v>0</v>
      </c>
      <c r="C20" s="15"/>
      <c r="D20" s="759"/>
      <c r="E20" s="1127"/>
      <c r="F20" s="759">
        <f t="shared" si="0"/>
        <v>0</v>
      </c>
      <c r="G20" s="757"/>
      <c r="H20" s="758"/>
      <c r="I20" s="1128">
        <f t="shared" si="2"/>
        <v>0</v>
      </c>
    </row>
    <row r="21" spans="2:9" x14ac:dyDescent="0.25">
      <c r="B21" s="183">
        <f t="shared" si="1"/>
        <v>0</v>
      </c>
      <c r="C21" s="15"/>
      <c r="D21" s="759"/>
      <c r="E21" s="1127"/>
      <c r="F21" s="759">
        <f t="shared" si="0"/>
        <v>0</v>
      </c>
      <c r="G21" s="757"/>
      <c r="H21" s="758"/>
      <c r="I21" s="1128">
        <f t="shared" si="2"/>
        <v>0</v>
      </c>
    </row>
    <row r="22" spans="2:9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23" t="s">
        <v>11</v>
      </c>
      <c r="D61" s="1024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25"/>
      <c r="B1" s="1025"/>
      <c r="C1" s="1025"/>
      <c r="D1" s="1025"/>
      <c r="E1" s="1025"/>
      <c r="F1" s="1025"/>
      <c r="G1" s="102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59"/>
      <c r="B5" s="1061" t="s">
        <v>76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60"/>
      <c r="B6" s="1062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63" t="s">
        <v>11</v>
      </c>
      <c r="D56" s="106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21" t="s">
        <v>108</v>
      </c>
      <c r="B1" s="1021"/>
      <c r="C1" s="1021"/>
      <c r="D1" s="1021"/>
      <c r="E1" s="1021"/>
      <c r="F1" s="1021"/>
      <c r="G1" s="102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93</v>
      </c>
      <c r="B5" s="1022" t="s">
        <v>95</v>
      </c>
      <c r="C5" s="400">
        <v>57</v>
      </c>
      <c r="D5" s="134">
        <v>44712</v>
      </c>
      <c r="E5" s="707">
        <v>2060</v>
      </c>
      <c r="F5" s="710">
        <v>2</v>
      </c>
      <c r="G5" s="711"/>
      <c r="H5" s="712"/>
      <c r="I5" s="713" t="s">
        <v>147</v>
      </c>
      <c r="J5" s="712"/>
      <c r="K5" s="712"/>
      <c r="L5" s="712"/>
      <c r="M5" s="712"/>
    </row>
    <row r="6" spans="1:13" x14ac:dyDescent="0.25">
      <c r="A6" s="413" t="s">
        <v>94</v>
      </c>
      <c r="B6" s="1022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0"/>
      <c r="E13" s="651"/>
      <c r="F13" s="650">
        <f t="shared" ref="F13:F73" si="3">D13</f>
        <v>0</v>
      </c>
      <c r="G13" s="652"/>
      <c r="H13" s="646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0"/>
      <c r="E14" s="651"/>
      <c r="F14" s="650">
        <f t="shared" si="3"/>
        <v>0</v>
      </c>
      <c r="G14" s="652"/>
      <c r="H14" s="646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0"/>
      <c r="E15" s="651"/>
      <c r="F15" s="650">
        <f t="shared" si="3"/>
        <v>0</v>
      </c>
      <c r="G15" s="652"/>
      <c r="H15" s="646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0"/>
      <c r="E16" s="651"/>
      <c r="F16" s="650">
        <f t="shared" si="3"/>
        <v>0</v>
      </c>
      <c r="G16" s="652"/>
      <c r="H16" s="646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0"/>
      <c r="E17" s="651"/>
      <c r="F17" s="650">
        <f t="shared" si="3"/>
        <v>0</v>
      </c>
      <c r="G17" s="652"/>
      <c r="H17" s="646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23" t="s">
        <v>11</v>
      </c>
      <c r="D83" s="102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10"/>
      <c r="B1" s="1010"/>
      <c r="C1" s="1010"/>
      <c r="D1" s="1010"/>
      <c r="E1" s="1010"/>
      <c r="F1" s="1010"/>
      <c r="G1" s="101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65"/>
      <c r="C4" s="17"/>
      <c r="E4" s="255"/>
      <c r="F4" s="241"/>
    </row>
    <row r="5" spans="1:10" ht="15" customHeight="1" x14ac:dyDescent="0.25">
      <c r="A5" s="1059"/>
      <c r="B5" s="1066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60"/>
      <c r="B6" s="1067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63" t="s">
        <v>11</v>
      </c>
      <c r="D55" s="106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5"/>
  <sheetViews>
    <sheetView zoomScaleNormal="100" workbookViewId="0">
      <pane ySplit="8" topLeftCell="A48" activePane="bottomLeft" state="frozen"/>
      <selection activeCell="M1" sqref="M1"/>
      <selection pane="bottomLeft" activeCell="M6" sqref="M5:M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21" t="s">
        <v>422</v>
      </c>
      <c r="B1" s="1021"/>
      <c r="C1" s="1021"/>
      <c r="D1" s="1021"/>
      <c r="E1" s="1021"/>
      <c r="F1" s="1021"/>
      <c r="G1" s="1021"/>
      <c r="H1" s="1021"/>
      <c r="I1" s="1021"/>
      <c r="J1" s="11">
        <v>1</v>
      </c>
    </row>
    <row r="2" spans="1:11" ht="15.75" thickBot="1" x14ac:dyDescent="0.3">
      <c r="I2" s="132"/>
      <c r="J2" s="73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</row>
    <row r="4" spans="1:11" ht="15.75" thickTop="1" x14ac:dyDescent="0.25">
      <c r="B4" s="12"/>
      <c r="C4" s="200"/>
      <c r="D4" s="149"/>
      <c r="E4" s="105"/>
      <c r="F4" s="73"/>
      <c r="G4" s="73"/>
      <c r="I4" s="191"/>
      <c r="J4" s="73"/>
    </row>
    <row r="5" spans="1:11" x14ac:dyDescent="0.25">
      <c r="A5" s="1033" t="s">
        <v>212</v>
      </c>
      <c r="B5" s="1068" t="s">
        <v>43</v>
      </c>
      <c r="C5" s="200">
        <v>51</v>
      </c>
      <c r="D5" s="149">
        <v>44837</v>
      </c>
      <c r="E5" s="105">
        <v>1003.34</v>
      </c>
      <c r="F5" s="73">
        <v>221</v>
      </c>
      <c r="G5" s="5">
        <f>F109</f>
        <v>3286.9599999999991</v>
      </c>
      <c r="H5" s="7">
        <f>E4+E5-G5+E6+E7</f>
        <v>1239.4200000000012</v>
      </c>
      <c r="I5" s="191"/>
      <c r="J5" s="73"/>
    </row>
    <row r="6" spans="1:11" x14ac:dyDescent="0.25">
      <c r="A6" s="1033"/>
      <c r="B6" s="1068"/>
      <c r="C6" s="200">
        <v>51</v>
      </c>
      <c r="D6" s="149">
        <v>44845</v>
      </c>
      <c r="E6" s="78">
        <v>2002.14</v>
      </c>
      <c r="F6" s="62">
        <v>441</v>
      </c>
      <c r="I6" s="192"/>
      <c r="J6" s="73"/>
    </row>
    <row r="7" spans="1:11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2"/>
      <c r="J7" s="73"/>
    </row>
    <row r="8" spans="1:11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</row>
    <row r="9" spans="1:11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44838</v>
      </c>
      <c r="F9" s="69">
        <f t="shared" ref="F9:F31" si="1">D9</f>
        <v>181.6</v>
      </c>
      <c r="G9" s="70" t="s">
        <v>319</v>
      </c>
      <c r="H9" s="71">
        <v>55</v>
      </c>
      <c r="I9" s="191">
        <f>E5+E4+E6+E7-F9</f>
        <v>4344.78</v>
      </c>
      <c r="J9" s="73">
        <f>F5-C9+F6+F4+F7</f>
        <v>957</v>
      </c>
      <c r="K9" s="60">
        <f>H9*F9</f>
        <v>9988</v>
      </c>
    </row>
    <row r="10" spans="1:11" x14ac:dyDescent="0.25">
      <c r="B10" s="133">
        <v>4.54</v>
      </c>
      <c r="C10" s="15">
        <v>10</v>
      </c>
      <c r="D10" s="69">
        <f t="shared" si="0"/>
        <v>45.4</v>
      </c>
      <c r="E10" s="196">
        <v>44838</v>
      </c>
      <c r="F10" s="69">
        <f t="shared" si="1"/>
        <v>45.4</v>
      </c>
      <c r="G10" s="70" t="s">
        <v>320</v>
      </c>
      <c r="H10" s="71">
        <v>55</v>
      </c>
      <c r="I10" s="191">
        <f>I9-F10</f>
        <v>4299.38</v>
      </c>
      <c r="J10" s="73">
        <f>J9-C10</f>
        <v>947</v>
      </c>
      <c r="K10" s="60">
        <f t="shared" ref="K10:K83" si="2">H10*F10</f>
        <v>2497</v>
      </c>
    </row>
    <row r="11" spans="1:11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6">
        <v>44839</v>
      </c>
      <c r="F11" s="69">
        <f t="shared" si="1"/>
        <v>136.19999999999999</v>
      </c>
      <c r="G11" s="70" t="s">
        <v>321</v>
      </c>
      <c r="H11" s="71">
        <v>55</v>
      </c>
      <c r="I11" s="191">
        <f t="shared" ref="I11:I74" si="3">I10-F11</f>
        <v>4163.18</v>
      </c>
      <c r="J11" s="73">
        <f t="shared" ref="J11:J74" si="4">J10-C11</f>
        <v>917</v>
      </c>
      <c r="K11" s="60">
        <f t="shared" si="2"/>
        <v>7490.9999999999991</v>
      </c>
    </row>
    <row r="12" spans="1:11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6">
        <v>44840</v>
      </c>
      <c r="F12" s="69">
        <f t="shared" si="1"/>
        <v>27.240000000000002</v>
      </c>
      <c r="G12" s="70" t="s">
        <v>324</v>
      </c>
      <c r="H12" s="71">
        <v>55</v>
      </c>
      <c r="I12" s="191">
        <f t="shared" si="3"/>
        <v>4135.9400000000005</v>
      </c>
      <c r="J12" s="73">
        <f t="shared" si="4"/>
        <v>911</v>
      </c>
      <c r="K12" s="60">
        <f t="shared" si="2"/>
        <v>1498.2</v>
      </c>
    </row>
    <row r="13" spans="1:11" x14ac:dyDescent="0.25">
      <c r="B13" s="133">
        <v>4.54</v>
      </c>
      <c r="C13" s="15">
        <v>1</v>
      </c>
      <c r="D13" s="69">
        <f t="shared" si="0"/>
        <v>4.54</v>
      </c>
      <c r="E13" s="196">
        <v>44840</v>
      </c>
      <c r="F13" s="69">
        <f t="shared" si="1"/>
        <v>4.54</v>
      </c>
      <c r="G13" s="70" t="s">
        <v>325</v>
      </c>
      <c r="H13" s="71">
        <v>55</v>
      </c>
      <c r="I13" s="191">
        <f t="shared" si="3"/>
        <v>4131.4000000000005</v>
      </c>
      <c r="J13" s="73">
        <f t="shared" si="4"/>
        <v>910</v>
      </c>
      <c r="K13" s="60">
        <f t="shared" si="2"/>
        <v>249.7</v>
      </c>
    </row>
    <row r="14" spans="1:11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6">
        <v>44841</v>
      </c>
      <c r="F14" s="69">
        <f t="shared" si="1"/>
        <v>90.8</v>
      </c>
      <c r="G14" s="70" t="s">
        <v>328</v>
      </c>
      <c r="H14" s="71">
        <v>55</v>
      </c>
      <c r="I14" s="191">
        <f t="shared" si="3"/>
        <v>4040.6000000000004</v>
      </c>
      <c r="J14" s="73">
        <f t="shared" si="4"/>
        <v>890</v>
      </c>
      <c r="K14" s="60">
        <f t="shared" si="2"/>
        <v>4994</v>
      </c>
    </row>
    <row r="15" spans="1:11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332</v>
      </c>
      <c r="H15" s="71">
        <v>55</v>
      </c>
      <c r="I15" s="191">
        <f t="shared" si="3"/>
        <v>3949.8</v>
      </c>
      <c r="J15" s="73">
        <f t="shared" si="4"/>
        <v>870</v>
      </c>
      <c r="K15" s="60">
        <f t="shared" si="2"/>
        <v>4994</v>
      </c>
    </row>
    <row r="16" spans="1:11" x14ac:dyDescent="0.25">
      <c r="B16" s="133">
        <v>4.54</v>
      </c>
      <c r="C16" s="15">
        <v>40</v>
      </c>
      <c r="D16" s="69">
        <f t="shared" si="0"/>
        <v>181.6</v>
      </c>
      <c r="E16" s="196">
        <v>44842</v>
      </c>
      <c r="F16" s="69">
        <f t="shared" si="1"/>
        <v>181.6</v>
      </c>
      <c r="G16" s="70" t="s">
        <v>336</v>
      </c>
      <c r="H16" s="71">
        <v>55</v>
      </c>
      <c r="I16" s="191">
        <f t="shared" si="3"/>
        <v>3768.2000000000003</v>
      </c>
      <c r="J16" s="73">
        <f t="shared" si="4"/>
        <v>830</v>
      </c>
      <c r="K16" s="60">
        <f t="shared" si="2"/>
        <v>9988</v>
      </c>
    </row>
    <row r="17" spans="2:11" x14ac:dyDescent="0.25">
      <c r="B17" s="133">
        <v>4.54</v>
      </c>
      <c r="C17" s="15">
        <v>40</v>
      </c>
      <c r="D17" s="69">
        <f t="shared" si="0"/>
        <v>181.6</v>
      </c>
      <c r="E17" s="196">
        <v>44845</v>
      </c>
      <c r="F17" s="69">
        <f t="shared" si="1"/>
        <v>181.6</v>
      </c>
      <c r="G17" s="70" t="s">
        <v>345</v>
      </c>
      <c r="H17" s="71">
        <v>55</v>
      </c>
      <c r="I17" s="191">
        <f t="shared" si="3"/>
        <v>3586.6000000000004</v>
      </c>
      <c r="J17" s="73">
        <f t="shared" si="4"/>
        <v>790</v>
      </c>
      <c r="K17" s="60">
        <f t="shared" si="2"/>
        <v>9988</v>
      </c>
    </row>
    <row r="18" spans="2:11" x14ac:dyDescent="0.25">
      <c r="B18" s="133">
        <v>4.54</v>
      </c>
      <c r="C18" s="15">
        <v>10</v>
      </c>
      <c r="D18" s="69">
        <f t="shared" si="0"/>
        <v>45.4</v>
      </c>
      <c r="E18" s="196">
        <v>44845</v>
      </c>
      <c r="F18" s="69">
        <f t="shared" si="1"/>
        <v>45.4</v>
      </c>
      <c r="G18" s="70" t="s">
        <v>346</v>
      </c>
      <c r="H18" s="71">
        <v>55</v>
      </c>
      <c r="I18" s="191">
        <f t="shared" si="3"/>
        <v>3541.2000000000003</v>
      </c>
      <c r="J18" s="73">
        <f t="shared" si="4"/>
        <v>780</v>
      </c>
      <c r="K18" s="60">
        <f t="shared" si="2"/>
        <v>2497</v>
      </c>
    </row>
    <row r="19" spans="2:11" x14ac:dyDescent="0.25">
      <c r="B19" s="133">
        <v>4.54</v>
      </c>
      <c r="C19" s="15">
        <v>4</v>
      </c>
      <c r="D19" s="69">
        <f t="shared" si="0"/>
        <v>18.16</v>
      </c>
      <c r="E19" s="196">
        <v>44845</v>
      </c>
      <c r="F19" s="69">
        <f t="shared" si="1"/>
        <v>18.16</v>
      </c>
      <c r="G19" s="70" t="s">
        <v>329</v>
      </c>
      <c r="H19" s="71">
        <v>55</v>
      </c>
      <c r="I19" s="191">
        <f t="shared" si="3"/>
        <v>3523.0400000000004</v>
      </c>
      <c r="J19" s="73">
        <f t="shared" si="4"/>
        <v>776</v>
      </c>
      <c r="K19" s="60">
        <f t="shared" si="2"/>
        <v>998.8</v>
      </c>
    </row>
    <row r="20" spans="2:11" x14ac:dyDescent="0.25">
      <c r="B20" s="133">
        <v>4.54</v>
      </c>
      <c r="C20" s="15">
        <v>1</v>
      </c>
      <c r="D20" s="69">
        <f t="shared" si="0"/>
        <v>4.54</v>
      </c>
      <c r="E20" s="196">
        <v>44846</v>
      </c>
      <c r="F20" s="69">
        <f t="shared" si="1"/>
        <v>4.54</v>
      </c>
      <c r="G20" s="70" t="s">
        <v>349</v>
      </c>
      <c r="H20" s="71">
        <v>55</v>
      </c>
      <c r="I20" s="191">
        <f t="shared" si="3"/>
        <v>3518.5000000000005</v>
      </c>
      <c r="J20" s="73">
        <f t="shared" si="4"/>
        <v>775</v>
      </c>
      <c r="K20" s="60">
        <f t="shared" si="2"/>
        <v>249.7</v>
      </c>
    </row>
    <row r="21" spans="2:11" x14ac:dyDescent="0.25">
      <c r="B21" s="133">
        <v>4.54</v>
      </c>
      <c r="C21" s="15">
        <v>20</v>
      </c>
      <c r="D21" s="69">
        <f t="shared" si="0"/>
        <v>90.8</v>
      </c>
      <c r="E21" s="196">
        <v>44846</v>
      </c>
      <c r="F21" s="69">
        <f t="shared" si="1"/>
        <v>90.8</v>
      </c>
      <c r="G21" s="70" t="s">
        <v>350</v>
      </c>
      <c r="H21" s="71">
        <v>55</v>
      </c>
      <c r="I21" s="191">
        <f t="shared" si="3"/>
        <v>3427.7000000000003</v>
      </c>
      <c r="J21" s="73">
        <f t="shared" si="4"/>
        <v>755</v>
      </c>
      <c r="K21" s="60">
        <f t="shared" si="2"/>
        <v>4994</v>
      </c>
    </row>
    <row r="22" spans="2:11" x14ac:dyDescent="0.25">
      <c r="B22" s="133">
        <v>4.54</v>
      </c>
      <c r="C22" s="15">
        <v>5</v>
      </c>
      <c r="D22" s="69">
        <f t="shared" si="0"/>
        <v>22.7</v>
      </c>
      <c r="E22" s="196">
        <v>44846</v>
      </c>
      <c r="F22" s="69">
        <f t="shared" si="1"/>
        <v>22.7</v>
      </c>
      <c r="G22" s="70" t="s">
        <v>351</v>
      </c>
      <c r="H22" s="71">
        <v>55</v>
      </c>
      <c r="I22" s="191">
        <f t="shared" si="3"/>
        <v>3405.0000000000005</v>
      </c>
      <c r="J22" s="73">
        <f t="shared" si="4"/>
        <v>750</v>
      </c>
      <c r="K22" s="60">
        <f t="shared" si="2"/>
        <v>1248.5</v>
      </c>
    </row>
    <row r="23" spans="2:11" x14ac:dyDescent="0.25">
      <c r="B23" s="133">
        <v>4.54</v>
      </c>
      <c r="C23" s="15">
        <v>1</v>
      </c>
      <c r="D23" s="69">
        <f t="shared" si="0"/>
        <v>4.54</v>
      </c>
      <c r="E23" s="196">
        <v>44846</v>
      </c>
      <c r="F23" s="69">
        <f t="shared" si="1"/>
        <v>4.54</v>
      </c>
      <c r="G23" s="70" t="s">
        <v>352</v>
      </c>
      <c r="H23" s="71">
        <v>55</v>
      </c>
      <c r="I23" s="191">
        <f t="shared" si="3"/>
        <v>3400.4600000000005</v>
      </c>
      <c r="J23" s="73">
        <f t="shared" si="4"/>
        <v>749</v>
      </c>
      <c r="K23" s="60">
        <f t="shared" si="2"/>
        <v>249.7</v>
      </c>
    </row>
    <row r="24" spans="2:11" x14ac:dyDescent="0.25">
      <c r="B24" s="133">
        <v>4.54</v>
      </c>
      <c r="C24" s="15">
        <v>10</v>
      </c>
      <c r="D24" s="69">
        <f t="shared" si="0"/>
        <v>45.4</v>
      </c>
      <c r="E24" s="196">
        <v>44847</v>
      </c>
      <c r="F24" s="69">
        <f t="shared" si="1"/>
        <v>45.4</v>
      </c>
      <c r="G24" s="70" t="s">
        <v>359</v>
      </c>
      <c r="H24" s="71">
        <v>55</v>
      </c>
      <c r="I24" s="191">
        <f t="shared" si="3"/>
        <v>3355.0600000000004</v>
      </c>
      <c r="J24" s="73">
        <f t="shared" si="4"/>
        <v>739</v>
      </c>
      <c r="K24" s="60">
        <f t="shared" si="2"/>
        <v>2497</v>
      </c>
    </row>
    <row r="25" spans="2:11" x14ac:dyDescent="0.25">
      <c r="B25" s="133">
        <v>4.54</v>
      </c>
      <c r="C25" s="15">
        <v>7</v>
      </c>
      <c r="D25" s="69">
        <f t="shared" si="0"/>
        <v>31.78</v>
      </c>
      <c r="E25" s="196">
        <v>44848</v>
      </c>
      <c r="F25" s="69">
        <f t="shared" si="1"/>
        <v>31.78</v>
      </c>
      <c r="G25" s="70" t="s">
        <v>360</v>
      </c>
      <c r="H25" s="71">
        <v>55</v>
      </c>
      <c r="I25" s="191">
        <f t="shared" si="3"/>
        <v>3323.28</v>
      </c>
      <c r="J25" s="73">
        <f t="shared" si="4"/>
        <v>732</v>
      </c>
      <c r="K25" s="60">
        <f t="shared" si="2"/>
        <v>1747.9</v>
      </c>
    </row>
    <row r="26" spans="2:11" x14ac:dyDescent="0.25">
      <c r="B26" s="133">
        <v>4.54</v>
      </c>
      <c r="C26" s="15">
        <v>30</v>
      </c>
      <c r="D26" s="69">
        <f t="shared" si="0"/>
        <v>136.19999999999999</v>
      </c>
      <c r="E26" s="196">
        <v>44848</v>
      </c>
      <c r="F26" s="69">
        <f t="shared" si="1"/>
        <v>136.19999999999999</v>
      </c>
      <c r="G26" s="70" t="s">
        <v>361</v>
      </c>
      <c r="H26" s="71">
        <v>55</v>
      </c>
      <c r="I26" s="191">
        <f t="shared" si="3"/>
        <v>3187.0800000000004</v>
      </c>
      <c r="J26" s="73">
        <f t="shared" si="4"/>
        <v>702</v>
      </c>
      <c r="K26" s="60">
        <f t="shared" si="2"/>
        <v>7490.9999999999991</v>
      </c>
    </row>
    <row r="27" spans="2:11" x14ac:dyDescent="0.25">
      <c r="B27" s="133">
        <v>4.54</v>
      </c>
      <c r="C27" s="15">
        <v>5</v>
      </c>
      <c r="D27" s="69">
        <f t="shared" si="0"/>
        <v>22.7</v>
      </c>
      <c r="E27" s="196">
        <v>44848</v>
      </c>
      <c r="F27" s="69">
        <f t="shared" si="1"/>
        <v>22.7</v>
      </c>
      <c r="G27" s="70" t="s">
        <v>330</v>
      </c>
      <c r="H27" s="71">
        <v>55</v>
      </c>
      <c r="I27" s="191">
        <f t="shared" si="3"/>
        <v>3164.3800000000006</v>
      </c>
      <c r="J27" s="73">
        <f t="shared" si="4"/>
        <v>697</v>
      </c>
      <c r="K27" s="60">
        <f t="shared" si="2"/>
        <v>1248.5</v>
      </c>
    </row>
    <row r="28" spans="2:11" x14ac:dyDescent="0.25">
      <c r="B28" s="133">
        <v>4.54</v>
      </c>
      <c r="C28" s="15">
        <v>30</v>
      </c>
      <c r="D28" s="69">
        <f t="shared" si="0"/>
        <v>136.19999999999999</v>
      </c>
      <c r="E28" s="196">
        <v>44848</v>
      </c>
      <c r="F28" s="69">
        <f t="shared" si="1"/>
        <v>136.19999999999999</v>
      </c>
      <c r="G28" s="70" t="s">
        <v>363</v>
      </c>
      <c r="H28" s="71">
        <v>55</v>
      </c>
      <c r="I28" s="191">
        <f t="shared" si="3"/>
        <v>3028.1800000000007</v>
      </c>
      <c r="J28" s="73">
        <f t="shared" si="4"/>
        <v>667</v>
      </c>
      <c r="K28" s="60">
        <f t="shared" si="2"/>
        <v>7490.9999999999991</v>
      </c>
    </row>
    <row r="29" spans="2:11" x14ac:dyDescent="0.25">
      <c r="B29" s="133">
        <v>4.54</v>
      </c>
      <c r="C29" s="15">
        <v>2</v>
      </c>
      <c r="D29" s="69">
        <f t="shared" si="0"/>
        <v>9.08</v>
      </c>
      <c r="E29" s="196">
        <v>44849</v>
      </c>
      <c r="F29" s="69">
        <f t="shared" si="1"/>
        <v>9.08</v>
      </c>
      <c r="G29" s="70" t="s">
        <v>364</v>
      </c>
      <c r="H29" s="71">
        <v>55</v>
      </c>
      <c r="I29" s="191">
        <f t="shared" si="3"/>
        <v>3019.1000000000008</v>
      </c>
      <c r="J29" s="73">
        <f t="shared" si="4"/>
        <v>665</v>
      </c>
      <c r="K29" s="60">
        <f t="shared" si="2"/>
        <v>499.4</v>
      </c>
    </row>
    <row r="30" spans="2:11" x14ac:dyDescent="0.25">
      <c r="B30" s="133">
        <v>4.54</v>
      </c>
      <c r="C30" s="15">
        <v>10</v>
      </c>
      <c r="D30" s="69">
        <f t="shared" si="0"/>
        <v>45.4</v>
      </c>
      <c r="E30" s="196">
        <v>44849</v>
      </c>
      <c r="F30" s="69">
        <f t="shared" si="1"/>
        <v>45.4</v>
      </c>
      <c r="G30" s="70" t="s">
        <v>364</v>
      </c>
      <c r="H30" s="71">
        <v>55</v>
      </c>
      <c r="I30" s="191">
        <f t="shared" si="3"/>
        <v>2973.7000000000007</v>
      </c>
      <c r="J30" s="73">
        <f t="shared" si="4"/>
        <v>655</v>
      </c>
      <c r="K30" s="60">
        <f t="shared" si="2"/>
        <v>2497</v>
      </c>
    </row>
    <row r="31" spans="2:11" x14ac:dyDescent="0.25">
      <c r="B31" s="133">
        <v>4.54</v>
      </c>
      <c r="C31" s="15">
        <v>30</v>
      </c>
      <c r="D31" s="69">
        <f t="shared" si="0"/>
        <v>136.19999999999999</v>
      </c>
      <c r="E31" s="196">
        <v>44849</v>
      </c>
      <c r="F31" s="69">
        <f t="shared" si="1"/>
        <v>136.19999999999999</v>
      </c>
      <c r="G31" s="70" t="s">
        <v>368</v>
      </c>
      <c r="H31" s="71">
        <v>55</v>
      </c>
      <c r="I31" s="191">
        <f t="shared" si="3"/>
        <v>2837.5000000000009</v>
      </c>
      <c r="J31" s="73">
        <f t="shared" si="4"/>
        <v>625</v>
      </c>
      <c r="K31" s="60">
        <f t="shared" si="2"/>
        <v>7490.9999999999991</v>
      </c>
    </row>
    <row r="32" spans="2:11" x14ac:dyDescent="0.25">
      <c r="B32" s="133">
        <v>4.54</v>
      </c>
      <c r="C32" s="15">
        <v>5</v>
      </c>
      <c r="D32" s="69">
        <f t="shared" si="0"/>
        <v>22.7</v>
      </c>
      <c r="E32" s="196">
        <v>44851</v>
      </c>
      <c r="F32" s="69">
        <f>D32</f>
        <v>22.7</v>
      </c>
      <c r="G32" s="70" t="s">
        <v>369</v>
      </c>
      <c r="H32" s="71">
        <v>55</v>
      </c>
      <c r="I32" s="191">
        <f t="shared" si="3"/>
        <v>2814.8000000000011</v>
      </c>
      <c r="J32" s="73">
        <f t="shared" si="4"/>
        <v>620</v>
      </c>
      <c r="K32" s="60">
        <f t="shared" si="2"/>
        <v>1248.5</v>
      </c>
    </row>
    <row r="33" spans="1:11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369</v>
      </c>
      <c r="H33" s="71">
        <v>55</v>
      </c>
      <c r="I33" s="191">
        <f t="shared" si="3"/>
        <v>2792.1000000000013</v>
      </c>
      <c r="J33" s="73">
        <f t="shared" si="4"/>
        <v>615</v>
      </c>
      <c r="K33" s="60">
        <f t="shared" si="2"/>
        <v>1248.5</v>
      </c>
    </row>
    <row r="34" spans="1:11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5">D34</f>
        <v>181.6</v>
      </c>
      <c r="G34" s="70" t="s">
        <v>370</v>
      </c>
      <c r="H34" s="71">
        <v>55</v>
      </c>
      <c r="I34" s="191">
        <f t="shared" si="3"/>
        <v>2610.5000000000014</v>
      </c>
      <c r="J34" s="73">
        <f t="shared" si="4"/>
        <v>575</v>
      </c>
      <c r="K34" s="60">
        <f t="shared" si="2"/>
        <v>9988</v>
      </c>
    </row>
    <row r="35" spans="1:11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5"/>
        <v>18.16</v>
      </c>
      <c r="G35" s="70" t="s">
        <v>375</v>
      </c>
      <c r="H35" s="71">
        <v>55</v>
      </c>
      <c r="I35" s="191">
        <f t="shared" si="3"/>
        <v>2592.3400000000015</v>
      </c>
      <c r="J35" s="73">
        <f t="shared" si="4"/>
        <v>571</v>
      </c>
      <c r="K35" s="60">
        <f t="shared" si="2"/>
        <v>998.8</v>
      </c>
    </row>
    <row r="36" spans="1:11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5"/>
        <v>136.19999999999999</v>
      </c>
      <c r="G36" s="70" t="s">
        <v>376</v>
      </c>
      <c r="H36" s="71">
        <v>55</v>
      </c>
      <c r="I36" s="191">
        <f t="shared" si="3"/>
        <v>2456.1400000000017</v>
      </c>
      <c r="J36" s="73">
        <f t="shared" si="4"/>
        <v>541</v>
      </c>
      <c r="K36" s="60">
        <f t="shared" si="2"/>
        <v>7490.9999999999991</v>
      </c>
    </row>
    <row r="37" spans="1:11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5"/>
        <v>90.8</v>
      </c>
      <c r="G37" s="70" t="s">
        <v>377</v>
      </c>
      <c r="H37" s="71">
        <v>55</v>
      </c>
      <c r="I37" s="191">
        <f t="shared" si="3"/>
        <v>2365.3400000000015</v>
      </c>
      <c r="J37" s="73">
        <f t="shared" si="4"/>
        <v>521</v>
      </c>
      <c r="K37" s="60">
        <f t="shared" si="2"/>
        <v>4994</v>
      </c>
    </row>
    <row r="38" spans="1:11" x14ac:dyDescent="0.25">
      <c r="B38" s="133">
        <v>4.54</v>
      </c>
      <c r="C38" s="15">
        <v>1</v>
      </c>
      <c r="D38" s="69">
        <f t="shared" si="0"/>
        <v>4.54</v>
      </c>
      <c r="E38" s="196">
        <v>44853</v>
      </c>
      <c r="F38" s="69">
        <f t="shared" si="5"/>
        <v>4.54</v>
      </c>
      <c r="G38" s="70" t="s">
        <v>378</v>
      </c>
      <c r="H38" s="71">
        <v>55</v>
      </c>
      <c r="I38" s="191">
        <f t="shared" si="3"/>
        <v>2360.8000000000015</v>
      </c>
      <c r="J38" s="73">
        <f t="shared" si="4"/>
        <v>520</v>
      </c>
      <c r="K38" s="60">
        <f t="shared" si="2"/>
        <v>249.7</v>
      </c>
    </row>
    <row r="39" spans="1:11" x14ac:dyDescent="0.25">
      <c r="B39" s="133">
        <v>4.54</v>
      </c>
      <c r="C39" s="15">
        <v>10</v>
      </c>
      <c r="D39" s="69">
        <f t="shared" si="0"/>
        <v>45.4</v>
      </c>
      <c r="E39" s="196">
        <v>44855</v>
      </c>
      <c r="F39" s="69">
        <f t="shared" si="5"/>
        <v>45.4</v>
      </c>
      <c r="G39" s="70" t="s">
        <v>385</v>
      </c>
      <c r="H39" s="71">
        <v>55</v>
      </c>
      <c r="I39" s="191">
        <f t="shared" si="3"/>
        <v>2315.4000000000015</v>
      </c>
      <c r="J39" s="73">
        <f t="shared" si="4"/>
        <v>510</v>
      </c>
      <c r="K39" s="60">
        <f t="shared" si="2"/>
        <v>2497</v>
      </c>
    </row>
    <row r="40" spans="1:11" x14ac:dyDescent="0.25">
      <c r="B40" s="133">
        <v>4.54</v>
      </c>
      <c r="C40" s="15">
        <v>5</v>
      </c>
      <c r="D40" s="69">
        <f t="shared" si="0"/>
        <v>22.7</v>
      </c>
      <c r="E40" s="196">
        <v>44855</v>
      </c>
      <c r="F40" s="69">
        <f t="shared" si="5"/>
        <v>22.7</v>
      </c>
      <c r="G40" s="70" t="s">
        <v>385</v>
      </c>
      <c r="H40" s="71">
        <v>55</v>
      </c>
      <c r="I40" s="191">
        <f t="shared" si="3"/>
        <v>2292.7000000000016</v>
      </c>
      <c r="J40" s="73">
        <f t="shared" si="4"/>
        <v>505</v>
      </c>
      <c r="K40" s="60">
        <f t="shared" si="2"/>
        <v>1248.5</v>
      </c>
    </row>
    <row r="41" spans="1:11" x14ac:dyDescent="0.25">
      <c r="B41" s="133">
        <v>4.54</v>
      </c>
      <c r="C41" s="15">
        <v>30</v>
      </c>
      <c r="D41" s="69">
        <f t="shared" si="0"/>
        <v>136.19999999999999</v>
      </c>
      <c r="E41" s="196">
        <v>44855</v>
      </c>
      <c r="F41" s="69">
        <f t="shared" si="5"/>
        <v>136.19999999999999</v>
      </c>
      <c r="G41" s="70" t="s">
        <v>386</v>
      </c>
      <c r="H41" s="71">
        <v>55</v>
      </c>
      <c r="I41" s="191">
        <f t="shared" si="3"/>
        <v>2156.5000000000018</v>
      </c>
      <c r="J41" s="73">
        <f t="shared" si="4"/>
        <v>475</v>
      </c>
      <c r="K41" s="60">
        <f t="shared" si="2"/>
        <v>7490.9999999999991</v>
      </c>
    </row>
    <row r="42" spans="1:11" x14ac:dyDescent="0.25">
      <c r="B42" s="133">
        <v>4.54</v>
      </c>
      <c r="C42" s="15">
        <v>10</v>
      </c>
      <c r="D42" s="69">
        <f t="shared" si="0"/>
        <v>45.4</v>
      </c>
      <c r="E42" s="196">
        <v>44856</v>
      </c>
      <c r="F42" s="69">
        <f t="shared" si="5"/>
        <v>45.4</v>
      </c>
      <c r="G42" s="70" t="s">
        <v>387</v>
      </c>
      <c r="H42" s="71">
        <v>55</v>
      </c>
      <c r="I42" s="191">
        <f t="shared" si="3"/>
        <v>2111.1000000000017</v>
      </c>
      <c r="J42" s="73">
        <f t="shared" si="4"/>
        <v>465</v>
      </c>
      <c r="K42" s="60">
        <f t="shared" si="2"/>
        <v>2497</v>
      </c>
    </row>
    <row r="43" spans="1:11" x14ac:dyDescent="0.25">
      <c r="B43" s="133">
        <v>4.54</v>
      </c>
      <c r="C43" s="15">
        <v>30</v>
      </c>
      <c r="D43" s="69">
        <f t="shared" si="0"/>
        <v>136.19999999999999</v>
      </c>
      <c r="E43" s="196">
        <v>44856</v>
      </c>
      <c r="F43" s="69">
        <f t="shared" si="5"/>
        <v>136.19999999999999</v>
      </c>
      <c r="G43" s="70" t="s">
        <v>389</v>
      </c>
      <c r="H43" s="71">
        <v>55</v>
      </c>
      <c r="I43" s="191">
        <f t="shared" si="3"/>
        <v>1974.9000000000017</v>
      </c>
      <c r="J43" s="73">
        <f t="shared" si="4"/>
        <v>435</v>
      </c>
      <c r="K43" s="60">
        <f t="shared" si="2"/>
        <v>7490.9999999999991</v>
      </c>
    </row>
    <row r="44" spans="1:11" x14ac:dyDescent="0.25">
      <c r="B44" s="133">
        <v>4.54</v>
      </c>
      <c r="C44" s="15">
        <v>1</v>
      </c>
      <c r="D44" s="69">
        <f t="shared" si="0"/>
        <v>4.54</v>
      </c>
      <c r="E44" s="196">
        <v>44858</v>
      </c>
      <c r="F44" s="69">
        <f t="shared" si="5"/>
        <v>4.54</v>
      </c>
      <c r="G44" s="70" t="s">
        <v>390</v>
      </c>
      <c r="H44" s="71">
        <v>55</v>
      </c>
      <c r="I44" s="191">
        <f t="shared" si="3"/>
        <v>1970.3600000000017</v>
      </c>
      <c r="J44" s="73">
        <f t="shared" si="4"/>
        <v>434</v>
      </c>
      <c r="K44" s="60">
        <f t="shared" si="2"/>
        <v>249.7</v>
      </c>
    </row>
    <row r="45" spans="1:11" x14ac:dyDescent="0.25">
      <c r="B45" s="133">
        <v>4.54</v>
      </c>
      <c r="C45" s="15">
        <v>30</v>
      </c>
      <c r="D45" s="69">
        <f t="shared" si="0"/>
        <v>136.19999999999999</v>
      </c>
      <c r="E45" s="196">
        <v>44858</v>
      </c>
      <c r="F45" s="69">
        <f t="shared" si="5"/>
        <v>136.19999999999999</v>
      </c>
      <c r="G45" s="70" t="s">
        <v>393</v>
      </c>
      <c r="H45" s="71">
        <v>55</v>
      </c>
      <c r="I45" s="191">
        <f t="shared" si="3"/>
        <v>1834.1600000000017</v>
      </c>
      <c r="J45" s="73">
        <f t="shared" si="4"/>
        <v>404</v>
      </c>
      <c r="K45" s="60">
        <f t="shared" si="2"/>
        <v>7490.9999999999991</v>
      </c>
    </row>
    <row r="46" spans="1:11" x14ac:dyDescent="0.25">
      <c r="B46" s="133">
        <v>4.54</v>
      </c>
      <c r="C46" s="15">
        <v>5</v>
      </c>
      <c r="D46" s="69">
        <f t="shared" si="0"/>
        <v>22.7</v>
      </c>
      <c r="E46" s="196">
        <v>44859</v>
      </c>
      <c r="F46" s="69">
        <f t="shared" si="5"/>
        <v>22.7</v>
      </c>
      <c r="G46" s="70" t="s">
        <v>394</v>
      </c>
      <c r="H46" s="71">
        <v>55</v>
      </c>
      <c r="I46" s="191">
        <f t="shared" si="3"/>
        <v>1811.4600000000016</v>
      </c>
      <c r="J46" s="73">
        <f t="shared" si="4"/>
        <v>399</v>
      </c>
      <c r="K46" s="60">
        <f t="shared" si="2"/>
        <v>1248.5</v>
      </c>
    </row>
    <row r="47" spans="1:11" x14ac:dyDescent="0.25">
      <c r="B47" s="133">
        <v>4.54</v>
      </c>
      <c r="C47" s="15">
        <v>30</v>
      </c>
      <c r="D47" s="69">
        <f t="shared" si="0"/>
        <v>136.19999999999999</v>
      </c>
      <c r="E47" s="196">
        <v>44859</v>
      </c>
      <c r="F47" s="69">
        <f t="shared" si="5"/>
        <v>136.19999999999999</v>
      </c>
      <c r="G47" s="70" t="s">
        <v>394</v>
      </c>
      <c r="H47" s="71">
        <v>55</v>
      </c>
      <c r="I47" s="191">
        <f t="shared" si="3"/>
        <v>1675.2600000000016</v>
      </c>
      <c r="J47" s="73">
        <f t="shared" si="4"/>
        <v>369</v>
      </c>
      <c r="K47" s="60">
        <f t="shared" si="2"/>
        <v>7490.9999999999991</v>
      </c>
    </row>
    <row r="48" spans="1:11" x14ac:dyDescent="0.25">
      <c r="B48" s="133">
        <v>4.54</v>
      </c>
      <c r="C48" s="15">
        <v>15</v>
      </c>
      <c r="D48" s="69">
        <f t="shared" si="0"/>
        <v>68.099999999999994</v>
      </c>
      <c r="E48" s="196">
        <v>44860</v>
      </c>
      <c r="F48" s="69">
        <f t="shared" si="5"/>
        <v>68.099999999999994</v>
      </c>
      <c r="G48" s="70" t="s">
        <v>395</v>
      </c>
      <c r="H48" s="71">
        <v>55</v>
      </c>
      <c r="I48" s="191">
        <f t="shared" si="3"/>
        <v>1607.1600000000017</v>
      </c>
      <c r="J48" s="73">
        <f t="shared" si="4"/>
        <v>354</v>
      </c>
      <c r="K48" s="60">
        <f t="shared" si="2"/>
        <v>3745.4999999999995</v>
      </c>
    </row>
    <row r="49" spans="1:11" x14ac:dyDescent="0.25">
      <c r="B49" s="133">
        <v>4.54</v>
      </c>
      <c r="C49" s="15">
        <v>1</v>
      </c>
      <c r="D49" s="69">
        <f t="shared" si="0"/>
        <v>4.54</v>
      </c>
      <c r="E49" s="196">
        <v>44861</v>
      </c>
      <c r="F49" s="69">
        <f t="shared" si="5"/>
        <v>4.54</v>
      </c>
      <c r="G49" s="70" t="s">
        <v>403</v>
      </c>
      <c r="H49" s="71">
        <v>55</v>
      </c>
      <c r="I49" s="191">
        <f t="shared" si="3"/>
        <v>1602.6200000000017</v>
      </c>
      <c r="J49" s="73">
        <f t="shared" si="4"/>
        <v>353</v>
      </c>
      <c r="K49" s="60">
        <f t="shared" si="2"/>
        <v>249.7</v>
      </c>
    </row>
    <row r="50" spans="1:11" x14ac:dyDescent="0.25">
      <c r="B50" s="133">
        <v>4.54</v>
      </c>
      <c r="C50" s="15">
        <v>13</v>
      </c>
      <c r="D50" s="69">
        <f t="shared" si="0"/>
        <v>59.02</v>
      </c>
      <c r="E50" s="196">
        <v>44861</v>
      </c>
      <c r="F50" s="69">
        <f t="shared" si="5"/>
        <v>59.02</v>
      </c>
      <c r="G50" s="70" t="s">
        <v>405</v>
      </c>
      <c r="H50" s="71">
        <v>55</v>
      </c>
      <c r="I50" s="191">
        <f t="shared" si="3"/>
        <v>1543.6000000000017</v>
      </c>
      <c r="J50" s="73">
        <f t="shared" si="4"/>
        <v>340</v>
      </c>
      <c r="K50" s="60">
        <f t="shared" si="2"/>
        <v>3246.1000000000004</v>
      </c>
    </row>
    <row r="51" spans="1:11" x14ac:dyDescent="0.25">
      <c r="B51" s="133">
        <v>4.54</v>
      </c>
      <c r="C51" s="15">
        <v>5</v>
      </c>
      <c r="D51" s="69">
        <f t="shared" si="0"/>
        <v>22.7</v>
      </c>
      <c r="E51" s="196">
        <v>44861</v>
      </c>
      <c r="F51" s="69">
        <f t="shared" si="5"/>
        <v>22.7</v>
      </c>
      <c r="G51" s="70" t="s">
        <v>406</v>
      </c>
      <c r="H51" s="71">
        <v>55</v>
      </c>
      <c r="I51" s="191">
        <f t="shared" si="3"/>
        <v>1520.9000000000017</v>
      </c>
      <c r="J51" s="73">
        <f t="shared" si="4"/>
        <v>335</v>
      </c>
      <c r="K51" s="60">
        <f t="shared" si="2"/>
        <v>1248.5</v>
      </c>
    </row>
    <row r="52" spans="1:11" x14ac:dyDescent="0.25">
      <c r="B52" s="133">
        <v>4.54</v>
      </c>
      <c r="C52" s="15">
        <v>15</v>
      </c>
      <c r="D52" s="69">
        <f t="shared" si="0"/>
        <v>68.099999999999994</v>
      </c>
      <c r="E52" s="196">
        <v>44862</v>
      </c>
      <c r="F52" s="69">
        <f t="shared" si="5"/>
        <v>68.099999999999994</v>
      </c>
      <c r="G52" s="70" t="s">
        <v>409</v>
      </c>
      <c r="H52" s="71">
        <v>55</v>
      </c>
      <c r="I52" s="191">
        <f t="shared" si="3"/>
        <v>1452.8000000000018</v>
      </c>
      <c r="J52" s="73">
        <f t="shared" si="4"/>
        <v>320</v>
      </c>
      <c r="K52" s="60">
        <f t="shared" si="2"/>
        <v>3745.4999999999995</v>
      </c>
    </row>
    <row r="53" spans="1:11" x14ac:dyDescent="0.25">
      <c r="B53" s="133">
        <v>4.54</v>
      </c>
      <c r="C53" s="15">
        <v>7</v>
      </c>
      <c r="D53" s="69">
        <f t="shared" si="0"/>
        <v>31.78</v>
      </c>
      <c r="E53" s="196">
        <v>44863</v>
      </c>
      <c r="F53" s="69">
        <f t="shared" si="5"/>
        <v>31.78</v>
      </c>
      <c r="G53" s="70" t="s">
        <v>413</v>
      </c>
      <c r="H53" s="71">
        <v>55</v>
      </c>
      <c r="I53" s="191">
        <f t="shared" si="3"/>
        <v>1421.0200000000018</v>
      </c>
      <c r="J53" s="73">
        <f t="shared" si="4"/>
        <v>313</v>
      </c>
      <c r="K53" s="60">
        <f t="shared" si="2"/>
        <v>1747.9</v>
      </c>
    </row>
    <row r="54" spans="1:11" x14ac:dyDescent="0.25">
      <c r="A54" s="956" t="s">
        <v>418</v>
      </c>
      <c r="B54" s="133">
        <v>4.54</v>
      </c>
      <c r="C54" s="15">
        <v>40</v>
      </c>
      <c r="D54" s="69">
        <f t="shared" si="0"/>
        <v>181.6</v>
      </c>
      <c r="E54" s="196">
        <v>44864</v>
      </c>
      <c r="F54" s="69">
        <f t="shared" si="5"/>
        <v>181.6</v>
      </c>
      <c r="G54" s="70" t="s">
        <v>416</v>
      </c>
      <c r="H54" s="71">
        <v>55</v>
      </c>
      <c r="I54" s="954">
        <f t="shared" si="3"/>
        <v>1239.4200000000019</v>
      </c>
      <c r="J54" s="955">
        <f t="shared" si="4"/>
        <v>273</v>
      </c>
      <c r="K54" s="60">
        <f t="shared" si="2"/>
        <v>9988</v>
      </c>
    </row>
    <row r="55" spans="1:11" x14ac:dyDescent="0.25">
      <c r="B55" s="133">
        <v>4.54</v>
      </c>
      <c r="C55" s="15"/>
      <c r="D55" s="1111">
        <f t="shared" si="0"/>
        <v>0</v>
      </c>
      <c r="E55" s="1129"/>
      <c r="F55" s="1111">
        <f t="shared" si="5"/>
        <v>0</v>
      </c>
      <c r="G55" s="1113"/>
      <c r="H55" s="1114"/>
      <c r="I55" s="1130">
        <f t="shared" si="3"/>
        <v>1239.4200000000019</v>
      </c>
      <c r="J55" s="73">
        <f t="shared" si="4"/>
        <v>273</v>
      </c>
      <c r="K55" s="60">
        <f t="shared" si="2"/>
        <v>0</v>
      </c>
    </row>
    <row r="56" spans="1:11" x14ac:dyDescent="0.25">
      <c r="B56" s="133">
        <v>4.54</v>
      </c>
      <c r="C56" s="15"/>
      <c r="D56" s="1111">
        <f t="shared" si="0"/>
        <v>0</v>
      </c>
      <c r="E56" s="1129"/>
      <c r="F56" s="1111">
        <f t="shared" si="5"/>
        <v>0</v>
      </c>
      <c r="G56" s="1113"/>
      <c r="H56" s="1114"/>
      <c r="I56" s="1130">
        <f t="shared" si="3"/>
        <v>1239.4200000000019</v>
      </c>
      <c r="J56" s="73">
        <f t="shared" si="4"/>
        <v>273</v>
      </c>
      <c r="K56" s="60">
        <f t="shared" si="2"/>
        <v>0</v>
      </c>
    </row>
    <row r="57" spans="1:11" x14ac:dyDescent="0.25">
      <c r="B57" s="133">
        <v>4.54</v>
      </c>
      <c r="C57" s="15"/>
      <c r="D57" s="1111">
        <f t="shared" si="0"/>
        <v>0</v>
      </c>
      <c r="E57" s="1129"/>
      <c r="F57" s="1111">
        <f t="shared" si="5"/>
        <v>0</v>
      </c>
      <c r="G57" s="1113"/>
      <c r="H57" s="1114"/>
      <c r="I57" s="1130">
        <f t="shared" si="3"/>
        <v>1239.4200000000019</v>
      </c>
      <c r="J57" s="73">
        <f t="shared" si="4"/>
        <v>273</v>
      </c>
      <c r="K57" s="60">
        <f t="shared" si="2"/>
        <v>0</v>
      </c>
    </row>
    <row r="58" spans="1:11" x14ac:dyDescent="0.25">
      <c r="B58" s="133">
        <v>4.54</v>
      </c>
      <c r="C58" s="15"/>
      <c r="D58" s="1111">
        <f t="shared" si="0"/>
        <v>0</v>
      </c>
      <c r="E58" s="1129"/>
      <c r="F58" s="1111">
        <f t="shared" si="5"/>
        <v>0</v>
      </c>
      <c r="G58" s="1113"/>
      <c r="H58" s="1114"/>
      <c r="I58" s="1130">
        <f t="shared" si="3"/>
        <v>1239.4200000000019</v>
      </c>
      <c r="J58" s="73">
        <f t="shared" si="4"/>
        <v>273</v>
      </c>
      <c r="K58" s="60">
        <f t="shared" si="2"/>
        <v>0</v>
      </c>
    </row>
    <row r="59" spans="1:11" x14ac:dyDescent="0.25">
      <c r="B59" s="133">
        <v>4.54</v>
      </c>
      <c r="C59" s="15"/>
      <c r="D59" s="1111">
        <f t="shared" si="0"/>
        <v>0</v>
      </c>
      <c r="E59" s="1129"/>
      <c r="F59" s="1111">
        <f t="shared" si="5"/>
        <v>0</v>
      </c>
      <c r="G59" s="1113"/>
      <c r="H59" s="1114"/>
      <c r="I59" s="1130">
        <f t="shared" si="3"/>
        <v>1239.4200000000019</v>
      </c>
      <c r="J59" s="73">
        <f t="shared" si="4"/>
        <v>273</v>
      </c>
      <c r="K59" s="60">
        <f t="shared" si="2"/>
        <v>0</v>
      </c>
    </row>
    <row r="60" spans="1:11" x14ac:dyDescent="0.25">
      <c r="B60" s="133">
        <v>4.54</v>
      </c>
      <c r="C60" s="15"/>
      <c r="D60" s="1111">
        <f t="shared" si="0"/>
        <v>0</v>
      </c>
      <c r="E60" s="1129"/>
      <c r="F60" s="1111">
        <f t="shared" si="5"/>
        <v>0</v>
      </c>
      <c r="G60" s="1113"/>
      <c r="H60" s="1114"/>
      <c r="I60" s="1130">
        <f t="shared" si="3"/>
        <v>1239.4200000000019</v>
      </c>
      <c r="J60" s="73">
        <f t="shared" si="4"/>
        <v>273</v>
      </c>
      <c r="K60" s="60">
        <f t="shared" si="2"/>
        <v>0</v>
      </c>
    </row>
    <row r="61" spans="1:11" x14ac:dyDescent="0.25">
      <c r="B61" s="133">
        <v>4.54</v>
      </c>
      <c r="C61" s="15"/>
      <c r="D61" s="1111">
        <f t="shared" si="0"/>
        <v>0</v>
      </c>
      <c r="E61" s="1129"/>
      <c r="F61" s="1111">
        <f t="shared" si="5"/>
        <v>0</v>
      </c>
      <c r="G61" s="1113"/>
      <c r="H61" s="1114"/>
      <c r="I61" s="1130">
        <f t="shared" si="3"/>
        <v>1239.4200000000019</v>
      </c>
      <c r="J61" s="73">
        <f t="shared" si="4"/>
        <v>273</v>
      </c>
      <c r="K61" s="60">
        <f t="shared" si="2"/>
        <v>0</v>
      </c>
    </row>
    <row r="62" spans="1:11" x14ac:dyDescent="0.25">
      <c r="B62" s="133">
        <v>4.54</v>
      </c>
      <c r="C62" s="15"/>
      <c r="D62" s="1111">
        <f t="shared" si="0"/>
        <v>0</v>
      </c>
      <c r="E62" s="1129"/>
      <c r="F62" s="1111">
        <f t="shared" si="5"/>
        <v>0</v>
      </c>
      <c r="G62" s="1113"/>
      <c r="H62" s="1114"/>
      <c r="I62" s="1130">
        <f t="shared" si="3"/>
        <v>1239.4200000000019</v>
      </c>
      <c r="J62" s="73">
        <f t="shared" si="4"/>
        <v>273</v>
      </c>
      <c r="K62" s="60">
        <f t="shared" si="2"/>
        <v>0</v>
      </c>
    </row>
    <row r="63" spans="1:11" x14ac:dyDescent="0.25">
      <c r="B63" s="133">
        <v>4.54</v>
      </c>
      <c r="C63" s="15"/>
      <c r="D63" s="1111">
        <f t="shared" si="0"/>
        <v>0</v>
      </c>
      <c r="E63" s="1129"/>
      <c r="F63" s="1111">
        <f t="shared" si="5"/>
        <v>0</v>
      </c>
      <c r="G63" s="1113"/>
      <c r="H63" s="1114"/>
      <c r="I63" s="1130">
        <f t="shared" si="3"/>
        <v>1239.4200000000019</v>
      </c>
      <c r="J63" s="73">
        <f t="shared" si="4"/>
        <v>273</v>
      </c>
      <c r="K63" s="60">
        <f t="shared" si="2"/>
        <v>0</v>
      </c>
    </row>
    <row r="64" spans="1:11" x14ac:dyDescent="0.25">
      <c r="B64" s="133">
        <v>4.54</v>
      </c>
      <c r="C64" s="15"/>
      <c r="D64" s="1111">
        <f t="shared" si="0"/>
        <v>0</v>
      </c>
      <c r="E64" s="1129"/>
      <c r="F64" s="1111">
        <f t="shared" si="5"/>
        <v>0</v>
      </c>
      <c r="G64" s="1113"/>
      <c r="H64" s="1114"/>
      <c r="I64" s="1130">
        <f t="shared" si="3"/>
        <v>1239.4200000000019</v>
      </c>
      <c r="J64" s="73">
        <f t="shared" si="4"/>
        <v>273</v>
      </c>
      <c r="K64" s="60">
        <f t="shared" si="2"/>
        <v>0</v>
      </c>
    </row>
    <row r="65" spans="2:11" x14ac:dyDescent="0.25">
      <c r="B65" s="133">
        <v>4.54</v>
      </c>
      <c r="C65" s="15"/>
      <c r="D65" s="1111">
        <f t="shared" si="0"/>
        <v>0</v>
      </c>
      <c r="E65" s="1129"/>
      <c r="F65" s="1111">
        <f t="shared" si="5"/>
        <v>0</v>
      </c>
      <c r="G65" s="1113"/>
      <c r="H65" s="1114"/>
      <c r="I65" s="1130">
        <f t="shared" si="3"/>
        <v>1239.4200000000019</v>
      </c>
      <c r="J65" s="73">
        <f t="shared" si="4"/>
        <v>273</v>
      </c>
      <c r="K65" s="60">
        <f t="shared" si="2"/>
        <v>0</v>
      </c>
    </row>
    <row r="66" spans="2:11" x14ac:dyDescent="0.25">
      <c r="B66" s="133">
        <v>4.54</v>
      </c>
      <c r="C66" s="15"/>
      <c r="D66" s="1111">
        <f t="shared" si="0"/>
        <v>0</v>
      </c>
      <c r="E66" s="1129"/>
      <c r="F66" s="1111">
        <f t="shared" si="5"/>
        <v>0</v>
      </c>
      <c r="G66" s="1113"/>
      <c r="H66" s="1114"/>
      <c r="I66" s="1130">
        <f t="shared" si="3"/>
        <v>1239.4200000000019</v>
      </c>
      <c r="J66" s="73">
        <f t="shared" si="4"/>
        <v>273</v>
      </c>
      <c r="K66" s="60">
        <f t="shared" si="2"/>
        <v>0</v>
      </c>
    </row>
    <row r="67" spans="2:11" x14ac:dyDescent="0.25">
      <c r="B67" s="133">
        <v>4.54</v>
      </c>
      <c r="C67" s="15"/>
      <c r="D67" s="1111">
        <f t="shared" si="0"/>
        <v>0</v>
      </c>
      <c r="E67" s="1129"/>
      <c r="F67" s="1111">
        <f t="shared" si="5"/>
        <v>0</v>
      </c>
      <c r="G67" s="1113"/>
      <c r="H67" s="1114"/>
      <c r="I67" s="1130">
        <f t="shared" si="3"/>
        <v>1239.4200000000019</v>
      </c>
      <c r="J67" s="73">
        <f t="shared" si="4"/>
        <v>273</v>
      </c>
      <c r="K67" s="60">
        <f t="shared" si="2"/>
        <v>0</v>
      </c>
    </row>
    <row r="68" spans="2:11" x14ac:dyDescent="0.25">
      <c r="B68" s="133">
        <v>4.54</v>
      </c>
      <c r="C68" s="15"/>
      <c r="D68" s="1111">
        <f t="shared" si="0"/>
        <v>0</v>
      </c>
      <c r="E68" s="1129"/>
      <c r="F68" s="1111">
        <f t="shared" si="5"/>
        <v>0</v>
      </c>
      <c r="G68" s="1113"/>
      <c r="H68" s="1114"/>
      <c r="I68" s="1130">
        <f t="shared" si="3"/>
        <v>1239.4200000000019</v>
      </c>
      <c r="J68" s="73">
        <f t="shared" si="4"/>
        <v>273</v>
      </c>
      <c r="K68" s="60">
        <f t="shared" si="2"/>
        <v>0</v>
      </c>
    </row>
    <row r="69" spans="2:11" x14ac:dyDescent="0.25">
      <c r="B69" s="133">
        <v>4.54</v>
      </c>
      <c r="C69" s="15"/>
      <c r="D69" s="1111">
        <f t="shared" si="0"/>
        <v>0</v>
      </c>
      <c r="E69" s="1129"/>
      <c r="F69" s="1111">
        <f t="shared" si="5"/>
        <v>0</v>
      </c>
      <c r="G69" s="1113"/>
      <c r="H69" s="1114"/>
      <c r="I69" s="1130">
        <f t="shared" si="3"/>
        <v>1239.4200000000019</v>
      </c>
      <c r="J69" s="73">
        <f t="shared" si="4"/>
        <v>273</v>
      </c>
      <c r="K69" s="60">
        <f t="shared" si="2"/>
        <v>0</v>
      </c>
    </row>
    <row r="70" spans="2:11" x14ac:dyDescent="0.25">
      <c r="B70" s="133">
        <v>4.54</v>
      </c>
      <c r="C70" s="15"/>
      <c r="D70" s="1111">
        <f t="shared" si="0"/>
        <v>0</v>
      </c>
      <c r="E70" s="1129"/>
      <c r="F70" s="1111">
        <f t="shared" si="5"/>
        <v>0</v>
      </c>
      <c r="G70" s="1113"/>
      <c r="H70" s="1114"/>
      <c r="I70" s="1130">
        <f t="shared" si="3"/>
        <v>1239.4200000000019</v>
      </c>
      <c r="J70" s="73">
        <f t="shared" si="4"/>
        <v>273</v>
      </c>
      <c r="K70" s="60">
        <f t="shared" si="2"/>
        <v>0</v>
      </c>
    </row>
    <row r="71" spans="2:11" x14ac:dyDescent="0.25">
      <c r="B71" s="133">
        <v>4.54</v>
      </c>
      <c r="C71" s="15"/>
      <c r="D71" s="1111">
        <f t="shared" si="0"/>
        <v>0</v>
      </c>
      <c r="E71" s="1129"/>
      <c r="F71" s="1111">
        <f t="shared" si="5"/>
        <v>0</v>
      </c>
      <c r="G71" s="1113"/>
      <c r="H71" s="1114"/>
      <c r="I71" s="1130">
        <f t="shared" si="3"/>
        <v>1239.4200000000019</v>
      </c>
      <c r="J71" s="73">
        <f t="shared" si="4"/>
        <v>273</v>
      </c>
      <c r="K71" s="60">
        <f t="shared" si="2"/>
        <v>0</v>
      </c>
    </row>
    <row r="72" spans="2:11" x14ac:dyDescent="0.25">
      <c r="B72" s="133">
        <v>4.54</v>
      </c>
      <c r="C72" s="15"/>
      <c r="D72" s="1111">
        <f t="shared" si="0"/>
        <v>0</v>
      </c>
      <c r="E72" s="1129"/>
      <c r="F72" s="1111">
        <f t="shared" si="5"/>
        <v>0</v>
      </c>
      <c r="G72" s="1113"/>
      <c r="H72" s="1114"/>
      <c r="I72" s="1130">
        <f t="shared" si="3"/>
        <v>1239.4200000000019</v>
      </c>
      <c r="J72" s="73">
        <f t="shared" si="4"/>
        <v>273</v>
      </c>
      <c r="K72" s="60">
        <f t="shared" si="2"/>
        <v>0</v>
      </c>
    </row>
    <row r="73" spans="2:11" x14ac:dyDescent="0.25">
      <c r="B73" s="133">
        <v>4.54</v>
      </c>
      <c r="C73" s="15"/>
      <c r="D73" s="1111">
        <f t="shared" ref="D73:D108" si="6">C73*B73</f>
        <v>0</v>
      </c>
      <c r="E73" s="1129"/>
      <c r="F73" s="1111">
        <f t="shared" si="5"/>
        <v>0</v>
      </c>
      <c r="G73" s="1113"/>
      <c r="H73" s="1114"/>
      <c r="I73" s="1130">
        <f t="shared" si="3"/>
        <v>1239.4200000000019</v>
      </c>
      <c r="J73" s="73">
        <f t="shared" si="4"/>
        <v>273</v>
      </c>
      <c r="K73" s="60">
        <f t="shared" si="2"/>
        <v>0</v>
      </c>
    </row>
    <row r="74" spans="2:11" x14ac:dyDescent="0.25">
      <c r="B74" s="133">
        <v>4.54</v>
      </c>
      <c r="C74" s="15"/>
      <c r="D74" s="1111">
        <f t="shared" si="6"/>
        <v>0</v>
      </c>
      <c r="E74" s="1129"/>
      <c r="F74" s="1111">
        <f t="shared" si="5"/>
        <v>0</v>
      </c>
      <c r="G74" s="1113"/>
      <c r="H74" s="1114"/>
      <c r="I74" s="1130">
        <f t="shared" si="3"/>
        <v>1239.4200000000019</v>
      </c>
      <c r="J74" s="73">
        <f t="shared" si="4"/>
        <v>273</v>
      </c>
      <c r="K74" s="60">
        <f t="shared" si="2"/>
        <v>0</v>
      </c>
    </row>
    <row r="75" spans="2:11" x14ac:dyDescent="0.25">
      <c r="B75" s="133">
        <v>4.54</v>
      </c>
      <c r="C75" s="15"/>
      <c r="D75" s="1111">
        <f t="shared" si="6"/>
        <v>0</v>
      </c>
      <c r="E75" s="1129"/>
      <c r="F75" s="1111">
        <f t="shared" si="5"/>
        <v>0</v>
      </c>
      <c r="G75" s="1113"/>
      <c r="H75" s="1114"/>
      <c r="I75" s="1130">
        <f t="shared" ref="I75:I107" si="7">I74-F75</f>
        <v>1239.4200000000019</v>
      </c>
      <c r="J75" s="73">
        <f t="shared" ref="J75:J106" si="8">J74-C75</f>
        <v>273</v>
      </c>
      <c r="K75" s="60">
        <f t="shared" si="2"/>
        <v>0</v>
      </c>
    </row>
    <row r="76" spans="2:11" x14ac:dyDescent="0.25">
      <c r="B76" s="133">
        <v>4.54</v>
      </c>
      <c r="C76" s="15"/>
      <c r="D76" s="69">
        <f t="shared" si="6"/>
        <v>0</v>
      </c>
      <c r="E76" s="196"/>
      <c r="F76" s="69">
        <f t="shared" si="5"/>
        <v>0</v>
      </c>
      <c r="G76" s="70"/>
      <c r="H76" s="71"/>
      <c r="I76" s="191">
        <f t="shared" si="7"/>
        <v>1239.4200000000019</v>
      </c>
      <c r="J76" s="73">
        <f t="shared" si="8"/>
        <v>273</v>
      </c>
      <c r="K76" s="60">
        <f t="shared" si="2"/>
        <v>0</v>
      </c>
    </row>
    <row r="77" spans="2:11" x14ac:dyDescent="0.25">
      <c r="B77" s="133">
        <v>4.54</v>
      </c>
      <c r="C77" s="15"/>
      <c r="D77" s="69">
        <f t="shared" si="6"/>
        <v>0</v>
      </c>
      <c r="E77" s="196"/>
      <c r="F77" s="69">
        <f t="shared" si="5"/>
        <v>0</v>
      </c>
      <c r="G77" s="70"/>
      <c r="H77" s="71"/>
      <c r="I77" s="191">
        <f t="shared" si="7"/>
        <v>1239.4200000000019</v>
      </c>
      <c r="J77" s="73">
        <f t="shared" si="8"/>
        <v>273</v>
      </c>
      <c r="K77" s="60">
        <f t="shared" si="2"/>
        <v>0</v>
      </c>
    </row>
    <row r="78" spans="2:11" x14ac:dyDescent="0.25">
      <c r="B78" s="133">
        <v>4.54</v>
      </c>
      <c r="C78" s="15"/>
      <c r="D78" s="69">
        <f t="shared" si="6"/>
        <v>0</v>
      </c>
      <c r="E78" s="196"/>
      <c r="F78" s="69">
        <f t="shared" si="5"/>
        <v>0</v>
      </c>
      <c r="G78" s="70"/>
      <c r="H78" s="71"/>
      <c r="I78" s="191">
        <f t="shared" si="7"/>
        <v>1239.4200000000019</v>
      </c>
      <c r="J78" s="73">
        <f t="shared" si="8"/>
        <v>273</v>
      </c>
      <c r="K78" s="60">
        <f t="shared" si="2"/>
        <v>0</v>
      </c>
    </row>
    <row r="79" spans="2:11" x14ac:dyDescent="0.25">
      <c r="B79" s="133">
        <v>4.54</v>
      </c>
      <c r="C79" s="15"/>
      <c r="D79" s="69">
        <f t="shared" si="6"/>
        <v>0</v>
      </c>
      <c r="E79" s="196"/>
      <c r="F79" s="69">
        <f t="shared" si="5"/>
        <v>0</v>
      </c>
      <c r="G79" s="70"/>
      <c r="H79" s="71"/>
      <c r="I79" s="191">
        <f t="shared" si="7"/>
        <v>1239.4200000000019</v>
      </c>
      <c r="J79" s="73">
        <f t="shared" si="8"/>
        <v>273</v>
      </c>
      <c r="K79" s="60">
        <f t="shared" si="2"/>
        <v>0</v>
      </c>
    </row>
    <row r="80" spans="2:11" x14ac:dyDescent="0.25">
      <c r="B80" s="133">
        <v>4.54</v>
      </c>
      <c r="C80" s="15"/>
      <c r="D80" s="69">
        <f t="shared" si="6"/>
        <v>0</v>
      </c>
      <c r="E80" s="196"/>
      <c r="F80" s="69">
        <f t="shared" si="5"/>
        <v>0</v>
      </c>
      <c r="G80" s="70"/>
      <c r="H80" s="71"/>
      <c r="I80" s="191">
        <f t="shared" si="7"/>
        <v>1239.4200000000019</v>
      </c>
      <c r="J80" s="73">
        <f t="shared" si="8"/>
        <v>273</v>
      </c>
      <c r="K80" s="60">
        <f t="shared" si="2"/>
        <v>0</v>
      </c>
    </row>
    <row r="81" spans="2:11" x14ac:dyDescent="0.25">
      <c r="B81" s="133">
        <v>4.54</v>
      </c>
      <c r="C81" s="15"/>
      <c r="D81" s="69">
        <f t="shared" si="6"/>
        <v>0</v>
      </c>
      <c r="E81" s="196"/>
      <c r="F81" s="69">
        <f t="shared" si="5"/>
        <v>0</v>
      </c>
      <c r="G81" s="70"/>
      <c r="H81" s="71"/>
      <c r="I81" s="191">
        <f t="shared" si="7"/>
        <v>1239.4200000000019</v>
      </c>
      <c r="J81" s="73">
        <f t="shared" si="8"/>
        <v>273</v>
      </c>
      <c r="K81" s="60">
        <f t="shared" si="2"/>
        <v>0</v>
      </c>
    </row>
    <row r="82" spans="2:11" x14ac:dyDescent="0.25">
      <c r="B82" s="133">
        <v>4.54</v>
      </c>
      <c r="C82" s="15"/>
      <c r="D82" s="69">
        <f t="shared" si="6"/>
        <v>0</v>
      </c>
      <c r="E82" s="196"/>
      <c r="F82" s="69">
        <f t="shared" si="5"/>
        <v>0</v>
      </c>
      <c r="G82" s="70"/>
      <c r="H82" s="71"/>
      <c r="I82" s="191">
        <f t="shared" si="7"/>
        <v>1239.4200000000019</v>
      </c>
      <c r="J82" s="73">
        <f t="shared" si="8"/>
        <v>273</v>
      </c>
      <c r="K82" s="60">
        <f t="shared" si="2"/>
        <v>0</v>
      </c>
    </row>
    <row r="83" spans="2:11" x14ac:dyDescent="0.25">
      <c r="B83" s="133">
        <v>4.54</v>
      </c>
      <c r="C83" s="15"/>
      <c r="D83" s="69">
        <f t="shared" si="6"/>
        <v>0</v>
      </c>
      <c r="E83" s="196"/>
      <c r="F83" s="69">
        <f t="shared" si="5"/>
        <v>0</v>
      </c>
      <c r="G83" s="70"/>
      <c r="H83" s="71"/>
      <c r="I83" s="191">
        <f t="shared" si="7"/>
        <v>1239.4200000000019</v>
      </c>
      <c r="J83" s="73">
        <f t="shared" si="8"/>
        <v>273</v>
      </c>
      <c r="K83" s="60">
        <f t="shared" si="2"/>
        <v>0</v>
      </c>
    </row>
    <row r="84" spans="2:11" x14ac:dyDescent="0.25">
      <c r="B84" s="133">
        <v>4.54</v>
      </c>
      <c r="C84" s="15"/>
      <c r="D84" s="69">
        <f t="shared" si="6"/>
        <v>0</v>
      </c>
      <c r="E84" s="196"/>
      <c r="F84" s="69">
        <f t="shared" si="5"/>
        <v>0</v>
      </c>
      <c r="G84" s="70"/>
      <c r="H84" s="71"/>
      <c r="I84" s="191">
        <f t="shared" si="7"/>
        <v>1239.4200000000019</v>
      </c>
      <c r="J84" s="73">
        <f t="shared" si="8"/>
        <v>273</v>
      </c>
      <c r="K84" s="60"/>
    </row>
    <row r="85" spans="2:11" x14ac:dyDescent="0.25">
      <c r="B85" s="133">
        <v>4.54</v>
      </c>
      <c r="C85" s="15"/>
      <c r="D85" s="69">
        <f t="shared" si="6"/>
        <v>0</v>
      </c>
      <c r="E85" s="196"/>
      <c r="F85" s="69">
        <f t="shared" si="5"/>
        <v>0</v>
      </c>
      <c r="G85" s="70"/>
      <c r="H85" s="71"/>
      <c r="I85" s="191">
        <f t="shared" si="7"/>
        <v>1239.4200000000019</v>
      </c>
      <c r="J85" s="73">
        <f t="shared" si="8"/>
        <v>273</v>
      </c>
      <c r="K85" s="60"/>
    </row>
    <row r="86" spans="2:11" x14ac:dyDescent="0.25">
      <c r="B86" s="133">
        <v>4.54</v>
      </c>
      <c r="C86" s="15"/>
      <c r="D86" s="69">
        <f t="shared" si="6"/>
        <v>0</v>
      </c>
      <c r="E86" s="196"/>
      <c r="F86" s="69">
        <f t="shared" si="5"/>
        <v>0</v>
      </c>
      <c r="G86" s="70"/>
      <c r="H86" s="71"/>
      <c r="I86" s="191">
        <f t="shared" si="7"/>
        <v>1239.4200000000019</v>
      </c>
      <c r="J86" s="73">
        <f t="shared" si="8"/>
        <v>273</v>
      </c>
      <c r="K86" s="60"/>
    </row>
    <row r="87" spans="2:11" x14ac:dyDescent="0.25">
      <c r="B87" s="133">
        <v>4.54</v>
      </c>
      <c r="C87" s="15"/>
      <c r="D87" s="69">
        <f t="shared" si="6"/>
        <v>0</v>
      </c>
      <c r="E87" s="196"/>
      <c r="F87" s="69">
        <f t="shared" si="5"/>
        <v>0</v>
      </c>
      <c r="G87" s="70"/>
      <c r="H87" s="71"/>
      <c r="I87" s="191">
        <f t="shared" si="7"/>
        <v>1239.4200000000019</v>
      </c>
      <c r="J87" s="73">
        <f t="shared" si="8"/>
        <v>273</v>
      </c>
      <c r="K87" s="60"/>
    </row>
    <row r="88" spans="2:11" x14ac:dyDescent="0.25">
      <c r="B88" s="133">
        <v>4.54</v>
      </c>
      <c r="C88" s="15"/>
      <c r="D88" s="69">
        <f t="shared" si="6"/>
        <v>0</v>
      </c>
      <c r="E88" s="196"/>
      <c r="F88" s="69">
        <f t="shared" si="5"/>
        <v>0</v>
      </c>
      <c r="G88" s="70"/>
      <c r="H88" s="71"/>
      <c r="I88" s="191">
        <f t="shared" si="7"/>
        <v>1239.4200000000019</v>
      </c>
      <c r="J88" s="73">
        <f t="shared" si="8"/>
        <v>273</v>
      </c>
      <c r="K88" s="60"/>
    </row>
    <row r="89" spans="2:11" x14ac:dyDescent="0.25">
      <c r="B89" s="133">
        <v>4.54</v>
      </c>
      <c r="C89" s="15"/>
      <c r="D89" s="69">
        <f t="shared" si="6"/>
        <v>0</v>
      </c>
      <c r="E89" s="196"/>
      <c r="F89" s="69">
        <f t="shared" si="5"/>
        <v>0</v>
      </c>
      <c r="G89" s="70"/>
      <c r="H89" s="71"/>
      <c r="I89" s="191">
        <f t="shared" si="7"/>
        <v>1239.4200000000019</v>
      </c>
      <c r="J89" s="73">
        <f t="shared" si="8"/>
        <v>273</v>
      </c>
      <c r="K89" s="60"/>
    </row>
    <row r="90" spans="2:11" x14ac:dyDescent="0.25">
      <c r="B90" s="133">
        <v>4.54</v>
      </c>
      <c r="C90" s="15"/>
      <c r="D90" s="69">
        <f t="shared" si="6"/>
        <v>0</v>
      </c>
      <c r="E90" s="196"/>
      <c r="F90" s="69">
        <f t="shared" si="5"/>
        <v>0</v>
      </c>
      <c r="G90" s="70"/>
      <c r="H90" s="71"/>
      <c r="I90" s="191">
        <f t="shared" si="7"/>
        <v>1239.4200000000019</v>
      </c>
      <c r="J90" s="73">
        <f t="shared" si="8"/>
        <v>273</v>
      </c>
      <c r="K90" s="60"/>
    </row>
    <row r="91" spans="2:11" x14ac:dyDescent="0.25">
      <c r="B91" s="133">
        <v>4.54</v>
      </c>
      <c r="C91" s="15"/>
      <c r="D91" s="69">
        <f t="shared" si="6"/>
        <v>0</v>
      </c>
      <c r="E91" s="196"/>
      <c r="F91" s="69">
        <f t="shared" si="5"/>
        <v>0</v>
      </c>
      <c r="G91" s="70"/>
      <c r="H91" s="71"/>
      <c r="I91" s="191">
        <f t="shared" si="7"/>
        <v>1239.4200000000019</v>
      </c>
      <c r="J91" s="73">
        <f t="shared" si="8"/>
        <v>273</v>
      </c>
      <c r="K91" s="60"/>
    </row>
    <row r="92" spans="2:11" x14ac:dyDescent="0.25">
      <c r="B92" s="133">
        <v>4.54</v>
      </c>
      <c r="C92" s="15"/>
      <c r="D92" s="69">
        <f t="shared" si="6"/>
        <v>0</v>
      </c>
      <c r="E92" s="196"/>
      <c r="F92" s="69">
        <f t="shared" si="5"/>
        <v>0</v>
      </c>
      <c r="G92" s="70"/>
      <c r="H92" s="71"/>
      <c r="I92" s="191">
        <f t="shared" si="7"/>
        <v>1239.4200000000019</v>
      </c>
      <c r="J92" s="73">
        <f t="shared" si="8"/>
        <v>273</v>
      </c>
      <c r="K92" s="60"/>
    </row>
    <row r="93" spans="2:11" x14ac:dyDescent="0.25">
      <c r="B93" s="133">
        <v>4.54</v>
      </c>
      <c r="C93" s="15"/>
      <c r="D93" s="69">
        <f t="shared" si="6"/>
        <v>0</v>
      </c>
      <c r="E93" s="196"/>
      <c r="F93" s="69">
        <f t="shared" si="5"/>
        <v>0</v>
      </c>
      <c r="G93" s="70"/>
      <c r="H93" s="71"/>
      <c r="I93" s="191">
        <f t="shared" si="7"/>
        <v>1239.4200000000019</v>
      </c>
      <c r="J93" s="73">
        <f t="shared" si="8"/>
        <v>273</v>
      </c>
      <c r="K93" s="60"/>
    </row>
    <row r="94" spans="2:11" x14ac:dyDescent="0.25">
      <c r="B94" s="133">
        <v>4.54</v>
      </c>
      <c r="C94" s="15"/>
      <c r="D94" s="69">
        <f t="shared" si="6"/>
        <v>0</v>
      </c>
      <c r="E94" s="196"/>
      <c r="F94" s="69">
        <f t="shared" si="5"/>
        <v>0</v>
      </c>
      <c r="G94" s="70"/>
      <c r="H94" s="71"/>
      <c r="I94" s="191">
        <f t="shared" si="7"/>
        <v>1239.4200000000019</v>
      </c>
      <c r="J94" s="73">
        <f t="shared" si="8"/>
        <v>273</v>
      </c>
      <c r="K94" s="60"/>
    </row>
    <row r="95" spans="2:11" x14ac:dyDescent="0.25">
      <c r="B95" s="133">
        <v>4.54</v>
      </c>
      <c r="C95" s="15"/>
      <c r="D95" s="69">
        <f t="shared" si="6"/>
        <v>0</v>
      </c>
      <c r="E95" s="196"/>
      <c r="F95" s="69">
        <f t="shared" si="5"/>
        <v>0</v>
      </c>
      <c r="G95" s="70"/>
      <c r="H95" s="71"/>
      <c r="I95" s="191">
        <f t="shared" si="7"/>
        <v>1239.4200000000019</v>
      </c>
      <c r="J95" s="73">
        <f t="shared" si="8"/>
        <v>273</v>
      </c>
      <c r="K95" s="60"/>
    </row>
    <row r="96" spans="2:11" x14ac:dyDescent="0.25">
      <c r="B96" s="133">
        <v>4.54</v>
      </c>
      <c r="C96" s="15"/>
      <c r="D96" s="69">
        <f t="shared" si="6"/>
        <v>0</v>
      </c>
      <c r="E96" s="196"/>
      <c r="F96" s="69">
        <f t="shared" si="5"/>
        <v>0</v>
      </c>
      <c r="G96" s="70"/>
      <c r="H96" s="71"/>
      <c r="I96" s="191">
        <f t="shared" si="7"/>
        <v>1239.4200000000019</v>
      </c>
      <c r="J96" s="73">
        <f t="shared" si="8"/>
        <v>273</v>
      </c>
      <c r="K96" s="60"/>
    </row>
    <row r="97" spans="2:11" x14ac:dyDescent="0.25">
      <c r="B97" s="133">
        <v>4.54</v>
      </c>
      <c r="C97" s="15"/>
      <c r="D97" s="69">
        <f t="shared" si="6"/>
        <v>0</v>
      </c>
      <c r="E97" s="196"/>
      <c r="F97" s="69">
        <f t="shared" si="5"/>
        <v>0</v>
      </c>
      <c r="G97" s="70"/>
      <c r="H97" s="71"/>
      <c r="I97" s="191">
        <f t="shared" si="7"/>
        <v>1239.4200000000019</v>
      </c>
      <c r="J97" s="73">
        <f t="shared" si="8"/>
        <v>273</v>
      </c>
      <c r="K97" s="60"/>
    </row>
    <row r="98" spans="2:11" x14ac:dyDescent="0.25">
      <c r="B98" s="133">
        <v>4.54</v>
      </c>
      <c r="C98" s="15"/>
      <c r="D98" s="69">
        <f t="shared" si="6"/>
        <v>0</v>
      </c>
      <c r="E98" s="196"/>
      <c r="F98" s="69">
        <f t="shared" si="5"/>
        <v>0</v>
      </c>
      <c r="G98" s="70"/>
      <c r="H98" s="71"/>
      <c r="I98" s="191">
        <f t="shared" si="7"/>
        <v>1239.4200000000019</v>
      </c>
      <c r="J98" s="73">
        <f t="shared" si="8"/>
        <v>273</v>
      </c>
      <c r="K98" s="60"/>
    </row>
    <row r="99" spans="2:11" x14ac:dyDescent="0.25">
      <c r="B99" s="133">
        <v>4.54</v>
      </c>
      <c r="C99" s="15"/>
      <c r="D99" s="69">
        <f t="shared" si="6"/>
        <v>0</v>
      </c>
      <c r="E99" s="196"/>
      <c r="F99" s="69">
        <f t="shared" si="5"/>
        <v>0</v>
      </c>
      <c r="G99" s="70"/>
      <c r="H99" s="71"/>
      <c r="I99" s="191">
        <f t="shared" si="7"/>
        <v>1239.4200000000019</v>
      </c>
      <c r="J99" s="73">
        <f t="shared" si="8"/>
        <v>273</v>
      </c>
      <c r="K99" s="60"/>
    </row>
    <row r="100" spans="2:11" x14ac:dyDescent="0.25">
      <c r="B100" s="133">
        <v>4.54</v>
      </c>
      <c r="C100" s="15"/>
      <c r="D100" s="69">
        <f t="shared" si="6"/>
        <v>0</v>
      </c>
      <c r="E100" s="196"/>
      <c r="F100" s="69">
        <f t="shared" si="5"/>
        <v>0</v>
      </c>
      <c r="G100" s="70"/>
      <c r="H100" s="71"/>
      <c r="I100" s="191">
        <f t="shared" si="7"/>
        <v>1239.4200000000019</v>
      </c>
      <c r="J100" s="73">
        <f t="shared" si="8"/>
        <v>273</v>
      </c>
      <c r="K100" s="60"/>
    </row>
    <row r="101" spans="2:11" x14ac:dyDescent="0.25">
      <c r="B101" s="133">
        <v>4.54</v>
      </c>
      <c r="C101" s="15"/>
      <c r="D101" s="69">
        <f t="shared" si="6"/>
        <v>0</v>
      </c>
      <c r="E101" s="196"/>
      <c r="F101" s="69">
        <f t="shared" si="5"/>
        <v>0</v>
      </c>
      <c r="G101" s="70"/>
      <c r="H101" s="71"/>
      <c r="I101" s="191">
        <f t="shared" si="7"/>
        <v>1239.4200000000019</v>
      </c>
      <c r="J101" s="73">
        <f t="shared" si="8"/>
        <v>273</v>
      </c>
      <c r="K101" s="60"/>
    </row>
    <row r="102" spans="2:11" x14ac:dyDescent="0.25">
      <c r="B102" s="133">
        <v>4.54</v>
      </c>
      <c r="C102" s="15"/>
      <c r="D102" s="69">
        <f t="shared" si="6"/>
        <v>0</v>
      </c>
      <c r="E102" s="196"/>
      <c r="F102" s="69">
        <f t="shared" si="5"/>
        <v>0</v>
      </c>
      <c r="G102" s="70"/>
      <c r="H102" s="71"/>
      <c r="I102" s="191">
        <f t="shared" si="7"/>
        <v>1239.4200000000019</v>
      </c>
      <c r="J102" s="73">
        <f t="shared" si="8"/>
        <v>273</v>
      </c>
      <c r="K102" s="60"/>
    </row>
    <row r="103" spans="2:11" x14ac:dyDescent="0.25">
      <c r="B103" s="133">
        <v>4.54</v>
      </c>
      <c r="C103" s="15"/>
      <c r="D103" s="69">
        <f t="shared" si="6"/>
        <v>0</v>
      </c>
      <c r="E103" s="196"/>
      <c r="F103" s="69">
        <f t="shared" si="5"/>
        <v>0</v>
      </c>
      <c r="G103" s="70"/>
      <c r="H103" s="71"/>
      <c r="I103" s="191">
        <f t="shared" si="7"/>
        <v>1239.4200000000019</v>
      </c>
      <c r="J103" s="73">
        <f t="shared" si="8"/>
        <v>273</v>
      </c>
      <c r="K103" s="60"/>
    </row>
    <row r="104" spans="2:11" x14ac:dyDescent="0.25">
      <c r="B104" s="133">
        <v>4.54</v>
      </c>
      <c r="C104" s="15"/>
      <c r="D104" s="69">
        <f t="shared" si="6"/>
        <v>0</v>
      </c>
      <c r="E104" s="196"/>
      <c r="F104" s="69">
        <f t="shared" si="5"/>
        <v>0</v>
      </c>
      <c r="G104" s="70"/>
      <c r="H104" s="71"/>
      <c r="I104" s="191">
        <f t="shared" si="7"/>
        <v>1239.4200000000019</v>
      </c>
      <c r="J104" s="73">
        <f t="shared" si="8"/>
        <v>273</v>
      </c>
      <c r="K104" s="60"/>
    </row>
    <row r="105" spans="2:11" x14ac:dyDescent="0.25">
      <c r="B105" s="133">
        <v>4.54</v>
      </c>
      <c r="C105" s="15"/>
      <c r="D105" s="69">
        <f t="shared" si="6"/>
        <v>0</v>
      </c>
      <c r="E105" s="196"/>
      <c r="F105" s="69">
        <f t="shared" si="5"/>
        <v>0</v>
      </c>
      <c r="G105" s="70"/>
      <c r="H105" s="71"/>
      <c r="I105" s="191">
        <f t="shared" si="7"/>
        <v>1239.4200000000019</v>
      </c>
      <c r="J105" s="73">
        <f t="shared" si="8"/>
        <v>273</v>
      </c>
      <c r="K105" s="60"/>
    </row>
    <row r="106" spans="2:11" x14ac:dyDescent="0.25">
      <c r="B106" s="133">
        <v>4.54</v>
      </c>
      <c r="C106" s="15"/>
      <c r="D106" s="69">
        <f t="shared" si="6"/>
        <v>0</v>
      </c>
      <c r="E106" s="196"/>
      <c r="F106" s="69">
        <f t="shared" si="5"/>
        <v>0</v>
      </c>
      <c r="G106" s="70"/>
      <c r="H106" s="71"/>
      <c r="I106" s="191">
        <f t="shared" si="7"/>
        <v>1239.4200000000019</v>
      </c>
      <c r="J106" s="73">
        <f t="shared" si="8"/>
        <v>273</v>
      </c>
      <c r="K106" s="60"/>
    </row>
    <row r="107" spans="2:11" x14ac:dyDescent="0.25">
      <c r="B107" s="133">
        <v>4.54</v>
      </c>
      <c r="C107" s="15"/>
      <c r="D107" s="69">
        <f t="shared" si="6"/>
        <v>0</v>
      </c>
      <c r="E107" s="196"/>
      <c r="F107" s="69">
        <f t="shared" si="5"/>
        <v>0</v>
      </c>
      <c r="G107" s="70"/>
      <c r="H107" s="71"/>
      <c r="I107" s="191">
        <f t="shared" si="7"/>
        <v>1239.4200000000019</v>
      </c>
      <c r="J107" s="73">
        <f>J83-C107</f>
        <v>273</v>
      </c>
      <c r="K107" s="60">
        <f t="shared" ref="K107" si="9">H107*F107</f>
        <v>0</v>
      </c>
    </row>
    <row r="108" spans="2:11" ht="15.75" thickBot="1" x14ac:dyDescent="0.3">
      <c r="B108" s="133">
        <v>4.54</v>
      </c>
      <c r="C108" s="37"/>
      <c r="D108" s="565">
        <f t="shared" si="6"/>
        <v>0</v>
      </c>
      <c r="E108" s="198"/>
      <c r="F108" s="150">
        <f t="shared" si="5"/>
        <v>0</v>
      </c>
      <c r="G108" s="139"/>
      <c r="H108" s="199"/>
      <c r="I108" s="132"/>
      <c r="J108" s="73"/>
    </row>
    <row r="109" spans="2:11" ht="15.75" thickTop="1" x14ac:dyDescent="0.25">
      <c r="C109" s="15">
        <f>SUM(C9:C108)</f>
        <v>724</v>
      </c>
      <c r="D109" s="6">
        <f>SUM(D9:D108)</f>
        <v>3286.9599999999991</v>
      </c>
      <c r="E109" s="13"/>
      <c r="F109" s="6">
        <f>SUM(F9:F108)</f>
        <v>3286.9599999999991</v>
      </c>
      <c r="G109" s="31"/>
      <c r="H109" s="17"/>
      <c r="I109" s="132"/>
      <c r="J109" s="73"/>
    </row>
    <row r="110" spans="2:11" ht="15.75" thickBot="1" x14ac:dyDescent="0.3">
      <c r="C110" s="15"/>
      <c r="D110" s="6"/>
      <c r="E110" s="13"/>
      <c r="F110" s="6"/>
      <c r="G110" s="31"/>
      <c r="H110" s="17"/>
      <c r="I110" s="132"/>
      <c r="J110" s="73"/>
    </row>
    <row r="111" spans="2:11" x14ac:dyDescent="0.25">
      <c r="C111" s="50" t="s">
        <v>4</v>
      </c>
      <c r="D111" s="208">
        <f>F4+F5-C109+F6+F7</f>
        <v>273</v>
      </c>
      <c r="E111" s="40"/>
      <c r="F111" s="6"/>
      <c r="G111" s="31"/>
      <c r="H111" s="17"/>
      <c r="I111" s="132"/>
      <c r="J111" s="73"/>
    </row>
    <row r="112" spans="2:11" x14ac:dyDescent="0.25">
      <c r="C112" s="1069" t="s">
        <v>19</v>
      </c>
      <c r="D112" s="1070"/>
      <c r="E112" s="39">
        <f>E4+E5-F109+E6+E7</f>
        <v>1239.4200000000012</v>
      </c>
      <c r="F112" s="6"/>
      <c r="G112" s="6"/>
      <c r="H112" s="17"/>
      <c r="I112" s="132"/>
      <c r="J112" s="73"/>
    </row>
    <row r="113" spans="3:10" ht="15.75" thickBot="1" x14ac:dyDescent="0.3">
      <c r="C113" s="44"/>
      <c r="D113" s="43"/>
      <c r="E113" s="41"/>
      <c r="F113" s="6"/>
      <c r="G113" s="31"/>
      <c r="H113" s="17"/>
      <c r="I113" s="132"/>
      <c r="J113" s="73"/>
    </row>
    <row r="114" spans="3:10" x14ac:dyDescent="0.25">
      <c r="C114" s="15"/>
      <c r="D114" s="6"/>
      <c r="E114" s="13"/>
      <c r="F114" s="6"/>
      <c r="G114" s="31"/>
      <c r="H114" s="17"/>
      <c r="I114" s="132"/>
      <c r="J114" s="73"/>
    </row>
    <row r="115" spans="3:10" x14ac:dyDescent="0.25">
      <c r="I115" s="132"/>
      <c r="J115" s="73"/>
    </row>
  </sheetData>
  <mergeCells count="4">
    <mergeCell ref="A1:I1"/>
    <mergeCell ref="B5:B6"/>
    <mergeCell ref="C112:D112"/>
    <mergeCell ref="A5:A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21" t="s">
        <v>426</v>
      </c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29" t="s">
        <v>52</v>
      </c>
      <c r="B5" s="1071" t="s">
        <v>100</v>
      </c>
      <c r="C5" s="200">
        <v>76</v>
      </c>
      <c r="D5" s="149">
        <v>44748</v>
      </c>
      <c r="E5" s="132">
        <v>5048.68</v>
      </c>
      <c r="F5" s="73">
        <v>188</v>
      </c>
      <c r="G5" s="750">
        <f>F31</f>
        <v>4805.5</v>
      </c>
      <c r="H5" s="138">
        <f>E4+E5-G5+E6+E7</f>
        <v>243.18000000000029</v>
      </c>
    </row>
    <row r="6" spans="1:9" ht="15.75" thickBot="1" x14ac:dyDescent="0.3">
      <c r="A6" s="1029"/>
      <c r="B6" s="1071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72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73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69">
        <v>319.64</v>
      </c>
      <c r="E10" s="668">
        <v>44799</v>
      </c>
      <c r="F10" s="660">
        <f t="shared" ref="F10:F29" si="0">D10</f>
        <v>319.64</v>
      </c>
      <c r="G10" s="662" t="s">
        <v>148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29">
        <v>324.83</v>
      </c>
      <c r="E11" s="730">
        <v>44802</v>
      </c>
      <c r="F11" s="726">
        <f t="shared" si="0"/>
        <v>324.83</v>
      </c>
      <c r="G11" s="728" t="s">
        <v>164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29">
        <v>1080.26</v>
      </c>
      <c r="E12" s="730">
        <v>44807</v>
      </c>
      <c r="F12" s="726">
        <f t="shared" si="0"/>
        <v>1080.26</v>
      </c>
      <c r="G12" s="751" t="s">
        <v>170</v>
      </c>
      <c r="H12" s="752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29">
        <v>423.84</v>
      </c>
      <c r="E13" s="730">
        <v>44823</v>
      </c>
      <c r="F13" s="726">
        <f t="shared" si="0"/>
        <v>423.84</v>
      </c>
      <c r="G13" s="728" t="s">
        <v>185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942">
        <f t="shared" si="1"/>
        <v>52</v>
      </c>
      <c r="C14" s="15">
        <v>7</v>
      </c>
      <c r="D14" s="729">
        <v>195.57</v>
      </c>
      <c r="E14" s="730">
        <v>44833</v>
      </c>
      <c r="F14" s="726">
        <f t="shared" si="0"/>
        <v>195.57</v>
      </c>
      <c r="G14" s="728" t="s">
        <v>203</v>
      </c>
      <c r="H14" s="206">
        <v>78</v>
      </c>
      <c r="I14" s="326">
        <f t="shared" si="2"/>
        <v>1339.680000000001</v>
      </c>
    </row>
    <row r="15" spans="1:9" x14ac:dyDescent="0.25">
      <c r="B15" s="577">
        <f t="shared" si="1"/>
        <v>45</v>
      </c>
      <c r="C15" s="15">
        <v>7</v>
      </c>
      <c r="D15" s="803">
        <v>190.87</v>
      </c>
      <c r="E15" s="802">
        <v>44842</v>
      </c>
      <c r="F15" s="549">
        <f t="shared" si="0"/>
        <v>190.87</v>
      </c>
      <c r="G15" s="331" t="s">
        <v>336</v>
      </c>
      <c r="H15" s="332">
        <v>78</v>
      </c>
      <c r="I15" s="105">
        <f t="shared" si="2"/>
        <v>1148.8100000000009</v>
      </c>
    </row>
    <row r="16" spans="1:9" x14ac:dyDescent="0.25">
      <c r="B16" s="577">
        <f t="shared" si="1"/>
        <v>37</v>
      </c>
      <c r="C16" s="15">
        <v>8</v>
      </c>
      <c r="D16" s="803">
        <v>206.47</v>
      </c>
      <c r="E16" s="802">
        <v>44844</v>
      </c>
      <c r="F16" s="549">
        <f t="shared" si="0"/>
        <v>206.47</v>
      </c>
      <c r="G16" s="331" t="s">
        <v>342</v>
      </c>
      <c r="H16" s="332">
        <v>78</v>
      </c>
      <c r="I16" s="105">
        <f t="shared" si="2"/>
        <v>942.34000000000083</v>
      </c>
    </row>
    <row r="17" spans="2:9" x14ac:dyDescent="0.25">
      <c r="B17" s="577">
        <f t="shared" si="1"/>
        <v>29</v>
      </c>
      <c r="C17" s="15">
        <v>8</v>
      </c>
      <c r="D17" s="803">
        <v>215.7</v>
      </c>
      <c r="E17" s="802">
        <v>44851</v>
      </c>
      <c r="F17" s="549">
        <f t="shared" si="0"/>
        <v>215.7</v>
      </c>
      <c r="G17" s="331" t="s">
        <v>370</v>
      </c>
      <c r="H17" s="332">
        <v>78</v>
      </c>
      <c r="I17" s="105">
        <f t="shared" si="2"/>
        <v>726.64000000000078</v>
      </c>
    </row>
    <row r="18" spans="2:9" x14ac:dyDescent="0.25">
      <c r="B18" s="577">
        <f t="shared" si="1"/>
        <v>24</v>
      </c>
      <c r="C18" s="15">
        <v>5</v>
      </c>
      <c r="D18" s="803">
        <v>130.44999999999999</v>
      </c>
      <c r="E18" s="802">
        <v>44854</v>
      </c>
      <c r="F18" s="549">
        <f t="shared" si="0"/>
        <v>130.44999999999999</v>
      </c>
      <c r="G18" s="331" t="s">
        <v>381</v>
      </c>
      <c r="H18" s="332">
        <v>78</v>
      </c>
      <c r="I18" s="105">
        <f t="shared" si="2"/>
        <v>596.19000000000074</v>
      </c>
    </row>
    <row r="19" spans="2:9" x14ac:dyDescent="0.25">
      <c r="B19" s="577">
        <f t="shared" si="1"/>
        <v>18</v>
      </c>
      <c r="C19" s="15">
        <v>6</v>
      </c>
      <c r="D19" s="803">
        <v>149.19999999999999</v>
      </c>
      <c r="E19" s="802">
        <v>44856</v>
      </c>
      <c r="F19" s="549">
        <f t="shared" si="0"/>
        <v>149.19999999999999</v>
      </c>
      <c r="G19" s="331" t="s">
        <v>389</v>
      </c>
      <c r="H19" s="332">
        <v>78</v>
      </c>
      <c r="I19" s="105">
        <f t="shared" si="2"/>
        <v>446.99000000000075</v>
      </c>
    </row>
    <row r="20" spans="2:9" x14ac:dyDescent="0.25">
      <c r="B20" s="943">
        <f t="shared" si="1"/>
        <v>10</v>
      </c>
      <c r="C20" s="15">
        <v>8</v>
      </c>
      <c r="D20" s="803">
        <v>203.81</v>
      </c>
      <c r="E20" s="802">
        <v>44862</v>
      </c>
      <c r="F20" s="549">
        <f t="shared" si="0"/>
        <v>203.81</v>
      </c>
      <c r="G20" s="331" t="s">
        <v>407</v>
      </c>
      <c r="H20" s="332">
        <v>78</v>
      </c>
      <c r="I20" s="944">
        <f t="shared" si="2"/>
        <v>243.18000000000075</v>
      </c>
    </row>
    <row r="21" spans="2:9" x14ac:dyDescent="0.25">
      <c r="B21" s="577">
        <f t="shared" si="1"/>
        <v>10</v>
      </c>
      <c r="C21" s="15"/>
      <c r="D21" s="803"/>
      <c r="E21" s="802"/>
      <c r="F21" s="549">
        <f t="shared" si="0"/>
        <v>0</v>
      </c>
      <c r="G21" s="331"/>
      <c r="H21" s="332"/>
      <c r="I21" s="105">
        <f t="shared" si="2"/>
        <v>243.18000000000075</v>
      </c>
    </row>
    <row r="22" spans="2:9" x14ac:dyDescent="0.25">
      <c r="B22" s="577">
        <f t="shared" si="1"/>
        <v>10</v>
      </c>
      <c r="C22" s="15"/>
      <c r="D22" s="803"/>
      <c r="E22" s="802"/>
      <c r="F22" s="549">
        <f t="shared" si="0"/>
        <v>0</v>
      </c>
      <c r="G22" s="331"/>
      <c r="H22" s="332"/>
      <c r="I22" s="105">
        <f t="shared" si="2"/>
        <v>243.18000000000075</v>
      </c>
    </row>
    <row r="23" spans="2:9" x14ac:dyDescent="0.25">
      <c r="B23" s="577">
        <f t="shared" si="1"/>
        <v>10</v>
      </c>
      <c r="C23" s="15"/>
      <c r="D23" s="803"/>
      <c r="E23" s="802"/>
      <c r="F23" s="549">
        <f t="shared" si="0"/>
        <v>0</v>
      </c>
      <c r="G23" s="331"/>
      <c r="H23" s="332"/>
      <c r="I23" s="105">
        <f t="shared" si="2"/>
        <v>243.18000000000075</v>
      </c>
    </row>
    <row r="24" spans="2:9" x14ac:dyDescent="0.25">
      <c r="B24" s="577">
        <f t="shared" si="1"/>
        <v>10</v>
      </c>
      <c r="C24" s="15"/>
      <c r="D24" s="803"/>
      <c r="E24" s="802"/>
      <c r="F24" s="549">
        <f t="shared" si="0"/>
        <v>0</v>
      </c>
      <c r="G24" s="331"/>
      <c r="H24" s="332"/>
      <c r="I24" s="105">
        <f t="shared" si="2"/>
        <v>243.18000000000075</v>
      </c>
    </row>
    <row r="25" spans="2:9" x14ac:dyDescent="0.25">
      <c r="B25" s="577">
        <f t="shared" si="1"/>
        <v>10</v>
      </c>
      <c r="C25" s="15"/>
      <c r="D25" s="803"/>
      <c r="E25" s="802"/>
      <c r="F25" s="549">
        <f t="shared" si="0"/>
        <v>0</v>
      </c>
      <c r="G25" s="331"/>
      <c r="H25" s="332"/>
      <c r="I25" s="105">
        <f t="shared" si="2"/>
        <v>243.18000000000075</v>
      </c>
    </row>
    <row r="26" spans="2:9" x14ac:dyDescent="0.25">
      <c r="B26" s="577">
        <f t="shared" si="1"/>
        <v>10</v>
      </c>
      <c r="C26" s="15"/>
      <c r="D26" s="803"/>
      <c r="E26" s="802"/>
      <c r="F26" s="549">
        <f t="shared" si="0"/>
        <v>0</v>
      </c>
      <c r="G26" s="331"/>
      <c r="H26" s="332"/>
      <c r="I26" s="105">
        <f t="shared" si="2"/>
        <v>243.18000000000075</v>
      </c>
    </row>
    <row r="27" spans="2:9" x14ac:dyDescent="0.25">
      <c r="B27" s="577">
        <f t="shared" si="1"/>
        <v>10</v>
      </c>
      <c r="C27" s="15"/>
      <c r="D27" s="803"/>
      <c r="E27" s="802"/>
      <c r="F27" s="549">
        <f t="shared" si="0"/>
        <v>0</v>
      </c>
      <c r="G27" s="331"/>
      <c r="H27" s="332"/>
      <c r="I27" s="105">
        <f t="shared" si="2"/>
        <v>243.18000000000075</v>
      </c>
    </row>
    <row r="28" spans="2:9" x14ac:dyDescent="0.25">
      <c r="B28" s="577">
        <f t="shared" si="1"/>
        <v>10</v>
      </c>
      <c r="C28" s="15"/>
      <c r="D28" s="549"/>
      <c r="E28" s="802"/>
      <c r="F28" s="549">
        <f t="shared" si="0"/>
        <v>0</v>
      </c>
      <c r="G28" s="331"/>
      <c r="H28" s="332"/>
      <c r="I28" s="105">
        <f t="shared" si="2"/>
        <v>243.18000000000075</v>
      </c>
    </row>
    <row r="29" spans="2:9" x14ac:dyDescent="0.25">
      <c r="B29" s="577">
        <f t="shared" si="1"/>
        <v>10</v>
      </c>
      <c r="C29" s="15"/>
      <c r="D29" s="549"/>
      <c r="E29" s="802"/>
      <c r="F29" s="549">
        <f t="shared" si="0"/>
        <v>0</v>
      </c>
      <c r="G29" s="331"/>
      <c r="H29" s="332"/>
      <c r="I29" s="105">
        <f t="shared" si="2"/>
        <v>243.18000000000075</v>
      </c>
    </row>
    <row r="30" spans="2:9" ht="15.75" thickBot="1" x14ac:dyDescent="0.3">
      <c r="B30" s="577">
        <f t="shared" si="1"/>
        <v>10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69" t="s">
        <v>19</v>
      </c>
      <c r="D34" s="107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xSplit="1" ySplit="8" topLeftCell="T9" activePane="bottomRight" state="frozen"/>
      <selection pane="topRight" activeCell="B1" sqref="B1"/>
      <selection pane="bottomLeft" activeCell="A9" sqref="A9"/>
      <selection pane="bottomRight" activeCell="W17" sqref="W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21" t="s">
        <v>423</v>
      </c>
      <c r="B1" s="1021"/>
      <c r="C1" s="1021"/>
      <c r="D1" s="1021"/>
      <c r="E1" s="1021"/>
      <c r="F1" s="1021"/>
      <c r="G1" s="1021"/>
      <c r="H1" s="11">
        <v>1</v>
      </c>
      <c r="K1" s="1021" t="str">
        <f>A1</f>
        <v>INVENTARIO    DEL MES DE   OCTUBRE    2022</v>
      </c>
      <c r="L1" s="1021"/>
      <c r="M1" s="1021"/>
      <c r="N1" s="1021"/>
      <c r="O1" s="1021"/>
      <c r="P1" s="1021"/>
      <c r="Q1" s="1021"/>
      <c r="R1" s="11">
        <v>2</v>
      </c>
      <c r="U1" s="1021" t="str">
        <f>A1</f>
        <v>INVENTARIO    DEL MES DE   OCTUBRE    2022</v>
      </c>
      <c r="V1" s="1021"/>
      <c r="W1" s="1021"/>
      <c r="X1" s="1021"/>
      <c r="Y1" s="1021"/>
      <c r="Z1" s="1021"/>
      <c r="AA1" s="102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/>
      <c r="Z4" s="62"/>
      <c r="AA4" s="155"/>
      <c r="AB4" s="155"/>
    </row>
    <row r="5" spans="1:29" ht="22.5" customHeight="1" x14ac:dyDescent="0.25">
      <c r="A5" s="1033" t="s">
        <v>64</v>
      </c>
      <c r="B5" s="1076" t="s">
        <v>69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33" t="s">
        <v>64</v>
      </c>
      <c r="L5" s="1076" t="s">
        <v>69</v>
      </c>
      <c r="M5" s="400">
        <v>85</v>
      </c>
      <c r="N5" s="134">
        <v>44862</v>
      </c>
      <c r="O5" s="961">
        <v>150</v>
      </c>
      <c r="P5" s="1132">
        <v>15</v>
      </c>
      <c r="Q5" s="5"/>
      <c r="U5" s="1059" t="s">
        <v>213</v>
      </c>
      <c r="V5" s="1074" t="s">
        <v>68</v>
      </c>
      <c r="W5" s="400">
        <v>100</v>
      </c>
      <c r="X5" s="134">
        <v>44837</v>
      </c>
      <c r="Y5" s="209">
        <v>150</v>
      </c>
      <c r="Z5" s="62">
        <v>15</v>
      </c>
      <c r="AA5" s="5"/>
    </row>
    <row r="6" spans="1:29" ht="22.5" customHeight="1" thickBot="1" x14ac:dyDescent="0.3">
      <c r="A6" s="1033"/>
      <c r="B6" s="1076"/>
      <c r="C6" s="12"/>
      <c r="D6" s="12"/>
      <c r="E6" s="573">
        <v>90</v>
      </c>
      <c r="F6" s="144">
        <v>9</v>
      </c>
      <c r="G6" s="47">
        <f>F78</f>
        <v>320</v>
      </c>
      <c r="H6" s="7">
        <f>E6-G6+E7+E5-G5+E4</f>
        <v>20</v>
      </c>
      <c r="K6" s="1033"/>
      <c r="L6" s="1076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1059"/>
      <c r="V6" s="1075"/>
      <c r="W6" s="400">
        <v>95</v>
      </c>
      <c r="X6" s="134">
        <v>44862</v>
      </c>
      <c r="Y6" s="209">
        <v>100</v>
      </c>
      <c r="Z6" s="62">
        <v>10</v>
      </c>
      <c r="AA6" s="47">
        <f>Z78</f>
        <v>30</v>
      </c>
      <c r="AB6" s="7">
        <f>Y6-AA6+Y7+Y5-AA5+Y4</f>
        <v>220</v>
      </c>
    </row>
    <row r="7" spans="1:29" ht="24.75" customHeight="1" thickBot="1" x14ac:dyDescent="0.3">
      <c r="B7" s="19"/>
      <c r="C7" s="804">
        <v>85</v>
      </c>
      <c r="D7" s="805">
        <v>44809</v>
      </c>
      <c r="E7" s="806">
        <v>150</v>
      </c>
      <c r="F7" s="807">
        <v>15</v>
      </c>
      <c r="L7" s="19"/>
      <c r="M7" s="804"/>
      <c r="N7" s="805"/>
      <c r="O7" s="806"/>
      <c r="P7" s="807"/>
      <c r="V7" s="19"/>
      <c r="W7" s="232"/>
      <c r="X7" s="233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3">
        <v>44854</v>
      </c>
      <c r="Z9" s="69">
        <f>X9</f>
        <v>10</v>
      </c>
      <c r="AA9" s="70" t="s">
        <v>380</v>
      </c>
      <c r="AB9" s="71">
        <v>115</v>
      </c>
      <c r="AC9" s="105">
        <f>Y6-Z9+Y5+Y7+Y4</f>
        <v>240</v>
      </c>
    </row>
    <row r="10" spans="1:2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23</v>
      </c>
      <c r="W10" s="15">
        <v>1</v>
      </c>
      <c r="X10" s="69">
        <v>10</v>
      </c>
      <c r="Y10" s="203">
        <v>44863</v>
      </c>
      <c r="Z10" s="69">
        <f>X10</f>
        <v>10</v>
      </c>
      <c r="AA10" s="70" t="s">
        <v>410</v>
      </c>
      <c r="AB10" s="71">
        <v>115</v>
      </c>
      <c r="AC10" s="105">
        <f>AC9-Z10</f>
        <v>230</v>
      </c>
    </row>
    <row r="11" spans="1:2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126</v>
      </c>
      <c r="H11" s="60">
        <v>100</v>
      </c>
      <c r="I11" s="105">
        <f t="shared" ref="I11:I74" si="5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6">S10-P11</f>
        <v>150</v>
      </c>
      <c r="U11" s="183"/>
      <c r="V11" s="945">
        <f t="shared" si="4"/>
        <v>22</v>
      </c>
      <c r="W11" s="15">
        <v>1</v>
      </c>
      <c r="X11" s="69">
        <v>10</v>
      </c>
      <c r="Y11" s="203">
        <v>44863</v>
      </c>
      <c r="Z11" s="69">
        <f>X11</f>
        <v>10</v>
      </c>
      <c r="AA11" s="70" t="s">
        <v>414</v>
      </c>
      <c r="AB11" s="71">
        <v>115</v>
      </c>
      <c r="AC11" s="944">
        <f t="shared" ref="AC11:AC74" si="7">AC10-Z11</f>
        <v>220</v>
      </c>
    </row>
    <row r="12" spans="1:2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128</v>
      </c>
      <c r="H12" s="60">
        <v>100</v>
      </c>
      <c r="I12" s="105">
        <f t="shared" si="5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6"/>
        <v>150</v>
      </c>
      <c r="U12" s="183"/>
      <c r="V12" s="83">
        <f t="shared" si="4"/>
        <v>22</v>
      </c>
      <c r="W12" s="15"/>
      <c r="X12" s="69"/>
      <c r="Y12" s="203"/>
      <c r="Z12" s="69">
        <f>X12</f>
        <v>0</v>
      </c>
      <c r="AA12" s="70"/>
      <c r="AB12" s="71"/>
      <c r="AC12" s="105">
        <f t="shared" si="7"/>
        <v>220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6"/>
        <v>150</v>
      </c>
      <c r="U13" s="82" t="s">
        <v>33</v>
      </c>
      <c r="V13" s="83">
        <f t="shared" si="4"/>
        <v>22</v>
      </c>
      <c r="W13" s="15"/>
      <c r="X13" s="69"/>
      <c r="Y13" s="203"/>
      <c r="Z13" s="69">
        <f>X13</f>
        <v>0</v>
      </c>
      <c r="AA13" s="70"/>
      <c r="AB13" s="71"/>
      <c r="AC13" s="105">
        <f t="shared" si="7"/>
        <v>220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141</v>
      </c>
      <c r="H14" s="60">
        <v>100</v>
      </c>
      <c r="I14" s="105">
        <f t="shared" si="5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6"/>
        <v>150</v>
      </c>
      <c r="U14" s="73"/>
      <c r="V14" s="83">
        <f t="shared" si="4"/>
        <v>22</v>
      </c>
      <c r="W14" s="15"/>
      <c r="X14" s="69"/>
      <c r="Y14" s="203"/>
      <c r="Z14" s="69">
        <f t="shared" ref="Z14:Z76" si="8">X14</f>
        <v>0</v>
      </c>
      <c r="AA14" s="70"/>
      <c r="AB14" s="71"/>
      <c r="AC14" s="105">
        <f t="shared" si="7"/>
        <v>220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146</v>
      </c>
      <c r="H15" s="60">
        <v>100</v>
      </c>
      <c r="I15" s="105">
        <f t="shared" si="5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6"/>
        <v>150</v>
      </c>
      <c r="U15" s="73" t="s">
        <v>22</v>
      </c>
      <c r="V15" s="83">
        <f t="shared" si="4"/>
        <v>22</v>
      </c>
      <c r="W15" s="15"/>
      <c r="X15" s="69"/>
      <c r="Y15" s="203"/>
      <c r="Z15" s="69">
        <f t="shared" si="8"/>
        <v>0</v>
      </c>
      <c r="AA15" s="70"/>
      <c r="AB15" s="71"/>
      <c r="AC15" s="105">
        <f t="shared" si="7"/>
        <v>220</v>
      </c>
    </row>
    <row r="16" spans="1:29" x14ac:dyDescent="0.25">
      <c r="B16" s="83">
        <f t="shared" si="0"/>
        <v>24</v>
      </c>
      <c r="C16" s="73">
        <v>1</v>
      </c>
      <c r="D16" s="660">
        <v>10</v>
      </c>
      <c r="E16" s="661">
        <v>44803</v>
      </c>
      <c r="F16" s="660">
        <f t="shared" si="1"/>
        <v>10</v>
      </c>
      <c r="G16" s="662" t="s">
        <v>165</v>
      </c>
      <c r="H16" s="387">
        <v>100</v>
      </c>
      <c r="I16" s="105">
        <f t="shared" si="5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6"/>
        <v>150</v>
      </c>
      <c r="V16" s="83">
        <f t="shared" si="4"/>
        <v>22</v>
      </c>
      <c r="W16" s="15"/>
      <c r="X16" s="69"/>
      <c r="Y16" s="203"/>
      <c r="Z16" s="69">
        <f t="shared" si="8"/>
        <v>0</v>
      </c>
      <c r="AA16" s="70"/>
      <c r="AB16" s="71"/>
      <c r="AC16" s="105">
        <f t="shared" si="7"/>
        <v>220</v>
      </c>
    </row>
    <row r="17" spans="1:29" x14ac:dyDescent="0.25">
      <c r="B17" s="83">
        <f t="shared" si="0"/>
        <v>23</v>
      </c>
      <c r="C17" s="73">
        <v>1</v>
      </c>
      <c r="D17" s="660">
        <v>10</v>
      </c>
      <c r="E17" s="661">
        <v>44806</v>
      </c>
      <c r="F17" s="660">
        <f t="shared" si="1"/>
        <v>10</v>
      </c>
      <c r="G17" s="662" t="s">
        <v>168</v>
      </c>
      <c r="H17" s="387">
        <v>100</v>
      </c>
      <c r="I17" s="105">
        <f t="shared" si="5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6"/>
        <v>150</v>
      </c>
      <c r="V17" s="83">
        <f t="shared" si="4"/>
        <v>22</v>
      </c>
      <c r="W17" s="15"/>
      <c r="X17" s="69"/>
      <c r="Y17" s="203"/>
      <c r="Z17" s="69">
        <f t="shared" si="8"/>
        <v>0</v>
      </c>
      <c r="AA17" s="70"/>
      <c r="AB17" s="71"/>
      <c r="AC17" s="105">
        <f t="shared" si="7"/>
        <v>220</v>
      </c>
    </row>
    <row r="18" spans="1:29" x14ac:dyDescent="0.25">
      <c r="A18" s="122"/>
      <c r="B18" s="83">
        <f t="shared" si="0"/>
        <v>22</v>
      </c>
      <c r="C18" s="73">
        <v>1</v>
      </c>
      <c r="D18" s="660">
        <v>10</v>
      </c>
      <c r="E18" s="661">
        <v>44811</v>
      </c>
      <c r="F18" s="660">
        <f t="shared" si="1"/>
        <v>10</v>
      </c>
      <c r="G18" s="662" t="s">
        <v>172</v>
      </c>
      <c r="H18" s="387">
        <v>100</v>
      </c>
      <c r="I18" s="105">
        <f t="shared" si="5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6"/>
        <v>150</v>
      </c>
      <c r="U18" s="122"/>
      <c r="V18" s="83">
        <f t="shared" si="4"/>
        <v>22</v>
      </c>
      <c r="W18" s="15"/>
      <c r="X18" s="69"/>
      <c r="Y18" s="203"/>
      <c r="Z18" s="69">
        <f t="shared" si="8"/>
        <v>0</v>
      </c>
      <c r="AA18" s="70"/>
      <c r="AB18" s="71"/>
      <c r="AC18" s="105">
        <f t="shared" si="7"/>
        <v>220</v>
      </c>
    </row>
    <row r="19" spans="1:29" x14ac:dyDescent="0.25">
      <c r="A19" s="122"/>
      <c r="B19" s="83">
        <f t="shared" si="0"/>
        <v>21</v>
      </c>
      <c r="C19" s="15">
        <v>1</v>
      </c>
      <c r="D19" s="660">
        <v>10</v>
      </c>
      <c r="E19" s="661">
        <v>44814</v>
      </c>
      <c r="F19" s="660">
        <f t="shared" si="1"/>
        <v>10</v>
      </c>
      <c r="G19" s="662" t="s">
        <v>177</v>
      </c>
      <c r="H19" s="387">
        <v>100</v>
      </c>
      <c r="I19" s="105">
        <f t="shared" si="5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6"/>
        <v>150</v>
      </c>
      <c r="U19" s="122"/>
      <c r="V19" s="83">
        <f t="shared" si="4"/>
        <v>22</v>
      </c>
      <c r="W19" s="15"/>
      <c r="X19" s="549"/>
      <c r="Y19" s="790"/>
      <c r="Z19" s="549">
        <f t="shared" si="8"/>
        <v>0</v>
      </c>
      <c r="AA19" s="331"/>
      <c r="AB19" s="332"/>
      <c r="AC19" s="105">
        <f t="shared" si="7"/>
        <v>220</v>
      </c>
    </row>
    <row r="20" spans="1:29" x14ac:dyDescent="0.25">
      <c r="A20" s="122"/>
      <c r="B20" s="83">
        <f t="shared" si="0"/>
        <v>20</v>
      </c>
      <c r="C20" s="15">
        <v>1</v>
      </c>
      <c r="D20" s="660">
        <v>10</v>
      </c>
      <c r="E20" s="661">
        <v>44823</v>
      </c>
      <c r="F20" s="660">
        <f t="shared" si="1"/>
        <v>10</v>
      </c>
      <c r="G20" s="662" t="s">
        <v>185</v>
      </c>
      <c r="H20" s="387">
        <v>100</v>
      </c>
      <c r="I20" s="105">
        <f t="shared" si="5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6"/>
        <v>150</v>
      </c>
      <c r="U20" s="122"/>
      <c r="V20" s="83">
        <f t="shared" si="4"/>
        <v>22</v>
      </c>
      <c r="W20" s="15"/>
      <c r="X20" s="549"/>
      <c r="Y20" s="790"/>
      <c r="Z20" s="549">
        <f t="shared" si="8"/>
        <v>0</v>
      </c>
      <c r="AA20" s="331"/>
      <c r="AB20" s="332"/>
      <c r="AC20" s="105">
        <f t="shared" si="7"/>
        <v>220</v>
      </c>
    </row>
    <row r="21" spans="1:29" x14ac:dyDescent="0.25">
      <c r="A21" s="122"/>
      <c r="B21" s="83">
        <f t="shared" si="0"/>
        <v>19</v>
      </c>
      <c r="C21" s="15">
        <v>1</v>
      </c>
      <c r="D21" s="660">
        <v>10</v>
      </c>
      <c r="E21" s="661">
        <v>44824</v>
      </c>
      <c r="F21" s="660">
        <f t="shared" si="1"/>
        <v>10</v>
      </c>
      <c r="G21" s="662" t="s">
        <v>192</v>
      </c>
      <c r="H21" s="387">
        <v>100</v>
      </c>
      <c r="I21" s="105">
        <f t="shared" si="5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6"/>
        <v>150</v>
      </c>
      <c r="U21" s="122"/>
      <c r="V21" s="83">
        <f t="shared" si="4"/>
        <v>22</v>
      </c>
      <c r="W21" s="15"/>
      <c r="X21" s="549"/>
      <c r="Y21" s="790"/>
      <c r="Z21" s="549">
        <f t="shared" si="8"/>
        <v>0</v>
      </c>
      <c r="AA21" s="331"/>
      <c r="AB21" s="332"/>
      <c r="AC21" s="105">
        <f t="shared" si="7"/>
        <v>220</v>
      </c>
    </row>
    <row r="22" spans="1:29" x14ac:dyDescent="0.25">
      <c r="A22" s="122"/>
      <c r="B22" s="234">
        <f t="shared" si="0"/>
        <v>18</v>
      </c>
      <c r="C22" s="15">
        <v>1</v>
      </c>
      <c r="D22" s="660">
        <v>10</v>
      </c>
      <c r="E22" s="661">
        <v>44825</v>
      </c>
      <c r="F22" s="660">
        <f t="shared" si="1"/>
        <v>10</v>
      </c>
      <c r="G22" s="662" t="s">
        <v>193</v>
      </c>
      <c r="H22" s="387">
        <v>100</v>
      </c>
      <c r="I22" s="105">
        <f t="shared" si="5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6"/>
        <v>150</v>
      </c>
      <c r="U22" s="122"/>
      <c r="V22" s="234">
        <f t="shared" si="4"/>
        <v>22</v>
      </c>
      <c r="W22" s="15"/>
      <c r="X22" s="549"/>
      <c r="Y22" s="790"/>
      <c r="Z22" s="549">
        <f t="shared" si="8"/>
        <v>0</v>
      </c>
      <c r="AA22" s="331"/>
      <c r="AB22" s="332"/>
      <c r="AC22" s="105">
        <f t="shared" si="7"/>
        <v>220</v>
      </c>
    </row>
    <row r="23" spans="1:29" x14ac:dyDescent="0.25">
      <c r="A23" s="123"/>
      <c r="B23" s="234">
        <f t="shared" si="0"/>
        <v>17</v>
      </c>
      <c r="C23" s="15">
        <v>1</v>
      </c>
      <c r="D23" s="660">
        <v>10</v>
      </c>
      <c r="E23" s="661">
        <v>44828</v>
      </c>
      <c r="F23" s="660">
        <f t="shared" si="1"/>
        <v>10</v>
      </c>
      <c r="G23" s="662" t="s">
        <v>197</v>
      </c>
      <c r="H23" s="387">
        <v>100</v>
      </c>
      <c r="I23" s="105">
        <f t="shared" si="5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6"/>
        <v>150</v>
      </c>
      <c r="U23" s="123"/>
      <c r="V23" s="234">
        <f t="shared" si="4"/>
        <v>22</v>
      </c>
      <c r="W23" s="15"/>
      <c r="X23" s="549"/>
      <c r="Y23" s="790"/>
      <c r="Z23" s="549">
        <f t="shared" si="8"/>
        <v>0</v>
      </c>
      <c r="AA23" s="331"/>
      <c r="AB23" s="332"/>
      <c r="AC23" s="105">
        <f t="shared" si="7"/>
        <v>220</v>
      </c>
    </row>
    <row r="24" spans="1:29" x14ac:dyDescent="0.25">
      <c r="A24" s="122"/>
      <c r="B24" s="234">
        <f t="shared" si="0"/>
        <v>16</v>
      </c>
      <c r="C24" s="15">
        <v>1</v>
      </c>
      <c r="D24" s="549">
        <v>10</v>
      </c>
      <c r="E24" s="790">
        <v>44837</v>
      </c>
      <c r="F24" s="549">
        <f t="shared" si="1"/>
        <v>10</v>
      </c>
      <c r="G24" s="331" t="s">
        <v>316</v>
      </c>
      <c r="H24" s="332">
        <v>100</v>
      </c>
      <c r="I24" s="105">
        <f t="shared" si="5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6"/>
        <v>150</v>
      </c>
      <c r="U24" s="122"/>
      <c r="V24" s="234">
        <f t="shared" si="4"/>
        <v>22</v>
      </c>
      <c r="W24" s="15"/>
      <c r="X24" s="549"/>
      <c r="Y24" s="790"/>
      <c r="Z24" s="549">
        <f t="shared" si="8"/>
        <v>0</v>
      </c>
      <c r="AA24" s="331"/>
      <c r="AB24" s="332"/>
      <c r="AC24" s="105">
        <f t="shared" si="7"/>
        <v>220</v>
      </c>
    </row>
    <row r="25" spans="1:29" x14ac:dyDescent="0.25">
      <c r="A25" s="122"/>
      <c r="B25" s="234">
        <f t="shared" si="0"/>
        <v>15</v>
      </c>
      <c r="C25" s="15">
        <v>1</v>
      </c>
      <c r="D25" s="549">
        <v>10</v>
      </c>
      <c r="E25" s="790">
        <v>44837</v>
      </c>
      <c r="F25" s="549">
        <f t="shared" si="1"/>
        <v>10</v>
      </c>
      <c r="G25" s="331" t="s">
        <v>318</v>
      </c>
      <c r="H25" s="332">
        <v>100</v>
      </c>
      <c r="I25" s="105">
        <f t="shared" si="5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6"/>
        <v>150</v>
      </c>
      <c r="U25" s="122"/>
      <c r="V25" s="234">
        <f t="shared" si="4"/>
        <v>22</v>
      </c>
      <c r="W25" s="15"/>
      <c r="X25" s="549"/>
      <c r="Y25" s="790"/>
      <c r="Z25" s="549">
        <f t="shared" si="8"/>
        <v>0</v>
      </c>
      <c r="AA25" s="331"/>
      <c r="AB25" s="332"/>
      <c r="AC25" s="105">
        <f t="shared" si="7"/>
        <v>220</v>
      </c>
    </row>
    <row r="26" spans="1:29" x14ac:dyDescent="0.25">
      <c r="A26" s="122"/>
      <c r="B26" s="183">
        <f t="shared" si="0"/>
        <v>10</v>
      </c>
      <c r="C26" s="15">
        <v>5</v>
      </c>
      <c r="D26" s="549">
        <v>50</v>
      </c>
      <c r="E26" s="790">
        <v>44840</v>
      </c>
      <c r="F26" s="549">
        <f t="shared" si="1"/>
        <v>50</v>
      </c>
      <c r="G26" s="331" t="s">
        <v>322</v>
      </c>
      <c r="H26" s="332">
        <v>100</v>
      </c>
      <c r="I26" s="105">
        <f t="shared" si="5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6"/>
        <v>150</v>
      </c>
      <c r="U26" s="122"/>
      <c r="V26" s="183">
        <f t="shared" si="4"/>
        <v>22</v>
      </c>
      <c r="W26" s="15"/>
      <c r="X26" s="549"/>
      <c r="Y26" s="790"/>
      <c r="Z26" s="549">
        <f t="shared" si="8"/>
        <v>0</v>
      </c>
      <c r="AA26" s="331"/>
      <c r="AB26" s="332"/>
      <c r="AC26" s="105">
        <f t="shared" si="7"/>
        <v>220</v>
      </c>
    </row>
    <row r="27" spans="1:29" x14ac:dyDescent="0.25">
      <c r="A27" s="122"/>
      <c r="B27" s="234">
        <f t="shared" si="0"/>
        <v>9</v>
      </c>
      <c r="C27" s="15">
        <v>1</v>
      </c>
      <c r="D27" s="549">
        <v>10</v>
      </c>
      <c r="E27" s="790">
        <v>44840</v>
      </c>
      <c r="F27" s="549">
        <f t="shared" si="1"/>
        <v>10</v>
      </c>
      <c r="G27" s="331" t="s">
        <v>326</v>
      </c>
      <c r="H27" s="332">
        <v>100</v>
      </c>
      <c r="I27" s="105">
        <f t="shared" si="5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6"/>
        <v>150</v>
      </c>
      <c r="U27" s="122"/>
      <c r="V27" s="234">
        <f t="shared" si="4"/>
        <v>22</v>
      </c>
      <c r="W27" s="15"/>
      <c r="X27" s="549"/>
      <c r="Y27" s="790"/>
      <c r="Z27" s="549">
        <f t="shared" si="8"/>
        <v>0</v>
      </c>
      <c r="AA27" s="331"/>
      <c r="AB27" s="332"/>
      <c r="AC27" s="105">
        <f t="shared" si="7"/>
        <v>220</v>
      </c>
    </row>
    <row r="28" spans="1:29" x14ac:dyDescent="0.25">
      <c r="A28" s="122"/>
      <c r="B28" s="183">
        <f t="shared" si="0"/>
        <v>7</v>
      </c>
      <c r="C28" s="15">
        <v>2</v>
      </c>
      <c r="D28" s="549">
        <v>20</v>
      </c>
      <c r="E28" s="790">
        <v>44842</v>
      </c>
      <c r="F28" s="549">
        <f t="shared" si="1"/>
        <v>20</v>
      </c>
      <c r="G28" s="331" t="s">
        <v>336</v>
      </c>
      <c r="H28" s="332">
        <v>100</v>
      </c>
      <c r="I28" s="105">
        <f t="shared" si="5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6"/>
        <v>150</v>
      </c>
      <c r="U28" s="122"/>
      <c r="V28" s="183">
        <f t="shared" si="4"/>
        <v>22</v>
      </c>
      <c r="W28" s="15"/>
      <c r="X28" s="549"/>
      <c r="Y28" s="790"/>
      <c r="Z28" s="549">
        <f t="shared" si="8"/>
        <v>0</v>
      </c>
      <c r="AA28" s="331"/>
      <c r="AB28" s="332"/>
      <c r="AC28" s="105">
        <f t="shared" si="7"/>
        <v>220</v>
      </c>
    </row>
    <row r="29" spans="1:29" x14ac:dyDescent="0.25">
      <c r="A29" s="122"/>
      <c r="B29" s="234">
        <f t="shared" si="0"/>
        <v>6</v>
      </c>
      <c r="C29" s="15">
        <v>1</v>
      </c>
      <c r="D29" s="549">
        <v>10</v>
      </c>
      <c r="E29" s="790">
        <v>44848</v>
      </c>
      <c r="F29" s="549">
        <f t="shared" si="1"/>
        <v>10</v>
      </c>
      <c r="G29" s="331" t="s">
        <v>360</v>
      </c>
      <c r="H29" s="332">
        <v>100</v>
      </c>
      <c r="I29" s="105">
        <f t="shared" si="5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6"/>
        <v>150</v>
      </c>
      <c r="U29" s="122"/>
      <c r="V29" s="234">
        <f t="shared" si="4"/>
        <v>22</v>
      </c>
      <c r="W29" s="15"/>
      <c r="X29" s="69"/>
      <c r="Y29" s="203"/>
      <c r="Z29" s="69">
        <f t="shared" si="8"/>
        <v>0</v>
      </c>
      <c r="AA29" s="70"/>
      <c r="AB29" s="71"/>
      <c r="AC29" s="105">
        <f t="shared" si="7"/>
        <v>220</v>
      </c>
    </row>
    <row r="30" spans="1:29" x14ac:dyDescent="0.25">
      <c r="A30" s="122"/>
      <c r="B30" s="234">
        <f t="shared" si="0"/>
        <v>5</v>
      </c>
      <c r="C30" s="15">
        <v>1</v>
      </c>
      <c r="D30" s="549">
        <v>10</v>
      </c>
      <c r="E30" s="790">
        <v>44848</v>
      </c>
      <c r="F30" s="549">
        <f t="shared" si="1"/>
        <v>10</v>
      </c>
      <c r="G30" s="331" t="s">
        <v>361</v>
      </c>
      <c r="H30" s="332">
        <v>100</v>
      </c>
      <c r="I30" s="105">
        <f t="shared" si="5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6"/>
        <v>150</v>
      </c>
      <c r="U30" s="122"/>
      <c r="V30" s="234">
        <f t="shared" si="4"/>
        <v>22</v>
      </c>
      <c r="W30" s="15"/>
      <c r="X30" s="69"/>
      <c r="Y30" s="203"/>
      <c r="Z30" s="69">
        <f t="shared" si="8"/>
        <v>0</v>
      </c>
      <c r="AA30" s="70"/>
      <c r="AB30" s="71"/>
      <c r="AC30" s="105">
        <f t="shared" si="7"/>
        <v>220</v>
      </c>
    </row>
    <row r="31" spans="1:29" x14ac:dyDescent="0.25">
      <c r="A31" s="122"/>
      <c r="B31" s="234">
        <f t="shared" si="0"/>
        <v>4</v>
      </c>
      <c r="C31" s="15">
        <v>1</v>
      </c>
      <c r="D31" s="549">
        <v>10</v>
      </c>
      <c r="E31" s="790">
        <v>44851</v>
      </c>
      <c r="F31" s="549">
        <f t="shared" si="1"/>
        <v>10</v>
      </c>
      <c r="G31" s="331" t="s">
        <v>370</v>
      </c>
      <c r="H31" s="332">
        <v>100</v>
      </c>
      <c r="I31" s="105">
        <f t="shared" si="5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6"/>
        <v>150</v>
      </c>
      <c r="U31" s="122"/>
      <c r="V31" s="234">
        <f t="shared" si="4"/>
        <v>22</v>
      </c>
      <c r="W31" s="15"/>
      <c r="X31" s="69"/>
      <c r="Y31" s="203"/>
      <c r="Z31" s="69">
        <f t="shared" si="8"/>
        <v>0</v>
      </c>
      <c r="AA31" s="70"/>
      <c r="AB31" s="71"/>
      <c r="AC31" s="105">
        <f t="shared" si="7"/>
        <v>220</v>
      </c>
    </row>
    <row r="32" spans="1:29" x14ac:dyDescent="0.25">
      <c r="A32" s="122"/>
      <c r="B32" s="234">
        <f t="shared" si="0"/>
        <v>3</v>
      </c>
      <c r="C32" s="15">
        <v>1</v>
      </c>
      <c r="D32" s="549">
        <v>10</v>
      </c>
      <c r="E32" s="790">
        <v>44854</v>
      </c>
      <c r="F32" s="549">
        <f t="shared" si="1"/>
        <v>10</v>
      </c>
      <c r="G32" s="331" t="s">
        <v>380</v>
      </c>
      <c r="H32" s="332">
        <v>100</v>
      </c>
      <c r="I32" s="105">
        <f t="shared" si="5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6"/>
        <v>150</v>
      </c>
      <c r="U32" s="122"/>
      <c r="V32" s="234">
        <f t="shared" si="4"/>
        <v>22</v>
      </c>
      <c r="W32" s="15"/>
      <c r="X32" s="69"/>
      <c r="Y32" s="203"/>
      <c r="Z32" s="69">
        <f t="shared" si="8"/>
        <v>0</v>
      </c>
      <c r="AA32" s="70"/>
      <c r="AB32" s="71"/>
      <c r="AC32" s="105">
        <f t="shared" si="7"/>
        <v>220</v>
      </c>
    </row>
    <row r="33" spans="1:29" x14ac:dyDescent="0.25">
      <c r="A33" s="122"/>
      <c r="B33" s="1131">
        <f t="shared" si="0"/>
        <v>2</v>
      </c>
      <c r="C33" s="15">
        <v>1</v>
      </c>
      <c r="D33" s="549">
        <v>10</v>
      </c>
      <c r="E33" s="790">
        <v>44863</v>
      </c>
      <c r="F33" s="549">
        <f t="shared" si="1"/>
        <v>10</v>
      </c>
      <c r="G33" s="331" t="s">
        <v>414</v>
      </c>
      <c r="H33" s="332">
        <v>100</v>
      </c>
      <c r="I33" s="944">
        <f t="shared" si="5"/>
        <v>20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6"/>
        <v>150</v>
      </c>
      <c r="U33" s="122"/>
      <c r="V33" s="234">
        <f t="shared" si="4"/>
        <v>22</v>
      </c>
      <c r="W33" s="15"/>
      <c r="X33" s="69"/>
      <c r="Y33" s="203"/>
      <c r="Z33" s="69">
        <f t="shared" si="8"/>
        <v>0</v>
      </c>
      <c r="AA33" s="70"/>
      <c r="AB33" s="71"/>
      <c r="AC33" s="105">
        <f t="shared" si="7"/>
        <v>220</v>
      </c>
    </row>
    <row r="34" spans="1:29" x14ac:dyDescent="0.25">
      <c r="A34" s="122"/>
      <c r="B34" s="234">
        <f t="shared" si="0"/>
        <v>2</v>
      </c>
      <c r="C34" s="15"/>
      <c r="D34" s="549"/>
      <c r="E34" s="790"/>
      <c r="F34" s="549">
        <f t="shared" si="1"/>
        <v>0</v>
      </c>
      <c r="G34" s="331"/>
      <c r="H34" s="332"/>
      <c r="I34" s="105">
        <f t="shared" si="5"/>
        <v>20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6"/>
        <v>150</v>
      </c>
      <c r="U34" s="122"/>
      <c r="V34" s="234">
        <f t="shared" si="4"/>
        <v>22</v>
      </c>
      <c r="W34" s="15"/>
      <c r="X34" s="69"/>
      <c r="Y34" s="203"/>
      <c r="Z34" s="69">
        <f t="shared" si="8"/>
        <v>0</v>
      </c>
      <c r="AA34" s="70"/>
      <c r="AB34" s="71"/>
      <c r="AC34" s="105">
        <f t="shared" si="7"/>
        <v>220</v>
      </c>
    </row>
    <row r="35" spans="1:29" x14ac:dyDescent="0.25">
      <c r="A35" s="122"/>
      <c r="B35" s="234">
        <f t="shared" si="0"/>
        <v>2</v>
      </c>
      <c r="C35" s="15"/>
      <c r="D35" s="549"/>
      <c r="E35" s="790"/>
      <c r="F35" s="549">
        <f t="shared" si="1"/>
        <v>0</v>
      </c>
      <c r="G35" s="331"/>
      <c r="H35" s="332"/>
      <c r="I35" s="105">
        <f t="shared" si="5"/>
        <v>20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6"/>
        <v>150</v>
      </c>
      <c r="U35" s="122"/>
      <c r="V35" s="234">
        <f t="shared" si="4"/>
        <v>22</v>
      </c>
      <c r="W35" s="15"/>
      <c r="X35" s="69"/>
      <c r="Y35" s="203"/>
      <c r="Z35" s="69">
        <f t="shared" si="8"/>
        <v>0</v>
      </c>
      <c r="AA35" s="70"/>
      <c r="AB35" s="71"/>
      <c r="AC35" s="105">
        <f t="shared" si="7"/>
        <v>220</v>
      </c>
    </row>
    <row r="36" spans="1:29" x14ac:dyDescent="0.25">
      <c r="A36" s="122" t="s">
        <v>22</v>
      </c>
      <c r="B36" s="234">
        <f t="shared" si="0"/>
        <v>2</v>
      </c>
      <c r="C36" s="15"/>
      <c r="D36" s="549"/>
      <c r="E36" s="790"/>
      <c r="F36" s="549">
        <f t="shared" si="1"/>
        <v>0</v>
      </c>
      <c r="G36" s="331"/>
      <c r="H36" s="332"/>
      <c r="I36" s="105">
        <f t="shared" si="5"/>
        <v>20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6"/>
        <v>150</v>
      </c>
      <c r="U36" s="122" t="s">
        <v>22</v>
      </c>
      <c r="V36" s="234">
        <f t="shared" si="4"/>
        <v>22</v>
      </c>
      <c r="W36" s="15"/>
      <c r="X36" s="69"/>
      <c r="Y36" s="203"/>
      <c r="Z36" s="69">
        <f t="shared" si="8"/>
        <v>0</v>
      </c>
      <c r="AA36" s="70"/>
      <c r="AB36" s="71"/>
      <c r="AC36" s="105">
        <f t="shared" si="7"/>
        <v>220</v>
      </c>
    </row>
    <row r="37" spans="1:29" x14ac:dyDescent="0.25">
      <c r="A37" s="123"/>
      <c r="B37" s="234">
        <f t="shared" si="0"/>
        <v>2</v>
      </c>
      <c r="C37" s="15"/>
      <c r="D37" s="549"/>
      <c r="E37" s="790"/>
      <c r="F37" s="549">
        <f t="shared" si="1"/>
        <v>0</v>
      </c>
      <c r="G37" s="331"/>
      <c r="H37" s="332"/>
      <c r="I37" s="105">
        <f t="shared" si="5"/>
        <v>20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6"/>
        <v>150</v>
      </c>
      <c r="U37" s="123"/>
      <c r="V37" s="234">
        <f t="shared" si="4"/>
        <v>22</v>
      </c>
      <c r="W37" s="15"/>
      <c r="X37" s="69"/>
      <c r="Y37" s="203"/>
      <c r="Z37" s="69">
        <f t="shared" si="8"/>
        <v>0</v>
      </c>
      <c r="AA37" s="70"/>
      <c r="AB37" s="71"/>
      <c r="AC37" s="105">
        <f t="shared" si="7"/>
        <v>220</v>
      </c>
    </row>
    <row r="38" spans="1:29" x14ac:dyDescent="0.25">
      <c r="A38" s="122"/>
      <c r="B38" s="234">
        <f t="shared" si="0"/>
        <v>2</v>
      </c>
      <c r="C38" s="15"/>
      <c r="D38" s="549"/>
      <c r="E38" s="790"/>
      <c r="F38" s="549">
        <f t="shared" si="1"/>
        <v>0</v>
      </c>
      <c r="G38" s="331"/>
      <c r="H38" s="332"/>
      <c r="I38" s="105">
        <f t="shared" si="5"/>
        <v>20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6"/>
        <v>150</v>
      </c>
      <c r="U38" s="122"/>
      <c r="V38" s="234">
        <f t="shared" si="4"/>
        <v>22</v>
      </c>
      <c r="W38" s="15"/>
      <c r="X38" s="69"/>
      <c r="Y38" s="203"/>
      <c r="Z38" s="69">
        <f t="shared" si="8"/>
        <v>0</v>
      </c>
      <c r="AA38" s="70"/>
      <c r="AB38" s="71"/>
      <c r="AC38" s="105">
        <f t="shared" si="7"/>
        <v>220</v>
      </c>
    </row>
    <row r="39" spans="1:29" x14ac:dyDescent="0.25">
      <c r="A39" s="122"/>
      <c r="B39" s="83">
        <f t="shared" si="0"/>
        <v>2</v>
      </c>
      <c r="C39" s="15"/>
      <c r="D39" s="549"/>
      <c r="E39" s="790"/>
      <c r="F39" s="549">
        <f t="shared" si="1"/>
        <v>0</v>
      </c>
      <c r="G39" s="331"/>
      <c r="H39" s="332"/>
      <c r="I39" s="105">
        <f t="shared" si="5"/>
        <v>20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6"/>
        <v>150</v>
      </c>
      <c r="U39" s="122"/>
      <c r="V39" s="83">
        <f t="shared" si="4"/>
        <v>22</v>
      </c>
      <c r="W39" s="15"/>
      <c r="X39" s="69"/>
      <c r="Y39" s="203"/>
      <c r="Z39" s="69">
        <f t="shared" si="8"/>
        <v>0</v>
      </c>
      <c r="AA39" s="70"/>
      <c r="AB39" s="71"/>
      <c r="AC39" s="105">
        <f t="shared" si="7"/>
        <v>220</v>
      </c>
    </row>
    <row r="40" spans="1:29" x14ac:dyDescent="0.25">
      <c r="A40" s="122"/>
      <c r="B40" s="83">
        <f t="shared" si="0"/>
        <v>2</v>
      </c>
      <c r="C40" s="15"/>
      <c r="D40" s="549"/>
      <c r="E40" s="790"/>
      <c r="F40" s="549">
        <f t="shared" si="1"/>
        <v>0</v>
      </c>
      <c r="G40" s="331"/>
      <c r="H40" s="332"/>
      <c r="I40" s="105">
        <f t="shared" si="5"/>
        <v>20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6"/>
        <v>150</v>
      </c>
      <c r="U40" s="122"/>
      <c r="V40" s="83">
        <f t="shared" si="4"/>
        <v>22</v>
      </c>
      <c r="W40" s="15"/>
      <c r="X40" s="69"/>
      <c r="Y40" s="203"/>
      <c r="Z40" s="69">
        <f t="shared" si="8"/>
        <v>0</v>
      </c>
      <c r="AA40" s="70"/>
      <c r="AB40" s="71"/>
      <c r="AC40" s="105">
        <f t="shared" si="7"/>
        <v>220</v>
      </c>
    </row>
    <row r="41" spans="1:29" x14ac:dyDescent="0.25">
      <c r="A41" s="122"/>
      <c r="B41" s="83">
        <f t="shared" si="0"/>
        <v>2</v>
      </c>
      <c r="C41" s="15"/>
      <c r="D41" s="549"/>
      <c r="E41" s="790"/>
      <c r="F41" s="549">
        <f t="shared" si="1"/>
        <v>0</v>
      </c>
      <c r="G41" s="331"/>
      <c r="H41" s="332"/>
      <c r="I41" s="105">
        <f t="shared" si="5"/>
        <v>20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6"/>
        <v>150</v>
      </c>
      <c r="U41" s="122"/>
      <c r="V41" s="83">
        <f t="shared" si="4"/>
        <v>22</v>
      </c>
      <c r="W41" s="15"/>
      <c r="X41" s="69"/>
      <c r="Y41" s="203"/>
      <c r="Z41" s="69">
        <f t="shared" si="8"/>
        <v>0</v>
      </c>
      <c r="AA41" s="70"/>
      <c r="AB41" s="71"/>
      <c r="AC41" s="105">
        <f t="shared" si="7"/>
        <v>220</v>
      </c>
    </row>
    <row r="42" spans="1:29" x14ac:dyDescent="0.25">
      <c r="A42" s="122"/>
      <c r="B42" s="83">
        <f t="shared" si="0"/>
        <v>2</v>
      </c>
      <c r="C42" s="15"/>
      <c r="D42" s="549"/>
      <c r="E42" s="790"/>
      <c r="F42" s="549">
        <f t="shared" si="1"/>
        <v>0</v>
      </c>
      <c r="G42" s="331"/>
      <c r="H42" s="332"/>
      <c r="I42" s="105">
        <f t="shared" si="5"/>
        <v>20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6"/>
        <v>150</v>
      </c>
      <c r="U42" s="122"/>
      <c r="V42" s="83">
        <f t="shared" si="4"/>
        <v>22</v>
      </c>
      <c r="W42" s="15"/>
      <c r="X42" s="69"/>
      <c r="Y42" s="203"/>
      <c r="Z42" s="69">
        <f t="shared" si="8"/>
        <v>0</v>
      </c>
      <c r="AA42" s="70"/>
      <c r="AB42" s="71"/>
      <c r="AC42" s="105">
        <f t="shared" si="7"/>
        <v>220</v>
      </c>
    </row>
    <row r="43" spans="1:29" x14ac:dyDescent="0.25">
      <c r="A43" s="122"/>
      <c r="B43" s="83">
        <f t="shared" si="0"/>
        <v>2</v>
      </c>
      <c r="C43" s="15"/>
      <c r="D43" s="549"/>
      <c r="E43" s="790"/>
      <c r="F43" s="549">
        <f t="shared" si="1"/>
        <v>0</v>
      </c>
      <c r="G43" s="331"/>
      <c r="H43" s="332"/>
      <c r="I43" s="105">
        <f t="shared" si="5"/>
        <v>20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6"/>
        <v>150</v>
      </c>
      <c r="U43" s="122"/>
      <c r="V43" s="83">
        <f t="shared" si="4"/>
        <v>22</v>
      </c>
      <c r="W43" s="15"/>
      <c r="X43" s="69"/>
      <c r="Y43" s="203"/>
      <c r="Z43" s="69">
        <f t="shared" si="8"/>
        <v>0</v>
      </c>
      <c r="AA43" s="70"/>
      <c r="AB43" s="71"/>
      <c r="AC43" s="105">
        <f t="shared" si="7"/>
        <v>220</v>
      </c>
    </row>
    <row r="44" spans="1:2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5"/>
        <v>20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6"/>
        <v>150</v>
      </c>
      <c r="U44" s="122"/>
      <c r="V44" s="83">
        <f t="shared" si="4"/>
        <v>22</v>
      </c>
      <c r="W44" s="15"/>
      <c r="X44" s="69"/>
      <c r="Y44" s="203"/>
      <c r="Z44" s="69">
        <f t="shared" si="8"/>
        <v>0</v>
      </c>
      <c r="AA44" s="70"/>
      <c r="AB44" s="71"/>
      <c r="AC44" s="105">
        <f t="shared" si="7"/>
        <v>220</v>
      </c>
    </row>
    <row r="45" spans="1:2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5"/>
        <v>20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6"/>
        <v>150</v>
      </c>
      <c r="U45" s="122"/>
      <c r="V45" s="83">
        <f t="shared" si="4"/>
        <v>22</v>
      </c>
      <c r="W45" s="15"/>
      <c r="X45" s="69"/>
      <c r="Y45" s="203"/>
      <c r="Z45" s="69">
        <f t="shared" si="8"/>
        <v>0</v>
      </c>
      <c r="AA45" s="70"/>
      <c r="AB45" s="71"/>
      <c r="AC45" s="105">
        <f t="shared" si="7"/>
        <v>220</v>
      </c>
    </row>
    <row r="46" spans="1:2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5"/>
        <v>20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6"/>
        <v>150</v>
      </c>
      <c r="U46" s="122"/>
      <c r="V46" s="83">
        <f t="shared" si="4"/>
        <v>22</v>
      </c>
      <c r="W46" s="15"/>
      <c r="X46" s="69"/>
      <c r="Y46" s="203"/>
      <c r="Z46" s="69">
        <f t="shared" si="8"/>
        <v>0</v>
      </c>
      <c r="AA46" s="70"/>
      <c r="AB46" s="71"/>
      <c r="AC46" s="105">
        <f t="shared" si="7"/>
        <v>220</v>
      </c>
    </row>
    <row r="47" spans="1:2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5"/>
        <v>20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6"/>
        <v>150</v>
      </c>
      <c r="U47" s="122"/>
      <c r="V47" s="83">
        <f t="shared" si="4"/>
        <v>22</v>
      </c>
      <c r="W47" s="15"/>
      <c r="X47" s="69"/>
      <c r="Y47" s="203"/>
      <c r="Z47" s="69">
        <f t="shared" si="8"/>
        <v>0</v>
      </c>
      <c r="AA47" s="70"/>
      <c r="AB47" s="71"/>
      <c r="AC47" s="105">
        <f t="shared" si="7"/>
        <v>220</v>
      </c>
    </row>
    <row r="48" spans="1:2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5"/>
        <v>20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6"/>
        <v>150</v>
      </c>
      <c r="U48" s="122"/>
      <c r="V48" s="83">
        <f t="shared" si="4"/>
        <v>22</v>
      </c>
      <c r="W48" s="15"/>
      <c r="X48" s="69"/>
      <c r="Y48" s="203"/>
      <c r="Z48" s="69">
        <f t="shared" si="8"/>
        <v>0</v>
      </c>
      <c r="AA48" s="70"/>
      <c r="AB48" s="71"/>
      <c r="AC48" s="105">
        <f t="shared" si="7"/>
        <v>220</v>
      </c>
    </row>
    <row r="49" spans="1:2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5"/>
        <v>20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6"/>
        <v>150</v>
      </c>
      <c r="U49" s="122"/>
      <c r="V49" s="83">
        <f t="shared" si="4"/>
        <v>22</v>
      </c>
      <c r="W49" s="15"/>
      <c r="X49" s="69"/>
      <c r="Y49" s="203"/>
      <c r="Z49" s="69">
        <f t="shared" si="8"/>
        <v>0</v>
      </c>
      <c r="AA49" s="70"/>
      <c r="AB49" s="71"/>
      <c r="AC49" s="105">
        <f t="shared" si="7"/>
        <v>220</v>
      </c>
    </row>
    <row r="50" spans="1:2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5"/>
        <v>20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6"/>
        <v>150</v>
      </c>
      <c r="U50" s="122"/>
      <c r="V50" s="83">
        <f t="shared" si="4"/>
        <v>22</v>
      </c>
      <c r="W50" s="15"/>
      <c r="X50" s="69"/>
      <c r="Y50" s="203"/>
      <c r="Z50" s="69">
        <f t="shared" si="8"/>
        <v>0</v>
      </c>
      <c r="AA50" s="70"/>
      <c r="AB50" s="71"/>
      <c r="AC50" s="105">
        <f t="shared" si="7"/>
        <v>220</v>
      </c>
    </row>
    <row r="51" spans="1:2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5"/>
        <v>20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6"/>
        <v>150</v>
      </c>
      <c r="U51" s="122"/>
      <c r="V51" s="83">
        <f t="shared" si="4"/>
        <v>22</v>
      </c>
      <c r="W51" s="15"/>
      <c r="X51" s="69"/>
      <c r="Y51" s="203"/>
      <c r="Z51" s="69">
        <f t="shared" si="8"/>
        <v>0</v>
      </c>
      <c r="AA51" s="70"/>
      <c r="AB51" s="71"/>
      <c r="AC51" s="105">
        <f t="shared" si="7"/>
        <v>220</v>
      </c>
    </row>
    <row r="52" spans="1:2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5"/>
        <v>20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6"/>
        <v>150</v>
      </c>
      <c r="U52" s="122"/>
      <c r="V52" s="83">
        <f t="shared" si="4"/>
        <v>22</v>
      </c>
      <c r="W52" s="15"/>
      <c r="X52" s="69"/>
      <c r="Y52" s="203"/>
      <c r="Z52" s="69">
        <f t="shared" si="8"/>
        <v>0</v>
      </c>
      <c r="AA52" s="70"/>
      <c r="AB52" s="71"/>
      <c r="AC52" s="105">
        <f t="shared" si="7"/>
        <v>220</v>
      </c>
    </row>
    <row r="53" spans="1:2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5"/>
        <v>20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6"/>
        <v>150</v>
      </c>
      <c r="U53" s="122"/>
      <c r="V53" s="83">
        <f t="shared" si="4"/>
        <v>22</v>
      </c>
      <c r="W53" s="15"/>
      <c r="X53" s="69"/>
      <c r="Y53" s="203"/>
      <c r="Z53" s="69">
        <f t="shared" si="8"/>
        <v>0</v>
      </c>
      <c r="AA53" s="70"/>
      <c r="AB53" s="71"/>
      <c r="AC53" s="105">
        <f t="shared" si="7"/>
        <v>220</v>
      </c>
    </row>
    <row r="54" spans="1:2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5"/>
        <v>20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6"/>
        <v>150</v>
      </c>
      <c r="U54" s="122"/>
      <c r="V54" s="83">
        <f t="shared" si="4"/>
        <v>22</v>
      </c>
      <c r="W54" s="15"/>
      <c r="X54" s="69"/>
      <c r="Y54" s="203"/>
      <c r="Z54" s="69">
        <f t="shared" si="8"/>
        <v>0</v>
      </c>
      <c r="AA54" s="70"/>
      <c r="AB54" s="71"/>
      <c r="AC54" s="105">
        <f t="shared" si="7"/>
        <v>220</v>
      </c>
    </row>
    <row r="55" spans="1:2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5"/>
        <v>20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6"/>
        <v>150</v>
      </c>
      <c r="U55" s="122"/>
      <c r="V55" s="12">
        <f t="shared" si="4"/>
        <v>22</v>
      </c>
      <c r="W55" s="15"/>
      <c r="X55" s="69"/>
      <c r="Y55" s="203"/>
      <c r="Z55" s="69">
        <f t="shared" si="8"/>
        <v>0</v>
      </c>
      <c r="AA55" s="70"/>
      <c r="AB55" s="71"/>
      <c r="AC55" s="105">
        <f t="shared" si="7"/>
        <v>220</v>
      </c>
    </row>
    <row r="56" spans="1:2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5"/>
        <v>20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6"/>
        <v>150</v>
      </c>
      <c r="U56" s="122"/>
      <c r="V56" s="12">
        <f t="shared" si="4"/>
        <v>22</v>
      </c>
      <c r="W56" s="15"/>
      <c r="X56" s="69"/>
      <c r="Y56" s="203"/>
      <c r="Z56" s="69">
        <f t="shared" si="8"/>
        <v>0</v>
      </c>
      <c r="AA56" s="70"/>
      <c r="AB56" s="71"/>
      <c r="AC56" s="105">
        <f t="shared" si="7"/>
        <v>220</v>
      </c>
    </row>
    <row r="57" spans="1:2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5"/>
        <v>20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6"/>
        <v>150</v>
      </c>
      <c r="U57" s="122"/>
      <c r="V57" s="12">
        <f t="shared" si="4"/>
        <v>22</v>
      </c>
      <c r="W57" s="15"/>
      <c r="X57" s="69"/>
      <c r="Y57" s="203"/>
      <c r="Z57" s="69">
        <f t="shared" si="8"/>
        <v>0</v>
      </c>
      <c r="AA57" s="70"/>
      <c r="AB57" s="71"/>
      <c r="AC57" s="105">
        <f t="shared" si="7"/>
        <v>220</v>
      </c>
    </row>
    <row r="58" spans="1:2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5"/>
        <v>20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6"/>
        <v>150</v>
      </c>
      <c r="U58" s="122"/>
      <c r="V58" s="12">
        <f t="shared" si="4"/>
        <v>22</v>
      </c>
      <c r="W58" s="15"/>
      <c r="X58" s="69"/>
      <c r="Y58" s="203"/>
      <c r="Z58" s="69">
        <f t="shared" si="8"/>
        <v>0</v>
      </c>
      <c r="AA58" s="70"/>
      <c r="AB58" s="71"/>
      <c r="AC58" s="105">
        <f t="shared" si="7"/>
        <v>220</v>
      </c>
    </row>
    <row r="59" spans="1:2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5"/>
        <v>20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6"/>
        <v>150</v>
      </c>
      <c r="U59" s="122"/>
      <c r="V59" s="12">
        <f t="shared" si="4"/>
        <v>22</v>
      </c>
      <c r="W59" s="15"/>
      <c r="X59" s="69"/>
      <c r="Y59" s="203"/>
      <c r="Z59" s="69">
        <f t="shared" si="8"/>
        <v>0</v>
      </c>
      <c r="AA59" s="70"/>
      <c r="AB59" s="71"/>
      <c r="AC59" s="105">
        <f t="shared" si="7"/>
        <v>220</v>
      </c>
    </row>
    <row r="60" spans="1:2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5"/>
        <v>20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6"/>
        <v>150</v>
      </c>
      <c r="U60" s="122"/>
      <c r="V60" s="12">
        <f t="shared" si="4"/>
        <v>22</v>
      </c>
      <c r="W60" s="15"/>
      <c r="X60" s="69"/>
      <c r="Y60" s="203"/>
      <c r="Z60" s="69">
        <f t="shared" si="8"/>
        <v>0</v>
      </c>
      <c r="AA60" s="70"/>
      <c r="AB60" s="71"/>
      <c r="AC60" s="105">
        <f t="shared" si="7"/>
        <v>220</v>
      </c>
    </row>
    <row r="61" spans="1:2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5"/>
        <v>20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6"/>
        <v>150</v>
      </c>
      <c r="U61" s="122"/>
      <c r="V61" s="12">
        <f t="shared" si="4"/>
        <v>22</v>
      </c>
      <c r="W61" s="15"/>
      <c r="X61" s="69"/>
      <c r="Y61" s="203"/>
      <c r="Z61" s="69">
        <f t="shared" si="8"/>
        <v>0</v>
      </c>
      <c r="AA61" s="70"/>
      <c r="AB61" s="71"/>
      <c r="AC61" s="105">
        <f t="shared" si="7"/>
        <v>220</v>
      </c>
    </row>
    <row r="62" spans="1:2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5"/>
        <v>20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6"/>
        <v>150</v>
      </c>
      <c r="U62" s="122"/>
      <c r="V62" s="12">
        <f t="shared" si="4"/>
        <v>22</v>
      </c>
      <c r="W62" s="15"/>
      <c r="X62" s="69"/>
      <c r="Y62" s="203"/>
      <c r="Z62" s="69">
        <f t="shared" si="8"/>
        <v>0</v>
      </c>
      <c r="AA62" s="70"/>
      <c r="AB62" s="71"/>
      <c r="AC62" s="105">
        <f t="shared" si="7"/>
        <v>220</v>
      </c>
    </row>
    <row r="63" spans="1:2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5"/>
        <v>20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6"/>
        <v>150</v>
      </c>
      <c r="U63" s="122"/>
      <c r="V63" s="12">
        <f t="shared" si="4"/>
        <v>22</v>
      </c>
      <c r="W63" s="15"/>
      <c r="X63" s="69"/>
      <c r="Y63" s="203"/>
      <c r="Z63" s="69">
        <f t="shared" si="8"/>
        <v>0</v>
      </c>
      <c r="AA63" s="70"/>
      <c r="AB63" s="71"/>
      <c r="AC63" s="105">
        <f t="shared" si="7"/>
        <v>220</v>
      </c>
    </row>
    <row r="64" spans="1:2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5"/>
        <v>20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6"/>
        <v>150</v>
      </c>
      <c r="U64" s="122"/>
      <c r="V64" s="12">
        <f t="shared" si="4"/>
        <v>22</v>
      </c>
      <c r="W64" s="15"/>
      <c r="X64" s="69"/>
      <c r="Y64" s="203"/>
      <c r="Z64" s="69">
        <f t="shared" si="8"/>
        <v>0</v>
      </c>
      <c r="AA64" s="70"/>
      <c r="AB64" s="71"/>
      <c r="AC64" s="105">
        <f t="shared" si="7"/>
        <v>220</v>
      </c>
    </row>
    <row r="65" spans="1:2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5"/>
        <v>20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6"/>
        <v>150</v>
      </c>
      <c r="U65" s="122"/>
      <c r="V65" s="12">
        <f t="shared" si="4"/>
        <v>22</v>
      </c>
      <c r="W65" s="15"/>
      <c r="X65" s="69"/>
      <c r="Y65" s="203"/>
      <c r="Z65" s="69">
        <f t="shared" si="8"/>
        <v>0</v>
      </c>
      <c r="AA65" s="70"/>
      <c r="AB65" s="71"/>
      <c r="AC65" s="105">
        <f t="shared" si="7"/>
        <v>220</v>
      </c>
    </row>
    <row r="66" spans="1:2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5"/>
        <v>20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6"/>
        <v>150</v>
      </c>
      <c r="U66" s="122"/>
      <c r="V66" s="12">
        <f t="shared" si="4"/>
        <v>22</v>
      </c>
      <c r="W66" s="15"/>
      <c r="X66" s="69"/>
      <c r="Y66" s="203"/>
      <c r="Z66" s="69">
        <f t="shared" si="8"/>
        <v>0</v>
      </c>
      <c r="AA66" s="70"/>
      <c r="AB66" s="71"/>
      <c r="AC66" s="105">
        <f t="shared" si="7"/>
        <v>220</v>
      </c>
    </row>
    <row r="67" spans="1:2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5"/>
        <v>20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6"/>
        <v>150</v>
      </c>
      <c r="U67" s="122"/>
      <c r="V67" s="12">
        <f t="shared" si="4"/>
        <v>22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7"/>
        <v>220</v>
      </c>
    </row>
    <row r="68" spans="1:2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5"/>
        <v>20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6"/>
        <v>150</v>
      </c>
      <c r="U68" s="122"/>
      <c r="V68" s="12">
        <f t="shared" si="4"/>
        <v>22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7"/>
        <v>220</v>
      </c>
    </row>
    <row r="69" spans="1:2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5"/>
        <v>20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6"/>
        <v>150</v>
      </c>
      <c r="U69" s="122"/>
      <c r="V69" s="12">
        <f t="shared" si="4"/>
        <v>22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7"/>
        <v>220</v>
      </c>
    </row>
    <row r="70" spans="1:2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5"/>
        <v>20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6"/>
        <v>150</v>
      </c>
      <c r="U70" s="122"/>
      <c r="V70" s="12">
        <f t="shared" si="4"/>
        <v>22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7"/>
        <v>220</v>
      </c>
    </row>
    <row r="71" spans="1:2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5"/>
        <v>20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6"/>
        <v>150</v>
      </c>
      <c r="U71" s="122"/>
      <c r="V71" s="12">
        <f t="shared" si="4"/>
        <v>22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7"/>
        <v>220</v>
      </c>
    </row>
    <row r="72" spans="1:2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5"/>
        <v>20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6"/>
        <v>150</v>
      </c>
      <c r="U72" s="122"/>
      <c r="V72" s="12">
        <f t="shared" si="4"/>
        <v>22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7"/>
        <v>220</v>
      </c>
    </row>
    <row r="73" spans="1:2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5"/>
        <v>20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6"/>
        <v>150</v>
      </c>
      <c r="U73" s="122"/>
      <c r="V73" s="12">
        <f t="shared" si="4"/>
        <v>22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7"/>
        <v>220</v>
      </c>
    </row>
    <row r="74" spans="1:29" x14ac:dyDescent="0.25">
      <c r="A74" s="122"/>
      <c r="B74" s="12">
        <f t="shared" ref="B74:B75" si="9">B73-C74</f>
        <v>2</v>
      </c>
      <c r="C74" s="15"/>
      <c r="D74" s="59"/>
      <c r="E74" s="210"/>
      <c r="F74" s="69">
        <f t="shared" ref="F74:F76" si="10">D74</f>
        <v>0</v>
      </c>
      <c r="G74" s="70"/>
      <c r="H74" s="71"/>
      <c r="I74" s="105">
        <f t="shared" si="5"/>
        <v>20</v>
      </c>
      <c r="K74" s="122"/>
      <c r="L74" s="12">
        <f t="shared" ref="L74:L75" si="11">L73-M74</f>
        <v>15</v>
      </c>
      <c r="M74" s="15"/>
      <c r="N74" s="59"/>
      <c r="O74" s="210"/>
      <c r="P74" s="69">
        <f t="shared" ref="P74:P76" si="12">N74</f>
        <v>0</v>
      </c>
      <c r="Q74" s="70"/>
      <c r="R74" s="71"/>
      <c r="S74" s="105">
        <f t="shared" si="6"/>
        <v>150</v>
      </c>
      <c r="U74" s="122"/>
      <c r="V74" s="12">
        <f t="shared" ref="V74:V75" si="13">V73-W74</f>
        <v>22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7"/>
        <v>220</v>
      </c>
    </row>
    <row r="75" spans="1:29" x14ac:dyDescent="0.25">
      <c r="A75" s="122"/>
      <c r="B75" s="12">
        <f t="shared" si="9"/>
        <v>2</v>
      </c>
      <c r="C75" s="15"/>
      <c r="D75" s="59"/>
      <c r="E75" s="210"/>
      <c r="F75" s="69">
        <f t="shared" si="10"/>
        <v>0</v>
      </c>
      <c r="G75" s="70"/>
      <c r="H75" s="71"/>
      <c r="I75" s="105">
        <f t="shared" ref="I75:I76" si="14">I74-F75</f>
        <v>20</v>
      </c>
      <c r="K75" s="122"/>
      <c r="L75" s="12">
        <f t="shared" si="11"/>
        <v>15</v>
      </c>
      <c r="M75" s="15"/>
      <c r="N75" s="59"/>
      <c r="O75" s="210"/>
      <c r="P75" s="69">
        <f t="shared" si="12"/>
        <v>0</v>
      </c>
      <c r="Q75" s="70"/>
      <c r="R75" s="71"/>
      <c r="S75" s="105">
        <f t="shared" ref="S75:S76" si="15">S74-P75</f>
        <v>150</v>
      </c>
      <c r="U75" s="122"/>
      <c r="V75" s="12">
        <f t="shared" si="13"/>
        <v>22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6">AC74-Z75</f>
        <v>220</v>
      </c>
    </row>
    <row r="76" spans="1:29" x14ac:dyDescent="0.25">
      <c r="A76" s="122"/>
      <c r="C76" s="15"/>
      <c r="D76" s="59"/>
      <c r="E76" s="210"/>
      <c r="F76" s="69">
        <f t="shared" si="10"/>
        <v>0</v>
      </c>
      <c r="G76" s="70"/>
      <c r="H76" s="71"/>
      <c r="I76" s="105">
        <f t="shared" si="14"/>
        <v>20</v>
      </c>
      <c r="K76" s="122"/>
      <c r="M76" s="15"/>
      <c r="N76" s="59"/>
      <c r="O76" s="210"/>
      <c r="P76" s="69">
        <f t="shared" si="12"/>
        <v>0</v>
      </c>
      <c r="Q76" s="70"/>
      <c r="R76" s="71"/>
      <c r="S76" s="105">
        <f t="shared" si="15"/>
        <v>150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6"/>
        <v>220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023" t="s">
        <v>11</v>
      </c>
      <c r="D83" s="1024"/>
      <c r="E83" s="57">
        <f>E5+E6-F78+E7</f>
        <v>20</v>
      </c>
      <c r="F83" s="73"/>
      <c r="M83" s="1023" t="s">
        <v>11</v>
      </c>
      <c r="N83" s="1024"/>
      <c r="O83" s="57">
        <f>O5+O6-P78+O7</f>
        <v>150</v>
      </c>
      <c r="P83" s="73"/>
      <c r="W83" s="1023" t="s">
        <v>11</v>
      </c>
      <c r="X83" s="1024"/>
      <c r="Y83" s="57">
        <f>Y5+Y6-Z78+Y7</f>
        <v>220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topLeftCell="A7" workbookViewId="0">
      <selection activeCell="L11" sqref="L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021" t="s">
        <v>211</v>
      </c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ht="15" customHeight="1" x14ac:dyDescent="0.25">
      <c r="A5" s="1029" t="s">
        <v>152</v>
      </c>
      <c r="B5" s="1034" t="s">
        <v>101</v>
      </c>
      <c r="C5" s="200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</row>
    <row r="6" spans="1:10" x14ac:dyDescent="0.25">
      <c r="A6" s="1029"/>
      <c r="B6" s="1034"/>
      <c r="C6" s="200"/>
      <c r="D6" s="149"/>
      <c r="E6" s="105"/>
      <c r="F6" s="73"/>
    </row>
    <row r="7" spans="1:10" ht="15.75" customHeight="1" thickBot="1" x14ac:dyDescent="0.3">
      <c r="B7" s="12"/>
      <c r="C7" s="200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960" t="s">
        <v>3</v>
      </c>
    </row>
    <row r="9" spans="1:10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186</v>
      </c>
      <c r="H9" s="71">
        <v>50</v>
      </c>
      <c r="I9" s="598">
        <f>H9*F9</f>
        <v>1435</v>
      </c>
      <c r="J9" s="105">
        <f>E4+E5+E6+E7-F9</f>
        <v>18371.95</v>
      </c>
    </row>
    <row r="10" spans="1:10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187</v>
      </c>
      <c r="H10" s="71">
        <v>50</v>
      </c>
      <c r="I10" s="599">
        <f t="shared" ref="I10:I30" si="1">H10*F10</f>
        <v>33360</v>
      </c>
      <c r="J10" s="105">
        <f>J9-F10</f>
        <v>17704.75</v>
      </c>
    </row>
    <row r="11" spans="1:10" x14ac:dyDescent="0.25">
      <c r="A11" s="55" t="s">
        <v>32</v>
      </c>
      <c r="B11" s="577">
        <f t="shared" ref="B11:B30" si="2">B10-C11</f>
        <v>300</v>
      </c>
      <c r="C11" s="931">
        <v>327</v>
      </c>
      <c r="D11" s="932">
        <v>9207.75</v>
      </c>
      <c r="E11" s="933">
        <v>44823</v>
      </c>
      <c r="F11" s="934">
        <f t="shared" si="0"/>
        <v>9207.75</v>
      </c>
      <c r="G11" s="70" t="s">
        <v>188</v>
      </c>
      <c r="H11" s="71">
        <v>47</v>
      </c>
      <c r="I11" s="599">
        <f t="shared" si="1"/>
        <v>432764.25</v>
      </c>
      <c r="J11" s="105">
        <f t="shared" ref="J11:J30" si="3">J10-F11</f>
        <v>8497</v>
      </c>
    </row>
    <row r="12" spans="1:10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194</v>
      </c>
      <c r="H12" s="71">
        <v>50</v>
      </c>
      <c r="I12" s="599">
        <f t="shared" si="1"/>
        <v>43920</v>
      </c>
      <c r="J12" s="105">
        <f t="shared" si="3"/>
        <v>7618.6</v>
      </c>
    </row>
    <row r="13" spans="1:10" x14ac:dyDescent="0.25">
      <c r="B13" s="943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202</v>
      </c>
      <c r="H13" s="71">
        <v>50</v>
      </c>
      <c r="I13" s="599">
        <f t="shared" si="1"/>
        <v>33415</v>
      </c>
      <c r="J13" s="944">
        <f>J12-F13-2</f>
        <v>6948.3</v>
      </c>
    </row>
    <row r="14" spans="1:10" x14ac:dyDescent="0.25">
      <c r="A14" s="55" t="s">
        <v>33</v>
      </c>
      <c r="B14" s="577">
        <f t="shared" si="2"/>
        <v>216</v>
      </c>
      <c r="C14" s="15">
        <v>30</v>
      </c>
      <c r="D14" s="803">
        <v>848.5</v>
      </c>
      <c r="E14" s="802">
        <v>44838</v>
      </c>
      <c r="F14" s="549">
        <f t="shared" si="0"/>
        <v>848.5</v>
      </c>
      <c r="G14" s="331" t="s">
        <v>319</v>
      </c>
      <c r="H14" s="332">
        <v>50</v>
      </c>
      <c r="I14" s="599">
        <f t="shared" si="1"/>
        <v>42425</v>
      </c>
      <c r="J14" s="105">
        <f t="shared" si="3"/>
        <v>6099.8</v>
      </c>
    </row>
    <row r="15" spans="1:10" x14ac:dyDescent="0.25">
      <c r="A15" s="742"/>
      <c r="B15" s="577">
        <f t="shared" si="2"/>
        <v>186</v>
      </c>
      <c r="C15" s="15">
        <v>30</v>
      </c>
      <c r="D15" s="803">
        <v>826.2</v>
      </c>
      <c r="E15" s="802">
        <v>44842</v>
      </c>
      <c r="F15" s="549">
        <f t="shared" si="0"/>
        <v>826.2</v>
      </c>
      <c r="G15" s="331" t="s">
        <v>339</v>
      </c>
      <c r="H15" s="332">
        <v>50</v>
      </c>
      <c r="I15" s="599">
        <f t="shared" si="1"/>
        <v>41310</v>
      </c>
      <c r="J15" s="105">
        <f t="shared" si="3"/>
        <v>5273.6</v>
      </c>
    </row>
    <row r="16" spans="1:10" ht="15.75" x14ac:dyDescent="0.25">
      <c r="A16" s="743" t="s">
        <v>153</v>
      </c>
      <c r="B16" s="577">
        <f t="shared" si="2"/>
        <v>156</v>
      </c>
      <c r="C16" s="15">
        <v>30</v>
      </c>
      <c r="D16" s="803">
        <v>844.4</v>
      </c>
      <c r="E16" s="802">
        <v>44849</v>
      </c>
      <c r="F16" s="549">
        <f t="shared" si="0"/>
        <v>844.4</v>
      </c>
      <c r="G16" s="331" t="s">
        <v>366</v>
      </c>
      <c r="H16" s="332">
        <v>50</v>
      </c>
      <c r="I16" s="599">
        <f t="shared" si="1"/>
        <v>42220</v>
      </c>
      <c r="J16" s="105">
        <f t="shared" si="3"/>
        <v>4429.2000000000007</v>
      </c>
    </row>
    <row r="17" spans="1:10" ht="15.75" x14ac:dyDescent="0.25">
      <c r="A17" s="743" t="s">
        <v>154</v>
      </c>
      <c r="B17" s="577">
        <f t="shared" si="2"/>
        <v>136</v>
      </c>
      <c r="C17" s="15">
        <v>20</v>
      </c>
      <c r="D17" s="803">
        <v>562.1</v>
      </c>
      <c r="E17" s="802">
        <v>44855</v>
      </c>
      <c r="F17" s="549">
        <f t="shared" si="0"/>
        <v>562.1</v>
      </c>
      <c r="G17" s="331" t="s">
        <v>386</v>
      </c>
      <c r="H17" s="332">
        <v>50</v>
      </c>
      <c r="I17" s="599">
        <f t="shared" si="1"/>
        <v>28105</v>
      </c>
      <c r="J17" s="105">
        <f t="shared" si="3"/>
        <v>3867.1000000000008</v>
      </c>
    </row>
    <row r="18" spans="1:10" ht="15.75" x14ac:dyDescent="0.25">
      <c r="A18" s="743" t="s">
        <v>155</v>
      </c>
      <c r="B18" s="577">
        <f t="shared" si="2"/>
        <v>121</v>
      </c>
      <c r="C18" s="15">
        <v>15</v>
      </c>
      <c r="D18" s="803">
        <v>426.5</v>
      </c>
      <c r="E18" s="802">
        <v>44859</v>
      </c>
      <c r="F18" s="549">
        <f t="shared" si="0"/>
        <v>426.5</v>
      </c>
      <c r="G18" s="331" t="s">
        <v>394</v>
      </c>
      <c r="H18" s="332">
        <v>50</v>
      </c>
      <c r="I18" s="599">
        <f t="shared" si="1"/>
        <v>21325</v>
      </c>
      <c r="J18" s="105">
        <f t="shared" si="3"/>
        <v>3440.6000000000008</v>
      </c>
    </row>
    <row r="19" spans="1:10" x14ac:dyDescent="0.25">
      <c r="A19" s="742"/>
      <c r="B19" s="577">
        <f t="shared" si="2"/>
        <v>106</v>
      </c>
      <c r="C19" s="15">
        <v>15</v>
      </c>
      <c r="D19" s="803">
        <v>440.2</v>
      </c>
      <c r="E19" s="802">
        <v>44861</v>
      </c>
      <c r="F19" s="549">
        <f t="shared" si="0"/>
        <v>440.2</v>
      </c>
      <c r="G19" s="331" t="s">
        <v>405</v>
      </c>
      <c r="H19" s="332">
        <v>50</v>
      </c>
      <c r="I19" s="599">
        <f t="shared" si="1"/>
        <v>22010</v>
      </c>
      <c r="J19" s="105">
        <f t="shared" si="3"/>
        <v>3000.400000000001</v>
      </c>
    </row>
    <row r="20" spans="1:10" x14ac:dyDescent="0.25">
      <c r="A20" s="742"/>
      <c r="B20" s="577">
        <f t="shared" si="2"/>
        <v>82</v>
      </c>
      <c r="C20" s="15">
        <v>24</v>
      </c>
      <c r="D20" s="803">
        <v>660.7</v>
      </c>
      <c r="E20" s="802">
        <v>44862</v>
      </c>
      <c r="F20" s="549">
        <f t="shared" si="0"/>
        <v>660.7</v>
      </c>
      <c r="G20" s="331" t="s">
        <v>407</v>
      </c>
      <c r="H20" s="332">
        <v>50</v>
      </c>
      <c r="I20" s="599">
        <f t="shared" si="1"/>
        <v>33035</v>
      </c>
      <c r="J20" s="105">
        <f t="shared" si="3"/>
        <v>2339.7000000000007</v>
      </c>
    </row>
    <row r="21" spans="1:10" x14ac:dyDescent="0.25">
      <c r="B21" s="943">
        <f t="shared" si="2"/>
        <v>72</v>
      </c>
      <c r="C21" s="15">
        <v>10</v>
      </c>
      <c r="D21" s="803">
        <v>289.7</v>
      </c>
      <c r="E21" s="802">
        <v>44863</v>
      </c>
      <c r="F21" s="549">
        <f t="shared" si="0"/>
        <v>289.7</v>
      </c>
      <c r="G21" s="331" t="s">
        <v>415</v>
      </c>
      <c r="H21" s="332">
        <v>50</v>
      </c>
      <c r="I21" s="599">
        <f t="shared" si="1"/>
        <v>14485</v>
      </c>
      <c r="J21" s="944">
        <f t="shared" si="3"/>
        <v>2050.0000000000009</v>
      </c>
    </row>
    <row r="22" spans="1:10" x14ac:dyDescent="0.25">
      <c r="B22" s="577">
        <f t="shared" si="2"/>
        <v>72</v>
      </c>
      <c r="C22" s="15"/>
      <c r="D22" s="803"/>
      <c r="E22" s="802"/>
      <c r="F22" s="549">
        <f t="shared" si="0"/>
        <v>0</v>
      </c>
      <c r="G22" s="331"/>
      <c r="H22" s="332"/>
      <c r="I22" s="599">
        <f t="shared" si="1"/>
        <v>0</v>
      </c>
      <c r="J22" s="105">
        <f t="shared" si="3"/>
        <v>2050.0000000000009</v>
      </c>
    </row>
    <row r="23" spans="1:10" x14ac:dyDescent="0.25">
      <c r="B23" s="577">
        <f t="shared" si="2"/>
        <v>72</v>
      </c>
      <c r="C23" s="15"/>
      <c r="D23" s="803"/>
      <c r="E23" s="802"/>
      <c r="F23" s="549">
        <f t="shared" si="0"/>
        <v>0</v>
      </c>
      <c r="G23" s="331"/>
      <c r="H23" s="332"/>
      <c r="I23" s="599">
        <f t="shared" si="1"/>
        <v>0</v>
      </c>
      <c r="J23" s="105">
        <f t="shared" si="3"/>
        <v>2050.0000000000009</v>
      </c>
    </row>
    <row r="24" spans="1:10" x14ac:dyDescent="0.25">
      <c r="B24" s="577">
        <f t="shared" si="2"/>
        <v>72</v>
      </c>
      <c r="C24" s="15"/>
      <c r="D24" s="803"/>
      <c r="E24" s="802"/>
      <c r="F24" s="549">
        <f t="shared" si="0"/>
        <v>0</v>
      </c>
      <c r="G24" s="331"/>
      <c r="H24" s="332"/>
      <c r="I24" s="599">
        <f t="shared" si="1"/>
        <v>0</v>
      </c>
      <c r="J24" s="105">
        <f t="shared" si="3"/>
        <v>2050.0000000000009</v>
      </c>
    </row>
    <row r="25" spans="1:10" x14ac:dyDescent="0.25">
      <c r="B25" s="577">
        <f t="shared" si="2"/>
        <v>72</v>
      </c>
      <c r="C25" s="15"/>
      <c r="D25" s="803"/>
      <c r="E25" s="802"/>
      <c r="F25" s="549">
        <f t="shared" si="0"/>
        <v>0</v>
      </c>
      <c r="G25" s="331"/>
      <c r="H25" s="332"/>
      <c r="I25" s="599">
        <f t="shared" si="1"/>
        <v>0</v>
      </c>
      <c r="J25" s="105">
        <f t="shared" si="3"/>
        <v>2050.0000000000009</v>
      </c>
    </row>
    <row r="26" spans="1:10" x14ac:dyDescent="0.25">
      <c r="B26" s="577">
        <f t="shared" si="2"/>
        <v>72</v>
      </c>
      <c r="C26" s="15"/>
      <c r="D26" s="803"/>
      <c r="E26" s="802"/>
      <c r="F26" s="549">
        <f t="shared" si="0"/>
        <v>0</v>
      </c>
      <c r="G26" s="331"/>
      <c r="H26" s="332"/>
      <c r="I26" s="599">
        <f t="shared" si="1"/>
        <v>0</v>
      </c>
      <c r="J26" s="105">
        <f t="shared" si="3"/>
        <v>2050.0000000000009</v>
      </c>
    </row>
    <row r="27" spans="1:10" x14ac:dyDescent="0.25">
      <c r="B27" s="577">
        <f t="shared" si="2"/>
        <v>72</v>
      </c>
      <c r="C27" s="15"/>
      <c r="D27" s="803"/>
      <c r="E27" s="802"/>
      <c r="F27" s="549">
        <f t="shared" si="0"/>
        <v>0</v>
      </c>
      <c r="G27" s="331"/>
      <c r="H27" s="332"/>
      <c r="I27" s="599">
        <f t="shared" si="1"/>
        <v>0</v>
      </c>
      <c r="J27" s="105">
        <f t="shared" si="3"/>
        <v>2050.0000000000009</v>
      </c>
    </row>
    <row r="28" spans="1:10" x14ac:dyDescent="0.25">
      <c r="B28" s="577">
        <f t="shared" si="2"/>
        <v>72</v>
      </c>
      <c r="C28" s="15"/>
      <c r="D28" s="549"/>
      <c r="E28" s="802"/>
      <c r="F28" s="549">
        <f t="shared" si="0"/>
        <v>0</v>
      </c>
      <c r="G28" s="331"/>
      <c r="H28" s="332"/>
      <c r="I28" s="599">
        <f t="shared" si="1"/>
        <v>0</v>
      </c>
      <c r="J28" s="105">
        <f t="shared" si="3"/>
        <v>2050.0000000000009</v>
      </c>
    </row>
    <row r="29" spans="1:10" ht="15.75" thickBot="1" x14ac:dyDescent="0.3">
      <c r="B29" s="577">
        <f t="shared" si="2"/>
        <v>72</v>
      </c>
      <c r="C29" s="15"/>
      <c r="D29" s="549"/>
      <c r="E29" s="802"/>
      <c r="F29" s="549">
        <f t="shared" si="0"/>
        <v>0</v>
      </c>
      <c r="G29" s="331"/>
      <c r="H29" s="332"/>
      <c r="I29" s="600">
        <f t="shared" si="1"/>
        <v>0</v>
      </c>
      <c r="J29" s="105">
        <f t="shared" si="3"/>
        <v>2050.0000000000009</v>
      </c>
    </row>
    <row r="30" spans="1:10" ht="15.75" thickBot="1" x14ac:dyDescent="0.3">
      <c r="B30" s="577">
        <f t="shared" si="2"/>
        <v>72</v>
      </c>
      <c r="C30" s="37"/>
      <c r="D30" s="150">
        <f t="shared" ref="D30" si="4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  <c r="J30" s="105">
        <f t="shared" si="3"/>
        <v>2050.0000000000009</v>
      </c>
    </row>
    <row r="31" spans="1:10" ht="16.5" thickTop="1" x14ac:dyDescent="0.25">
      <c r="C31" s="15">
        <f>SUM(C9:C30)</f>
        <v>580</v>
      </c>
      <c r="D31" s="513">
        <f>SUM(D9:D30)</f>
        <v>16348.650000000001</v>
      </c>
      <c r="E31" s="13"/>
      <c r="F31" s="69">
        <f>SUM(F9:F30)</f>
        <v>16348.650000000001</v>
      </c>
      <c r="G31" s="31"/>
      <c r="H31" s="17"/>
      <c r="I31" s="601">
        <f>SUM(I9:I30)</f>
        <v>789809.25</v>
      </c>
    </row>
    <row r="32" spans="1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55">
        <f>F4+F5+F6+F7-C31</f>
        <v>72</v>
      </c>
      <c r="E33" s="40"/>
      <c r="F33" s="6"/>
      <c r="G33" s="31"/>
      <c r="H33" s="17"/>
    </row>
    <row r="34" spans="3:8" x14ac:dyDescent="0.25">
      <c r="C34" s="1069" t="s">
        <v>19</v>
      </c>
      <c r="D34" s="1070"/>
      <c r="E34" s="39">
        <f>E4+E5+E6+E7-F31</f>
        <v>2052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96"/>
  <sheetViews>
    <sheetView topLeftCell="J1" workbookViewId="0">
      <pane ySplit="9" topLeftCell="A10" activePane="bottomLeft" state="frozen"/>
      <selection pane="bottomLeft" activeCell="N13" sqref="N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79" t="s">
        <v>427</v>
      </c>
      <c r="B1" s="1079"/>
      <c r="C1" s="1079"/>
      <c r="D1" s="1079"/>
      <c r="E1" s="1079"/>
      <c r="F1" s="1079"/>
      <c r="G1" s="1079"/>
      <c r="H1" s="1079"/>
      <c r="I1" s="1079"/>
      <c r="J1" s="99">
        <v>1</v>
      </c>
      <c r="L1" s="1079" t="str">
        <f>A1</f>
        <v>INVENTARIO      DEL MES DE   OCTUBRE       2022</v>
      </c>
      <c r="M1" s="1079"/>
      <c r="N1" s="1079"/>
      <c r="O1" s="1079"/>
      <c r="P1" s="1079"/>
      <c r="Q1" s="1079"/>
      <c r="R1" s="1079"/>
      <c r="S1" s="1079"/>
      <c r="T1" s="1079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19"/>
      <c r="E4" s="620"/>
      <c r="F4" s="242"/>
      <c r="G4" s="73"/>
      <c r="L4" s="571"/>
      <c r="M4" s="571"/>
      <c r="N4" s="237">
        <v>80</v>
      </c>
      <c r="O4" s="337">
        <v>44819</v>
      </c>
      <c r="P4" s="1133">
        <v>1299.74</v>
      </c>
      <c r="Q4" s="1134">
        <v>48</v>
      </c>
      <c r="R4" s="73"/>
    </row>
    <row r="5" spans="1:21" ht="15" customHeight="1" x14ac:dyDescent="0.25">
      <c r="A5" s="1080" t="s">
        <v>52</v>
      </c>
      <c r="B5" s="1081" t="s">
        <v>88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5198.82</v>
      </c>
      <c r="H5" s="58">
        <f>E4+E5+E6-G5+E7</f>
        <v>1818.0300000000007</v>
      </c>
      <c r="L5" s="1080" t="s">
        <v>52</v>
      </c>
      <c r="M5" s="1081" t="s">
        <v>88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</row>
    <row r="6" spans="1:21" ht="16.5" customHeight="1" x14ac:dyDescent="0.25">
      <c r="A6" s="1080"/>
      <c r="B6" s="1034"/>
      <c r="C6" s="237">
        <v>85</v>
      </c>
      <c r="D6" s="337">
        <v>44764</v>
      </c>
      <c r="E6" s="256">
        <v>4005.63</v>
      </c>
      <c r="F6" s="242">
        <v>160</v>
      </c>
      <c r="G6" s="73"/>
      <c r="L6" s="1080"/>
      <c r="M6" s="1034"/>
      <c r="N6" s="237"/>
      <c r="O6" s="337"/>
      <c r="P6" s="256"/>
      <c r="Q6" s="242"/>
      <c r="R6" s="73"/>
    </row>
    <row r="7" spans="1:21" ht="15.75" customHeight="1" thickBot="1" x14ac:dyDescent="0.35">
      <c r="A7" s="1080"/>
      <c r="B7" s="1034"/>
      <c r="C7" s="237"/>
      <c r="D7" s="337"/>
      <c r="E7" s="256"/>
      <c r="F7" s="242"/>
      <c r="G7" s="73"/>
      <c r="I7" s="378"/>
      <c r="J7" s="378"/>
      <c r="L7" s="1080"/>
      <c r="M7" s="1034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072" t="s">
        <v>47</v>
      </c>
      <c r="J8" s="1077" t="s">
        <v>4</v>
      </c>
      <c r="M8" s="421"/>
      <c r="N8" s="237"/>
      <c r="O8" s="337"/>
      <c r="P8" s="240"/>
      <c r="Q8" s="241"/>
      <c r="R8" s="73"/>
      <c r="T8" s="1072" t="s">
        <v>47</v>
      </c>
      <c r="U8" s="107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73"/>
      <c r="J9" s="107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73"/>
      <c r="U9" s="1078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110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109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111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4">D13</f>
        <v>58.23</v>
      </c>
      <c r="G13" s="70" t="s">
        <v>111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112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112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114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115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116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117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119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121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120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123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0">
        <v>110.66</v>
      </c>
      <c r="E24" s="667">
        <v>44776</v>
      </c>
      <c r="F24" s="660">
        <f t="shared" si="4"/>
        <v>110.66</v>
      </c>
      <c r="G24" s="662" t="s">
        <v>126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0">
        <v>56.86</v>
      </c>
      <c r="E25" s="667">
        <v>44778</v>
      </c>
      <c r="F25" s="660">
        <f t="shared" si="4"/>
        <v>56.86</v>
      </c>
      <c r="G25" s="662" t="s">
        <v>127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0">
        <v>104.61</v>
      </c>
      <c r="E26" s="667">
        <v>44781</v>
      </c>
      <c r="F26" s="660">
        <f t="shared" si="4"/>
        <v>104.61</v>
      </c>
      <c r="G26" s="662" t="s">
        <v>128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0">
        <v>56.75</v>
      </c>
      <c r="E27" s="667">
        <v>44783</v>
      </c>
      <c r="F27" s="660">
        <f t="shared" si="4"/>
        <v>56.75</v>
      </c>
      <c r="G27" s="662" t="s">
        <v>129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0">
        <v>101.28</v>
      </c>
      <c r="E28" s="667">
        <v>44784</v>
      </c>
      <c r="F28" s="660">
        <f t="shared" si="4"/>
        <v>101.28</v>
      </c>
      <c r="G28" s="662" t="s">
        <v>130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0">
        <v>25.62</v>
      </c>
      <c r="E29" s="667">
        <v>44785</v>
      </c>
      <c r="F29" s="660">
        <f t="shared" si="4"/>
        <v>25.62</v>
      </c>
      <c r="G29" s="662" t="s">
        <v>131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0">
        <v>53.43</v>
      </c>
      <c r="E30" s="667">
        <v>44785</v>
      </c>
      <c r="F30" s="660">
        <f t="shared" si="4"/>
        <v>53.43</v>
      </c>
      <c r="G30" s="662" t="s">
        <v>131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0">
        <v>56.1</v>
      </c>
      <c r="E31" s="667">
        <v>44786</v>
      </c>
      <c r="F31" s="660">
        <f t="shared" si="4"/>
        <v>56.1</v>
      </c>
      <c r="G31" s="662" t="s">
        <v>133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0">
        <v>56.8</v>
      </c>
      <c r="E32" s="667">
        <v>44788</v>
      </c>
      <c r="F32" s="660">
        <f t="shared" si="4"/>
        <v>56.8</v>
      </c>
      <c r="G32" s="662" t="s">
        <v>136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0">
        <v>105.74</v>
      </c>
      <c r="E33" s="667">
        <v>44788</v>
      </c>
      <c r="F33" s="660">
        <f t="shared" si="4"/>
        <v>105.74</v>
      </c>
      <c r="G33" s="662" t="s">
        <v>137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0">
        <f>27.67+21.86</f>
        <v>49.53</v>
      </c>
      <c r="E34" s="667">
        <v>44790</v>
      </c>
      <c r="F34" s="660">
        <f t="shared" si="4"/>
        <v>49.53</v>
      </c>
      <c r="G34" s="662" t="s">
        <v>138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0">
        <v>107.94</v>
      </c>
      <c r="E35" s="667">
        <v>44792</v>
      </c>
      <c r="F35" s="660">
        <f t="shared" si="4"/>
        <v>107.94</v>
      </c>
      <c r="G35" s="662" t="s">
        <v>139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0">
        <v>102.16</v>
      </c>
      <c r="E36" s="667">
        <v>44792</v>
      </c>
      <c r="F36" s="660">
        <f t="shared" si="4"/>
        <v>102.16</v>
      </c>
      <c r="G36" s="662" t="s">
        <v>140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0">
        <v>104.16</v>
      </c>
      <c r="E37" s="667">
        <v>44793</v>
      </c>
      <c r="F37" s="660">
        <f t="shared" si="4"/>
        <v>104.16</v>
      </c>
      <c r="G37" s="662" t="s">
        <v>141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0">
        <v>50.52</v>
      </c>
      <c r="E38" s="667">
        <v>44795</v>
      </c>
      <c r="F38" s="660">
        <f t="shared" si="4"/>
        <v>50.52</v>
      </c>
      <c r="G38" s="662" t="s">
        <v>142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0">
        <v>49.23</v>
      </c>
      <c r="E39" s="667">
        <v>44798</v>
      </c>
      <c r="F39" s="660">
        <f t="shared" si="4"/>
        <v>49.23</v>
      </c>
      <c r="G39" s="662" t="s">
        <v>144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0">
        <v>157.43</v>
      </c>
      <c r="E40" s="667">
        <v>44798</v>
      </c>
      <c r="F40" s="660">
        <f t="shared" si="4"/>
        <v>157.43</v>
      </c>
      <c r="G40" s="662" t="s">
        <v>145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1">
        <v>49.65</v>
      </c>
      <c r="E41" s="727">
        <v>44802</v>
      </c>
      <c r="F41" s="726">
        <f t="shared" si="4"/>
        <v>49.65</v>
      </c>
      <c r="G41" s="728" t="s">
        <v>162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1">
        <v>55.2</v>
      </c>
      <c r="E42" s="727">
        <v>44803</v>
      </c>
      <c r="F42" s="726">
        <f t="shared" si="4"/>
        <v>55.2</v>
      </c>
      <c r="G42" s="728" t="s">
        <v>163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1">
        <v>80.010000000000005</v>
      </c>
      <c r="E43" s="727">
        <v>44805</v>
      </c>
      <c r="F43" s="726">
        <f t="shared" si="4"/>
        <v>80.010000000000005</v>
      </c>
      <c r="G43" s="728" t="s">
        <v>166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1">
        <v>49.1</v>
      </c>
      <c r="E44" s="727">
        <v>44806</v>
      </c>
      <c r="F44" s="726">
        <f t="shared" si="4"/>
        <v>49.1</v>
      </c>
      <c r="G44" s="728" t="s">
        <v>167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1">
        <v>48.15</v>
      </c>
      <c r="E45" s="727">
        <v>44810</v>
      </c>
      <c r="F45" s="726">
        <f t="shared" si="4"/>
        <v>48.15</v>
      </c>
      <c r="G45" s="728" t="s">
        <v>171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1">
        <v>46.83</v>
      </c>
      <c r="E46" s="727">
        <v>44810</v>
      </c>
      <c r="F46" s="726">
        <f t="shared" si="4"/>
        <v>46.83</v>
      </c>
      <c r="G46" s="728" t="s">
        <v>174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1">
        <v>48.3</v>
      </c>
      <c r="E47" s="727">
        <v>44810</v>
      </c>
      <c r="F47" s="726">
        <f t="shared" si="4"/>
        <v>48.3</v>
      </c>
      <c r="G47" s="728" t="s">
        <v>175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1">
        <v>111.02</v>
      </c>
      <c r="E48" s="727">
        <v>44810</v>
      </c>
      <c r="F48" s="726">
        <f t="shared" si="4"/>
        <v>111.02</v>
      </c>
      <c r="G48" s="728" t="s">
        <v>176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1">
        <v>53.14</v>
      </c>
      <c r="E49" s="727">
        <v>44813</v>
      </c>
      <c r="F49" s="726">
        <f t="shared" si="4"/>
        <v>53.14</v>
      </c>
      <c r="G49" s="728" t="s">
        <v>173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1">
        <v>51.27</v>
      </c>
      <c r="E50" s="727">
        <v>44817</v>
      </c>
      <c r="F50" s="726">
        <f t="shared" si="4"/>
        <v>51.27</v>
      </c>
      <c r="G50" s="728" t="s">
        <v>178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1">
        <v>43.22</v>
      </c>
      <c r="E51" s="727">
        <v>44819</v>
      </c>
      <c r="F51" s="726">
        <f t="shared" si="4"/>
        <v>43.22</v>
      </c>
      <c r="G51" s="728" t="s">
        <v>181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8" si="6">T50-Q51</f>
        <v>1299.74</v>
      </c>
      <c r="U51" s="127">
        <f t="shared" ref="U51:U68" si="7">U50-N51</f>
        <v>48</v>
      </c>
    </row>
    <row r="52" spans="1:21" x14ac:dyDescent="0.25">
      <c r="A52" s="2"/>
      <c r="B52" s="83"/>
      <c r="C52" s="15">
        <v>2</v>
      </c>
      <c r="D52" s="731">
        <v>60.07</v>
      </c>
      <c r="E52" s="727">
        <v>44819</v>
      </c>
      <c r="F52" s="726">
        <f t="shared" si="4"/>
        <v>60.07</v>
      </c>
      <c r="G52" s="728" t="s">
        <v>183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1">
        <v>26.45</v>
      </c>
      <c r="E53" s="727">
        <v>44819</v>
      </c>
      <c r="F53" s="726">
        <f t="shared" si="4"/>
        <v>26.45</v>
      </c>
      <c r="G53" s="728" t="s">
        <v>184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1">
        <v>119.46</v>
      </c>
      <c r="E54" s="727">
        <v>44823</v>
      </c>
      <c r="F54" s="726">
        <f t="shared" si="4"/>
        <v>119.46</v>
      </c>
      <c r="G54" s="728" t="s">
        <v>187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1">
        <v>103.05</v>
      </c>
      <c r="E55" s="727">
        <v>44824</v>
      </c>
      <c r="F55" s="726">
        <f t="shared" si="4"/>
        <v>103.05</v>
      </c>
      <c r="G55" s="728" t="s">
        <v>189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1">
        <v>31.03</v>
      </c>
      <c r="E56" s="727">
        <v>44824</v>
      </c>
      <c r="F56" s="726">
        <f t="shared" si="4"/>
        <v>31.03</v>
      </c>
      <c r="G56" s="728" t="s">
        <v>190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1">
        <v>49.28</v>
      </c>
      <c r="E57" s="727">
        <v>44825</v>
      </c>
      <c r="F57" s="726">
        <f t="shared" si="4"/>
        <v>49.28</v>
      </c>
      <c r="G57" s="728" t="s">
        <v>191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1">
        <v>108.75</v>
      </c>
      <c r="E58" s="727">
        <v>44825</v>
      </c>
      <c r="F58" s="726">
        <f t="shared" si="4"/>
        <v>108.75</v>
      </c>
      <c r="G58" s="728" t="s">
        <v>194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1">
        <v>99.85</v>
      </c>
      <c r="E59" s="727">
        <v>44825</v>
      </c>
      <c r="F59" s="726">
        <f t="shared" si="4"/>
        <v>99.85</v>
      </c>
      <c r="G59" s="728" t="s">
        <v>195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1">
        <v>81.430000000000007</v>
      </c>
      <c r="E60" s="727">
        <v>44826</v>
      </c>
      <c r="F60" s="726">
        <f t="shared" si="4"/>
        <v>81.430000000000007</v>
      </c>
      <c r="G60" s="728" t="s">
        <v>196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1">
        <v>118.27</v>
      </c>
      <c r="E61" s="727">
        <v>44831</v>
      </c>
      <c r="F61" s="726">
        <f t="shared" si="4"/>
        <v>118.27</v>
      </c>
      <c r="G61" s="728" t="s">
        <v>201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1">
        <v>53.64</v>
      </c>
      <c r="E62" s="727">
        <v>44835</v>
      </c>
      <c r="F62" s="726">
        <f t="shared" si="4"/>
        <v>53.64</v>
      </c>
      <c r="G62" s="728" t="s">
        <v>206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>
        <v>2</v>
      </c>
      <c r="D63" s="808">
        <v>50.31</v>
      </c>
      <c r="E63" s="590">
        <v>44838</v>
      </c>
      <c r="F63" s="549">
        <f t="shared" si="4"/>
        <v>50.31</v>
      </c>
      <c r="G63" s="331" t="s">
        <v>320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>
        <v>2</v>
      </c>
      <c r="D64" s="808">
        <v>58.25</v>
      </c>
      <c r="E64" s="590">
        <v>44840</v>
      </c>
      <c r="F64" s="549">
        <f t="shared" si="4"/>
        <v>58.25</v>
      </c>
      <c r="G64" s="331" t="s">
        <v>322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>
        <v>8</v>
      </c>
      <c r="D65" s="808">
        <v>220.52</v>
      </c>
      <c r="E65" s="590">
        <v>44840</v>
      </c>
      <c r="F65" s="549">
        <f t="shared" si="4"/>
        <v>220.52</v>
      </c>
      <c r="G65" s="331" t="s">
        <v>326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>
        <v>1</v>
      </c>
      <c r="D66" s="808">
        <v>23.95</v>
      </c>
      <c r="E66" s="590">
        <v>44841</v>
      </c>
      <c r="F66" s="549">
        <f t="shared" si="4"/>
        <v>23.95</v>
      </c>
      <c r="G66" s="331" t="s">
        <v>333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>
        <v>6</v>
      </c>
      <c r="D67" s="808">
        <v>149.43</v>
      </c>
      <c r="E67" s="590">
        <v>44842</v>
      </c>
      <c r="F67" s="549">
        <f t="shared" si="4"/>
        <v>149.43</v>
      </c>
      <c r="G67" s="331" t="s">
        <v>334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>
        <v>5</v>
      </c>
      <c r="D68" s="808">
        <v>113.59</v>
      </c>
      <c r="E68" s="590">
        <v>44845</v>
      </c>
      <c r="F68" s="549">
        <f t="shared" si="4"/>
        <v>113.59</v>
      </c>
      <c r="G68" s="331" t="s">
        <v>347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x14ac:dyDescent="0.25">
      <c r="A69" s="2"/>
      <c r="B69" s="83"/>
      <c r="C69" s="15">
        <v>5</v>
      </c>
      <c r="D69" s="808">
        <v>111.26</v>
      </c>
      <c r="E69" s="590">
        <v>44853</v>
      </c>
      <c r="F69" s="549">
        <f t="shared" si="4"/>
        <v>111.26</v>
      </c>
      <c r="G69" s="331" t="s">
        <v>376</v>
      </c>
      <c r="H69" s="332">
        <v>84</v>
      </c>
      <c r="I69" s="209">
        <f t="shared" ref="I69:I91" si="8">I68-F69</f>
        <v>2434.630000000001</v>
      </c>
      <c r="J69" s="127">
        <f t="shared" ref="J69:J91" si="9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</row>
    <row r="70" spans="1:21" x14ac:dyDescent="0.25">
      <c r="A70" s="2"/>
      <c r="B70" s="83"/>
      <c r="C70" s="15">
        <v>5</v>
      </c>
      <c r="D70" s="808">
        <v>123.65</v>
      </c>
      <c r="E70" s="590">
        <v>44853</v>
      </c>
      <c r="F70" s="549">
        <f t="shared" si="4"/>
        <v>123.65</v>
      </c>
      <c r="G70" s="331" t="s">
        <v>377</v>
      </c>
      <c r="H70" s="332">
        <v>84</v>
      </c>
      <c r="I70" s="209">
        <f t="shared" si="8"/>
        <v>2310.9800000000009</v>
      </c>
      <c r="J70" s="127">
        <f t="shared" si="9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</row>
    <row r="71" spans="1:21" x14ac:dyDescent="0.25">
      <c r="A71" s="2"/>
      <c r="B71" s="83"/>
      <c r="C71" s="15">
        <v>4</v>
      </c>
      <c r="D71" s="808">
        <v>102.95</v>
      </c>
      <c r="E71" s="590">
        <v>44854</v>
      </c>
      <c r="F71" s="549">
        <f t="shared" si="4"/>
        <v>102.95</v>
      </c>
      <c r="G71" s="331" t="s">
        <v>381</v>
      </c>
      <c r="H71" s="332">
        <v>84</v>
      </c>
      <c r="I71" s="209">
        <f t="shared" si="8"/>
        <v>2208.0300000000011</v>
      </c>
      <c r="J71" s="127">
        <f t="shared" si="9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</row>
    <row r="72" spans="1:21" x14ac:dyDescent="0.25">
      <c r="A72" s="2"/>
      <c r="B72" s="83"/>
      <c r="C72" s="15">
        <v>4</v>
      </c>
      <c r="D72" s="808">
        <v>105.15</v>
      </c>
      <c r="E72" s="590">
        <v>44855</v>
      </c>
      <c r="F72" s="549">
        <f t="shared" si="4"/>
        <v>105.15</v>
      </c>
      <c r="G72" s="331" t="s">
        <v>386</v>
      </c>
      <c r="H72" s="332">
        <v>84</v>
      </c>
      <c r="I72" s="209">
        <f t="shared" si="8"/>
        <v>2102.880000000001</v>
      </c>
      <c r="J72" s="127">
        <f t="shared" si="9"/>
        <v>87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</row>
    <row r="73" spans="1:21" x14ac:dyDescent="0.25">
      <c r="A73" s="2"/>
      <c r="B73" s="83"/>
      <c r="C73" s="15">
        <v>2</v>
      </c>
      <c r="D73" s="808">
        <v>56.1</v>
      </c>
      <c r="E73" s="590">
        <v>44856</v>
      </c>
      <c r="F73" s="549">
        <f t="shared" si="4"/>
        <v>56.1</v>
      </c>
      <c r="G73" s="331" t="s">
        <v>388</v>
      </c>
      <c r="H73" s="332">
        <v>84</v>
      </c>
      <c r="I73" s="209">
        <f t="shared" si="8"/>
        <v>2046.7800000000011</v>
      </c>
      <c r="J73" s="127">
        <f t="shared" si="9"/>
        <v>85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</row>
    <row r="74" spans="1:21" x14ac:dyDescent="0.25">
      <c r="A74" s="2"/>
      <c r="B74" s="83"/>
      <c r="C74" s="15">
        <v>5</v>
      </c>
      <c r="D74" s="808">
        <v>114.44</v>
      </c>
      <c r="E74" s="590">
        <v>44860</v>
      </c>
      <c r="F74" s="549">
        <f t="shared" si="4"/>
        <v>114.44</v>
      </c>
      <c r="G74" s="331" t="s">
        <v>397</v>
      </c>
      <c r="H74" s="332">
        <v>84</v>
      </c>
      <c r="I74" s="209">
        <f t="shared" si="8"/>
        <v>1932.3400000000011</v>
      </c>
      <c r="J74" s="127">
        <f t="shared" si="9"/>
        <v>80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</row>
    <row r="75" spans="1:21" x14ac:dyDescent="0.25">
      <c r="A75" s="2"/>
      <c r="B75" s="83"/>
      <c r="C75" s="15">
        <v>5</v>
      </c>
      <c r="D75" s="808">
        <v>114.31</v>
      </c>
      <c r="E75" s="590">
        <v>44862</v>
      </c>
      <c r="F75" s="549">
        <f t="shared" si="4"/>
        <v>114.31</v>
      </c>
      <c r="G75" s="331" t="s">
        <v>407</v>
      </c>
      <c r="H75" s="332">
        <v>84</v>
      </c>
      <c r="I75" s="961">
        <f t="shared" si="8"/>
        <v>1818.0300000000011</v>
      </c>
      <c r="J75" s="962">
        <f t="shared" si="9"/>
        <v>75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</row>
    <row r="76" spans="1:21" x14ac:dyDescent="0.25">
      <c r="A76" s="2"/>
      <c r="B76" s="83"/>
      <c r="C76" s="15"/>
      <c r="D76" s="808"/>
      <c r="E76" s="590"/>
      <c r="F76" s="549">
        <f t="shared" si="4"/>
        <v>0</v>
      </c>
      <c r="G76" s="331"/>
      <c r="H76" s="332"/>
      <c r="I76" s="209">
        <f t="shared" si="8"/>
        <v>1818.0300000000011</v>
      </c>
      <c r="J76" s="127">
        <f t="shared" si="9"/>
        <v>75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</row>
    <row r="77" spans="1:21" x14ac:dyDescent="0.25">
      <c r="A77" s="2"/>
      <c r="B77" s="83"/>
      <c r="C77" s="15"/>
      <c r="D77" s="808"/>
      <c r="E77" s="590"/>
      <c r="F77" s="549">
        <f t="shared" si="4"/>
        <v>0</v>
      </c>
      <c r="G77" s="331"/>
      <c r="H77" s="332"/>
      <c r="I77" s="209">
        <f t="shared" si="8"/>
        <v>1818.0300000000011</v>
      </c>
      <c r="J77" s="127">
        <f t="shared" si="9"/>
        <v>75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</row>
    <row r="78" spans="1:21" x14ac:dyDescent="0.25">
      <c r="A78" s="2"/>
      <c r="B78" s="83"/>
      <c r="C78" s="15"/>
      <c r="D78" s="808"/>
      <c r="E78" s="590"/>
      <c r="F78" s="549">
        <f t="shared" si="4"/>
        <v>0</v>
      </c>
      <c r="G78" s="331"/>
      <c r="H78" s="332"/>
      <c r="I78" s="209">
        <f t="shared" si="8"/>
        <v>1818.0300000000011</v>
      </c>
      <c r="J78" s="127">
        <f t="shared" si="9"/>
        <v>75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</row>
    <row r="79" spans="1:21" x14ac:dyDescent="0.25">
      <c r="A79" s="2"/>
      <c r="B79" s="83"/>
      <c r="C79" s="15"/>
      <c r="D79" s="808"/>
      <c r="E79" s="590"/>
      <c r="F79" s="549">
        <f t="shared" si="4"/>
        <v>0</v>
      </c>
      <c r="G79" s="331"/>
      <c r="H79" s="332"/>
      <c r="I79" s="209">
        <f t="shared" si="8"/>
        <v>1818.0300000000011</v>
      </c>
      <c r="J79" s="127">
        <f t="shared" si="9"/>
        <v>75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</row>
    <row r="80" spans="1:21" x14ac:dyDescent="0.25">
      <c r="A80" s="2"/>
      <c r="B80" s="83"/>
      <c r="C80" s="15"/>
      <c r="D80" s="808"/>
      <c r="E80" s="590"/>
      <c r="F80" s="549">
        <f t="shared" si="4"/>
        <v>0</v>
      </c>
      <c r="G80" s="331"/>
      <c r="H80" s="332"/>
      <c r="I80" s="209">
        <f t="shared" si="8"/>
        <v>1818.0300000000011</v>
      </c>
      <c r="J80" s="127">
        <f t="shared" si="9"/>
        <v>75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</row>
    <row r="81" spans="1:21" x14ac:dyDescent="0.25">
      <c r="A81" s="2"/>
      <c r="B81" s="83"/>
      <c r="C81" s="15"/>
      <c r="D81" s="808"/>
      <c r="E81" s="590"/>
      <c r="F81" s="549">
        <f t="shared" si="4"/>
        <v>0</v>
      </c>
      <c r="G81" s="331"/>
      <c r="H81" s="332"/>
      <c r="I81" s="209">
        <f t="shared" si="8"/>
        <v>1818.0300000000011</v>
      </c>
      <c r="J81" s="127">
        <f t="shared" si="9"/>
        <v>75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</row>
    <row r="82" spans="1:21" x14ac:dyDescent="0.25">
      <c r="A82" s="2"/>
      <c r="B82" s="83"/>
      <c r="C82" s="15"/>
      <c r="D82" s="808"/>
      <c r="E82" s="590"/>
      <c r="F82" s="549">
        <f t="shared" si="4"/>
        <v>0</v>
      </c>
      <c r="G82" s="331"/>
      <c r="H82" s="332"/>
      <c r="I82" s="209">
        <f t="shared" si="8"/>
        <v>1818.0300000000011</v>
      </c>
      <c r="J82" s="127">
        <f t="shared" si="9"/>
        <v>75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</row>
    <row r="83" spans="1:21" x14ac:dyDescent="0.25">
      <c r="A83" s="2"/>
      <c r="B83" s="83"/>
      <c r="C83" s="15"/>
      <c r="D83" s="808"/>
      <c r="E83" s="590"/>
      <c r="F83" s="549">
        <f t="shared" si="4"/>
        <v>0</v>
      </c>
      <c r="G83" s="331"/>
      <c r="H83" s="332"/>
      <c r="I83" s="209">
        <f t="shared" si="8"/>
        <v>1818.0300000000011</v>
      </c>
      <c r="J83" s="127">
        <f t="shared" si="9"/>
        <v>75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</row>
    <row r="84" spans="1:21" x14ac:dyDescent="0.25">
      <c r="A84" s="2"/>
      <c r="B84" s="83"/>
      <c r="C84" s="15"/>
      <c r="D84" s="808"/>
      <c r="E84" s="590"/>
      <c r="F84" s="549">
        <f t="shared" si="4"/>
        <v>0</v>
      </c>
      <c r="G84" s="331"/>
      <c r="H84" s="332"/>
      <c r="I84" s="209">
        <f t="shared" si="8"/>
        <v>1818.0300000000011</v>
      </c>
      <c r="J84" s="127">
        <f t="shared" si="9"/>
        <v>75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</row>
    <row r="85" spans="1:21" x14ac:dyDescent="0.25">
      <c r="A85" s="2"/>
      <c r="B85" s="83"/>
      <c r="C85" s="15"/>
      <c r="D85" s="808"/>
      <c r="E85" s="590"/>
      <c r="F85" s="549">
        <f t="shared" si="4"/>
        <v>0</v>
      </c>
      <c r="G85" s="331"/>
      <c r="H85" s="332"/>
      <c r="I85" s="209">
        <f t="shared" si="8"/>
        <v>1818.0300000000011</v>
      </c>
      <c r="J85" s="127">
        <f t="shared" si="9"/>
        <v>75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</row>
    <row r="86" spans="1:21" x14ac:dyDescent="0.25">
      <c r="A86" s="2"/>
      <c r="B86" s="83"/>
      <c r="C86" s="15"/>
      <c r="D86" s="808"/>
      <c r="E86" s="590"/>
      <c r="F86" s="549">
        <f t="shared" si="4"/>
        <v>0</v>
      </c>
      <c r="G86" s="331"/>
      <c r="H86" s="332"/>
      <c r="I86" s="209">
        <f t="shared" si="8"/>
        <v>1818.0300000000011</v>
      </c>
      <c r="J86" s="127">
        <f t="shared" si="9"/>
        <v>75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</row>
    <row r="87" spans="1:21" x14ac:dyDescent="0.25">
      <c r="A87" s="2"/>
      <c r="B87" s="83"/>
      <c r="C87" s="15"/>
      <c r="D87" s="808"/>
      <c r="E87" s="590"/>
      <c r="F87" s="549">
        <f t="shared" si="4"/>
        <v>0</v>
      </c>
      <c r="G87" s="331"/>
      <c r="H87" s="332"/>
      <c r="I87" s="209">
        <f t="shared" si="8"/>
        <v>1818.0300000000011</v>
      </c>
      <c r="J87" s="127">
        <f t="shared" si="9"/>
        <v>75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</row>
    <row r="88" spans="1:21" x14ac:dyDescent="0.25">
      <c r="A88" s="2"/>
      <c r="B88" s="83"/>
      <c r="C88" s="15"/>
      <c r="D88" s="808"/>
      <c r="E88" s="590"/>
      <c r="F88" s="549">
        <f t="shared" si="4"/>
        <v>0</v>
      </c>
      <c r="G88" s="331"/>
      <c r="H88" s="332"/>
      <c r="I88" s="209">
        <f t="shared" si="8"/>
        <v>1818.0300000000011</v>
      </c>
      <c r="J88" s="127">
        <f t="shared" si="9"/>
        <v>75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</row>
    <row r="89" spans="1:21" x14ac:dyDescent="0.25">
      <c r="A89" s="2"/>
      <c r="B89" s="83"/>
      <c r="C89" s="15"/>
      <c r="D89" s="808"/>
      <c r="E89" s="590"/>
      <c r="F89" s="549">
        <f t="shared" si="4"/>
        <v>0</v>
      </c>
      <c r="G89" s="331"/>
      <c r="H89" s="332"/>
      <c r="I89" s="209">
        <f t="shared" si="8"/>
        <v>1818.0300000000011</v>
      </c>
      <c r="J89" s="127">
        <f t="shared" si="9"/>
        <v>75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</row>
    <row r="90" spans="1:21" x14ac:dyDescent="0.25">
      <c r="A90" s="2"/>
      <c r="B90" s="83"/>
      <c r="C90" s="15"/>
      <c r="D90" s="808"/>
      <c r="E90" s="590"/>
      <c r="F90" s="549">
        <f t="shared" si="4"/>
        <v>0</v>
      </c>
      <c r="G90" s="331"/>
      <c r="H90" s="332"/>
      <c r="I90" s="209">
        <f t="shared" si="8"/>
        <v>1818.0300000000011</v>
      </c>
      <c r="J90" s="127">
        <f t="shared" si="9"/>
        <v>75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</row>
    <row r="91" spans="1:21" ht="14.25" customHeight="1" x14ac:dyDescent="0.25">
      <c r="A91" s="2"/>
      <c r="B91" s="83"/>
      <c r="C91" s="15"/>
      <c r="D91" s="808">
        <v>0</v>
      </c>
      <c r="E91" s="590"/>
      <c r="F91" s="549">
        <f t="shared" si="4"/>
        <v>0</v>
      </c>
      <c r="G91" s="331"/>
      <c r="H91" s="332"/>
      <c r="I91" s="209">
        <f t="shared" si="8"/>
        <v>1818.0300000000011</v>
      </c>
      <c r="J91" s="127">
        <f t="shared" si="9"/>
        <v>75</v>
      </c>
      <c r="L91" s="2"/>
      <c r="M91" s="83"/>
      <c r="N91" s="15"/>
      <c r="O91" s="151">
        <v>0</v>
      </c>
      <c r="P91" s="247"/>
      <c r="Q91" s="69">
        <f t="shared" si="5"/>
        <v>0</v>
      </c>
      <c r="R91" s="70"/>
      <c r="S91" s="71"/>
      <c r="T91" s="209">
        <f>T68-Q91</f>
        <v>1299.74</v>
      </c>
      <c r="U91" s="127">
        <f>U68-N91</f>
        <v>48</v>
      </c>
    </row>
    <row r="92" spans="1:21" ht="15.75" thickBot="1" x14ac:dyDescent="0.3">
      <c r="A92" s="4"/>
      <c r="B92" s="74"/>
      <c r="C92" s="37"/>
      <c r="D92" s="311">
        <v>0</v>
      </c>
      <c r="E92" s="157"/>
      <c r="F92" s="150">
        <f t="shared" si="4"/>
        <v>0</v>
      </c>
      <c r="G92" s="139"/>
      <c r="H92" s="754"/>
      <c r="I92" s="24"/>
      <c r="J92" s="24"/>
      <c r="L92" s="4"/>
      <c r="M92" s="74"/>
      <c r="N92" s="37"/>
      <c r="O92" s="311">
        <v>0</v>
      </c>
      <c r="P92" s="157"/>
      <c r="Q92" s="150">
        <f t="shared" si="5"/>
        <v>0</v>
      </c>
      <c r="R92" s="139"/>
      <c r="S92" s="199"/>
      <c r="T92" s="24"/>
      <c r="U92" s="24"/>
    </row>
    <row r="93" spans="1:21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</row>
    <row r="94" spans="1:21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</row>
    <row r="95" spans="1:21" ht="15.75" thickBot="1" x14ac:dyDescent="0.3">
      <c r="A95" s="119"/>
      <c r="D95" s="47"/>
      <c r="F95" s="5"/>
      <c r="L95" s="119"/>
      <c r="O95" s="47"/>
      <c r="Q95" s="5"/>
    </row>
    <row r="96" spans="1:21" ht="16.5" thickTop="1" thickBot="1" x14ac:dyDescent="0.3">
      <c r="A96" s="47"/>
      <c r="C96" s="1063" t="s">
        <v>11</v>
      </c>
      <c r="D96" s="1064"/>
      <c r="E96" s="145">
        <f>E5+E4+E6+-F93+E7</f>
        <v>1818.0300000000007</v>
      </c>
      <c r="F96" s="5"/>
      <c r="L96" s="47"/>
      <c r="N96" s="1063" t="s">
        <v>11</v>
      </c>
      <c r="O96" s="1064"/>
      <c r="P96" s="145">
        <f>P5+P4+P6+-Q93+P7</f>
        <v>1299.74</v>
      </c>
      <c r="Q96" s="5"/>
    </row>
  </sheetData>
  <mergeCells count="12">
    <mergeCell ref="U8:U9"/>
    <mergeCell ref="A1:I1"/>
    <mergeCell ref="J8:J9"/>
    <mergeCell ref="C96:D96"/>
    <mergeCell ref="A5:A7"/>
    <mergeCell ref="B5:B7"/>
    <mergeCell ref="I8:I9"/>
    <mergeCell ref="N96:O9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25"/>
      <c r="B1" s="1025"/>
      <c r="C1" s="1025"/>
      <c r="D1" s="1025"/>
      <c r="E1" s="1025"/>
      <c r="F1" s="1025"/>
      <c r="G1" s="102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084"/>
      <c r="B5" s="1086" t="s">
        <v>79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85"/>
      <c r="B6" s="1087"/>
      <c r="C6" s="226"/>
      <c r="D6" s="118"/>
      <c r="E6" s="503"/>
      <c r="F6" s="241"/>
      <c r="I6" s="1088" t="s">
        <v>3</v>
      </c>
      <c r="J6" s="108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9"/>
      <c r="J7" s="1083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63" t="s">
        <v>11</v>
      </c>
      <c r="D100" s="106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25"/>
      <c r="B1" s="1025"/>
      <c r="C1" s="1025"/>
      <c r="D1" s="1025"/>
      <c r="E1" s="1025"/>
      <c r="F1" s="1025"/>
      <c r="G1" s="102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59"/>
      <c r="B5" s="1090" t="s">
        <v>74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60"/>
      <c r="B6" s="1091"/>
      <c r="C6" s="226"/>
      <c r="D6" s="118"/>
      <c r="E6" s="144"/>
      <c r="F6" s="242"/>
      <c r="I6" s="1088" t="s">
        <v>3</v>
      </c>
      <c r="J6" s="108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89"/>
      <c r="J7" s="1083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63" t="s">
        <v>11</v>
      </c>
      <c r="D33" s="1064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079" t="s">
        <v>428</v>
      </c>
      <c r="B1" s="1079"/>
      <c r="C1" s="1079"/>
      <c r="D1" s="1079"/>
      <c r="E1" s="1079"/>
      <c r="F1" s="1079"/>
      <c r="G1" s="1079"/>
      <c r="H1" s="1079"/>
      <c r="I1" s="1079"/>
      <c r="J1" s="99">
        <v>1</v>
      </c>
      <c r="L1" s="1092" t="s">
        <v>209</v>
      </c>
      <c r="M1" s="1092"/>
      <c r="N1" s="1092"/>
      <c r="O1" s="1092"/>
      <c r="P1" s="1092"/>
      <c r="Q1" s="1092"/>
      <c r="R1" s="1092"/>
      <c r="S1" s="1092"/>
      <c r="T1" s="1092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596"/>
      <c r="B5" s="1093" t="s">
        <v>159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596"/>
      <c r="M5" s="1093" t="s">
        <v>159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96" t="s">
        <v>158</v>
      </c>
      <c r="B6" s="1094"/>
      <c r="C6" s="237"/>
      <c r="D6" s="337"/>
      <c r="E6" s="256"/>
      <c r="F6" s="242"/>
      <c r="G6" s="73"/>
      <c r="L6" s="596" t="s">
        <v>215</v>
      </c>
      <c r="M6" s="1094"/>
      <c r="N6" s="237"/>
      <c r="O6" s="337"/>
      <c r="P6" s="256"/>
      <c r="Q6" s="242"/>
      <c r="R6" s="73"/>
    </row>
    <row r="7" spans="1:21" ht="15.75" customHeight="1" thickBot="1" x14ac:dyDescent="0.35">
      <c r="A7" s="596"/>
      <c r="B7" s="1094"/>
      <c r="C7" s="237"/>
      <c r="D7" s="337"/>
      <c r="E7" s="256"/>
      <c r="F7" s="242"/>
      <c r="G7" s="73"/>
      <c r="I7" s="378"/>
      <c r="J7" s="378"/>
      <c r="L7" s="596"/>
      <c r="M7" s="1094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072" t="s">
        <v>47</v>
      </c>
      <c r="J8" s="1077" t="s">
        <v>4</v>
      </c>
      <c r="M8" s="421"/>
      <c r="N8" s="237"/>
      <c r="O8" s="118"/>
      <c r="P8" s="335"/>
      <c r="Q8" s="336"/>
      <c r="R8" s="73"/>
      <c r="T8" s="1072" t="s">
        <v>47</v>
      </c>
      <c r="U8" s="107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73"/>
      <c r="J9" s="107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73"/>
      <c r="U9" s="1078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199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961">
        <f>P4+P5+P6-Q10+P7+P8</f>
        <v>2000</v>
      </c>
      <c r="U10" s="962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200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208</v>
      </c>
      <c r="H12" s="71">
        <v>93</v>
      </c>
      <c r="I12" s="961">
        <f t="shared" ref="I12:I37" si="3">I11-F12</f>
        <v>825</v>
      </c>
      <c r="J12" s="962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808">
        <f t="shared" si="2"/>
        <v>30</v>
      </c>
      <c r="E13" s="809">
        <v>44837</v>
      </c>
      <c r="F13" s="549">
        <f t="shared" si="0"/>
        <v>30</v>
      </c>
      <c r="G13" s="331" t="s">
        <v>315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808">
        <f t="shared" si="2"/>
        <v>15</v>
      </c>
      <c r="E14" s="809">
        <v>44837</v>
      </c>
      <c r="F14" s="549">
        <f t="shared" si="0"/>
        <v>15</v>
      </c>
      <c r="G14" s="331" t="s">
        <v>316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808">
        <f t="shared" si="2"/>
        <v>90</v>
      </c>
      <c r="E15" s="809">
        <v>44839</v>
      </c>
      <c r="F15" s="549">
        <f t="shared" si="0"/>
        <v>90</v>
      </c>
      <c r="G15" s="331" t="s">
        <v>321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808">
        <f t="shared" si="2"/>
        <v>15</v>
      </c>
      <c r="E16" s="799">
        <v>44841</v>
      </c>
      <c r="F16" s="549">
        <f t="shared" si="0"/>
        <v>15</v>
      </c>
      <c r="G16" s="331" t="s">
        <v>331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808">
        <f t="shared" si="2"/>
        <v>75</v>
      </c>
      <c r="E17" s="809">
        <v>44841</v>
      </c>
      <c r="F17" s="549">
        <f t="shared" si="0"/>
        <v>75</v>
      </c>
      <c r="G17" s="331" t="s">
        <v>332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808">
        <f t="shared" si="2"/>
        <v>15</v>
      </c>
      <c r="E18" s="809">
        <v>44844</v>
      </c>
      <c r="F18" s="549">
        <f t="shared" si="0"/>
        <v>15</v>
      </c>
      <c r="G18" s="810" t="s">
        <v>341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808">
        <f t="shared" si="2"/>
        <v>15</v>
      </c>
      <c r="E19" s="809">
        <v>44847</v>
      </c>
      <c r="F19" s="549">
        <f t="shared" si="0"/>
        <v>15</v>
      </c>
      <c r="G19" s="331" t="s">
        <v>356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808">
        <f t="shared" si="2"/>
        <v>15</v>
      </c>
      <c r="E20" s="799">
        <v>44847</v>
      </c>
      <c r="F20" s="549">
        <f t="shared" si="0"/>
        <v>15</v>
      </c>
      <c r="G20" s="331" t="s">
        <v>357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808">
        <f t="shared" ref="D21:D27" si="8">B21*C21</f>
        <v>120</v>
      </c>
      <c r="E21" s="799">
        <v>44852</v>
      </c>
      <c r="F21" s="549">
        <f t="shared" ref="F21:F27" si="9">D21</f>
        <v>120</v>
      </c>
      <c r="G21" s="331" t="s">
        <v>373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808">
        <f t="shared" si="8"/>
        <v>15</v>
      </c>
      <c r="E22" s="590">
        <v>44852</v>
      </c>
      <c r="F22" s="549">
        <f t="shared" si="9"/>
        <v>15</v>
      </c>
      <c r="G22" s="331" t="s">
        <v>373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808">
        <f t="shared" si="8"/>
        <v>15</v>
      </c>
      <c r="E23" s="590">
        <v>44853</v>
      </c>
      <c r="F23" s="549">
        <f t="shared" si="9"/>
        <v>15</v>
      </c>
      <c r="G23" s="331" t="s">
        <v>376</v>
      </c>
      <c r="H23" s="332">
        <v>93</v>
      </c>
      <c r="I23" s="209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808">
        <f t="shared" si="8"/>
        <v>30</v>
      </c>
      <c r="E24" s="590">
        <v>44855</v>
      </c>
      <c r="F24" s="549">
        <f t="shared" si="9"/>
        <v>30</v>
      </c>
      <c r="G24" s="331" t="s">
        <v>385</v>
      </c>
      <c r="H24" s="332">
        <v>93</v>
      </c>
      <c r="I24" s="209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808">
        <f t="shared" si="8"/>
        <v>15</v>
      </c>
      <c r="E25" s="590">
        <v>44858</v>
      </c>
      <c r="F25" s="549">
        <f t="shared" si="9"/>
        <v>15</v>
      </c>
      <c r="G25" s="331" t="s">
        <v>392</v>
      </c>
      <c r="H25" s="332">
        <v>93</v>
      </c>
      <c r="I25" s="209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808">
        <f t="shared" si="8"/>
        <v>75</v>
      </c>
      <c r="E26" s="590">
        <v>44858</v>
      </c>
      <c r="F26" s="549">
        <f t="shared" si="9"/>
        <v>75</v>
      </c>
      <c r="G26" s="331" t="s">
        <v>393</v>
      </c>
      <c r="H26" s="332">
        <v>93</v>
      </c>
      <c r="I26" s="209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808">
        <f t="shared" si="8"/>
        <v>150</v>
      </c>
      <c r="E27" s="590">
        <v>44861</v>
      </c>
      <c r="F27" s="549">
        <f t="shared" si="9"/>
        <v>150</v>
      </c>
      <c r="G27" s="331" t="s">
        <v>405</v>
      </c>
      <c r="H27" s="332">
        <v>93</v>
      </c>
      <c r="I27" s="961">
        <f t="shared" si="3"/>
        <v>135</v>
      </c>
      <c r="J27" s="962">
        <f t="shared" si="4"/>
        <v>9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08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08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08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08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08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08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08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08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063" t="s">
        <v>11</v>
      </c>
      <c r="D42" s="1064"/>
      <c r="E42" s="145">
        <f>E5+E4+E6+-F39</f>
        <v>1005</v>
      </c>
      <c r="F42" s="5"/>
      <c r="L42" s="47"/>
      <c r="N42" s="1063" t="s">
        <v>11</v>
      </c>
      <c r="O42" s="1064"/>
      <c r="P42" s="145">
        <f>P5+P4+P6+-Q39</f>
        <v>2000</v>
      </c>
      <c r="Q42" s="5"/>
    </row>
  </sheetData>
  <sortState ref="C21:H27">
    <sortCondition ref="G21:G27"/>
  </sortState>
  <mergeCells count="10">
    <mergeCell ref="A1:I1"/>
    <mergeCell ref="B5:B7"/>
    <mergeCell ref="I8:I9"/>
    <mergeCell ref="J8:J9"/>
    <mergeCell ref="C42:D42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6" sqref="C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10"/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37" t="s">
        <v>78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5"/>
    </row>
    <row r="6" spans="1:10" ht="15.75" thickBot="1" x14ac:dyDescent="0.3">
      <c r="A6" s="227" t="s">
        <v>214</v>
      </c>
      <c r="B6" s="1095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135"/>
      <c r="F10" s="756">
        <f t="shared" si="0"/>
        <v>0</v>
      </c>
      <c r="G10" s="757"/>
      <c r="H10" s="758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1136"/>
      <c r="F11" s="756">
        <f t="shared" si="0"/>
        <v>0</v>
      </c>
      <c r="G11" s="757"/>
      <c r="H11" s="758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1136"/>
      <c r="F12" s="756">
        <f t="shared" si="0"/>
        <v>0</v>
      </c>
      <c r="G12" s="757"/>
      <c r="H12" s="758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1136"/>
      <c r="F13" s="756">
        <f t="shared" si="0"/>
        <v>0</v>
      </c>
      <c r="G13" s="757"/>
      <c r="H13" s="758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1136"/>
      <c r="F14" s="756">
        <f t="shared" si="0"/>
        <v>0</v>
      </c>
      <c r="G14" s="757"/>
      <c r="H14" s="758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1121"/>
      <c r="F15" s="756">
        <f t="shared" si="0"/>
        <v>0</v>
      </c>
      <c r="G15" s="757"/>
      <c r="H15" s="758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15" t="s">
        <v>21</v>
      </c>
      <c r="E75" s="1016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22" t="s">
        <v>95</v>
      </c>
      <c r="C5" s="400"/>
      <c r="D5" s="134"/>
      <c r="E5" s="209"/>
      <c r="F5" s="62"/>
      <c r="G5" s="5"/>
    </row>
    <row r="6" spans="1:9" x14ac:dyDescent="0.25">
      <c r="A6" s="413"/>
      <c r="B6" s="1022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23" t="s">
        <v>11</v>
      </c>
      <c r="D83" s="102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29"/>
      <c r="B5" s="1096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29"/>
      <c r="B6" s="1096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23" t="s">
        <v>11</v>
      </c>
      <c r="D60" s="102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10"/>
      <c r="B1" s="1010"/>
      <c r="C1" s="1010"/>
      <c r="D1" s="1010"/>
      <c r="E1" s="1010"/>
      <c r="F1" s="1010"/>
      <c r="G1" s="1010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37" t="s">
        <v>125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37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37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15" t="s">
        <v>21</v>
      </c>
      <c r="E41" s="1016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C27" sqref="C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21" t="s">
        <v>429</v>
      </c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097" t="s">
        <v>52</v>
      </c>
      <c r="B4" s="495"/>
      <c r="C4" s="128"/>
      <c r="D4" s="135"/>
      <c r="E4" s="86">
        <v>142.04</v>
      </c>
      <c r="F4" s="73">
        <v>4</v>
      </c>
      <c r="G4" s="893"/>
    </row>
    <row r="5" spans="1:9" ht="15" customHeight="1" x14ac:dyDescent="0.25">
      <c r="A5" s="1098"/>
      <c r="B5" s="1100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1754.1899999999998</v>
      </c>
      <c r="H5" s="138">
        <f>E5-G5+E4+E6+E7+E8</f>
        <v>1426.0000000000002</v>
      </c>
    </row>
    <row r="6" spans="1:9" ht="16.5" thickBot="1" x14ac:dyDescent="0.3">
      <c r="A6" s="1099"/>
      <c r="B6" s="1101"/>
      <c r="C6" s="564"/>
      <c r="D6" s="135"/>
      <c r="E6" s="86"/>
      <c r="F6" s="73"/>
      <c r="G6" s="73"/>
    </row>
    <row r="7" spans="1:9" ht="21.75" customHeight="1" x14ac:dyDescent="0.25">
      <c r="A7" s="534" t="s">
        <v>52</v>
      </c>
      <c r="C7" s="564"/>
      <c r="D7" s="135"/>
      <c r="E7" s="105"/>
      <c r="F7" s="73"/>
      <c r="G7" s="73"/>
    </row>
    <row r="8" spans="1:9" ht="15.75" thickBot="1" x14ac:dyDescent="0.3">
      <c r="C8" s="102"/>
      <c r="D8" s="135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</row>
    <row r="10" spans="1:9" ht="16.5" thickTop="1" x14ac:dyDescent="0.25">
      <c r="A10" s="937" t="s">
        <v>354</v>
      </c>
      <c r="B10" s="236">
        <f>F4+F5+F6+F7+F8-C10</f>
        <v>99</v>
      </c>
      <c r="C10" s="938">
        <v>5</v>
      </c>
      <c r="D10" s="339">
        <v>142.13999999999999</v>
      </c>
      <c r="E10" s="738">
        <v>44844</v>
      </c>
      <c r="F10" s="339">
        <f t="shared" ref="F10:F57" si="0">D10</f>
        <v>142.13999999999999</v>
      </c>
      <c r="G10" s="714" t="s">
        <v>342</v>
      </c>
      <c r="H10" s="737">
        <v>42</v>
      </c>
      <c r="I10" s="132">
        <f>E6+E5+E4-F10+E7+E8</f>
        <v>3038.05</v>
      </c>
    </row>
    <row r="11" spans="1:9" x14ac:dyDescent="0.25">
      <c r="A11" s="75"/>
      <c r="B11" s="354">
        <f>B10-C11</f>
        <v>98</v>
      </c>
      <c r="C11" s="338">
        <v>1</v>
      </c>
      <c r="D11" s="339">
        <v>29.16</v>
      </c>
      <c r="E11" s="738">
        <v>44847</v>
      </c>
      <c r="F11" s="339">
        <f t="shared" si="0"/>
        <v>29.16</v>
      </c>
      <c r="G11" s="714" t="s">
        <v>353</v>
      </c>
      <c r="H11" s="737">
        <v>42</v>
      </c>
      <c r="I11" s="132">
        <f>I10-F11</f>
        <v>3008.8900000000003</v>
      </c>
    </row>
    <row r="12" spans="1:9" x14ac:dyDescent="0.25">
      <c r="A12" s="75"/>
      <c r="B12" s="354">
        <f t="shared" ref="B12:B58" si="1">B11-C12</f>
        <v>88</v>
      </c>
      <c r="C12" s="338">
        <v>10</v>
      </c>
      <c r="D12" s="339">
        <v>273.66000000000003</v>
      </c>
      <c r="E12" s="738">
        <v>44847</v>
      </c>
      <c r="F12" s="339">
        <f t="shared" si="0"/>
        <v>273.66000000000003</v>
      </c>
      <c r="G12" s="714" t="s">
        <v>358</v>
      </c>
      <c r="H12" s="737">
        <v>30</v>
      </c>
      <c r="I12" s="132">
        <f t="shared" ref="I12:I13" si="2">I11-F12</f>
        <v>2735.2300000000005</v>
      </c>
    </row>
    <row r="13" spans="1:9" x14ac:dyDescent="0.25">
      <c r="A13" s="55"/>
      <c r="B13" s="354">
        <f t="shared" si="1"/>
        <v>83</v>
      </c>
      <c r="C13" s="338">
        <v>5</v>
      </c>
      <c r="D13" s="339">
        <v>155.86000000000001</v>
      </c>
      <c r="E13" s="738">
        <v>44849</v>
      </c>
      <c r="F13" s="339">
        <f t="shared" si="0"/>
        <v>155.86000000000001</v>
      </c>
      <c r="G13" s="714" t="s">
        <v>365</v>
      </c>
      <c r="H13" s="737">
        <v>30</v>
      </c>
      <c r="I13" s="132">
        <f t="shared" si="2"/>
        <v>2579.3700000000003</v>
      </c>
    </row>
    <row r="14" spans="1:9" x14ac:dyDescent="0.25">
      <c r="A14" s="75"/>
      <c r="B14" s="354">
        <f t="shared" si="1"/>
        <v>82</v>
      </c>
      <c r="C14" s="338">
        <v>1</v>
      </c>
      <c r="D14" s="339">
        <v>29.67</v>
      </c>
      <c r="E14" s="738">
        <v>44853</v>
      </c>
      <c r="F14" s="339">
        <f t="shared" si="0"/>
        <v>29.67</v>
      </c>
      <c r="G14" s="714" t="s">
        <v>376</v>
      </c>
      <c r="H14" s="737">
        <v>30</v>
      </c>
      <c r="I14" s="132">
        <f>I13-F14</f>
        <v>2549.7000000000003</v>
      </c>
    </row>
    <row r="15" spans="1:9" x14ac:dyDescent="0.25">
      <c r="A15" s="75"/>
      <c r="B15" s="354">
        <f t="shared" si="1"/>
        <v>81</v>
      </c>
      <c r="C15" s="338">
        <v>1</v>
      </c>
      <c r="D15" s="339">
        <v>28.68</v>
      </c>
      <c r="E15" s="738">
        <v>44854</v>
      </c>
      <c r="F15" s="339">
        <f t="shared" si="0"/>
        <v>28.68</v>
      </c>
      <c r="G15" s="714" t="s">
        <v>379</v>
      </c>
      <c r="H15" s="737">
        <v>30</v>
      </c>
      <c r="I15" s="132">
        <f t="shared" ref="I15:I58" si="3">I14-F15</f>
        <v>2521.0200000000004</v>
      </c>
    </row>
    <row r="16" spans="1:9" x14ac:dyDescent="0.25">
      <c r="B16" s="354">
        <f t="shared" si="1"/>
        <v>78</v>
      </c>
      <c r="C16" s="338">
        <v>3</v>
      </c>
      <c r="D16" s="339">
        <v>90.38</v>
      </c>
      <c r="E16" s="738">
        <v>44854</v>
      </c>
      <c r="F16" s="339">
        <f t="shared" si="0"/>
        <v>90.38</v>
      </c>
      <c r="G16" s="714" t="s">
        <v>381</v>
      </c>
      <c r="H16" s="737">
        <v>30</v>
      </c>
      <c r="I16" s="132">
        <f t="shared" si="3"/>
        <v>2430.6400000000003</v>
      </c>
    </row>
    <row r="17" spans="2:9" x14ac:dyDescent="0.25">
      <c r="B17" s="354">
        <f t="shared" si="1"/>
        <v>77</v>
      </c>
      <c r="C17" s="338">
        <v>1</v>
      </c>
      <c r="D17" s="339">
        <v>30.55</v>
      </c>
      <c r="E17" s="738">
        <v>44855</v>
      </c>
      <c r="F17" s="339">
        <f t="shared" si="0"/>
        <v>30.55</v>
      </c>
      <c r="G17" s="714" t="s">
        <v>383</v>
      </c>
      <c r="H17" s="737">
        <v>30</v>
      </c>
      <c r="I17" s="132">
        <f t="shared" si="3"/>
        <v>2400.09</v>
      </c>
    </row>
    <row r="18" spans="2:9" x14ac:dyDescent="0.25">
      <c r="B18" s="354">
        <f t="shared" si="1"/>
        <v>76</v>
      </c>
      <c r="C18" s="338">
        <v>1</v>
      </c>
      <c r="D18" s="339">
        <v>30.65</v>
      </c>
      <c r="E18" s="738">
        <v>44856</v>
      </c>
      <c r="F18" s="339">
        <f t="shared" si="0"/>
        <v>30.65</v>
      </c>
      <c r="G18" s="714" t="s">
        <v>387</v>
      </c>
      <c r="H18" s="737">
        <v>30</v>
      </c>
      <c r="I18" s="132">
        <f t="shared" si="3"/>
        <v>2369.44</v>
      </c>
    </row>
    <row r="19" spans="2:9" x14ac:dyDescent="0.25">
      <c r="B19" s="354">
        <f t="shared" si="1"/>
        <v>70</v>
      </c>
      <c r="C19" s="338">
        <v>6</v>
      </c>
      <c r="D19" s="339">
        <v>178.63</v>
      </c>
      <c r="E19" s="738">
        <v>44856</v>
      </c>
      <c r="F19" s="339">
        <f t="shared" si="0"/>
        <v>178.63</v>
      </c>
      <c r="G19" s="714" t="s">
        <v>389</v>
      </c>
      <c r="H19" s="737">
        <v>30</v>
      </c>
      <c r="I19" s="132">
        <f t="shared" si="3"/>
        <v>2190.81</v>
      </c>
    </row>
    <row r="20" spans="2:9" x14ac:dyDescent="0.25">
      <c r="B20" s="354">
        <f t="shared" si="1"/>
        <v>68</v>
      </c>
      <c r="C20" s="338">
        <v>2</v>
      </c>
      <c r="D20" s="339">
        <v>61</v>
      </c>
      <c r="E20" s="738">
        <v>44858</v>
      </c>
      <c r="F20" s="339">
        <f t="shared" si="0"/>
        <v>61</v>
      </c>
      <c r="G20" s="714" t="s">
        <v>391</v>
      </c>
      <c r="H20" s="737">
        <v>30</v>
      </c>
      <c r="I20" s="132">
        <f t="shared" si="3"/>
        <v>2129.81</v>
      </c>
    </row>
    <row r="21" spans="2:9" x14ac:dyDescent="0.25">
      <c r="B21" s="354">
        <f t="shared" si="1"/>
        <v>61</v>
      </c>
      <c r="C21" s="338">
        <v>7</v>
      </c>
      <c r="D21" s="339">
        <v>214.24</v>
      </c>
      <c r="E21" s="356">
        <v>44858</v>
      </c>
      <c r="F21" s="339">
        <f t="shared" si="0"/>
        <v>214.24</v>
      </c>
      <c r="G21" s="714" t="s">
        <v>393</v>
      </c>
      <c r="H21" s="737">
        <v>30</v>
      </c>
      <c r="I21" s="132">
        <f t="shared" si="3"/>
        <v>1915.57</v>
      </c>
    </row>
    <row r="22" spans="2:9" x14ac:dyDescent="0.25">
      <c r="B22" s="354">
        <f t="shared" si="1"/>
        <v>60</v>
      </c>
      <c r="C22" s="338">
        <v>1</v>
      </c>
      <c r="D22" s="339">
        <v>30.11</v>
      </c>
      <c r="E22" s="356">
        <v>44860</v>
      </c>
      <c r="F22" s="339">
        <f t="shared" si="0"/>
        <v>30.11</v>
      </c>
      <c r="G22" s="714" t="s">
        <v>395</v>
      </c>
      <c r="H22" s="737">
        <v>30</v>
      </c>
      <c r="I22" s="132">
        <f t="shared" si="3"/>
        <v>1885.46</v>
      </c>
    </row>
    <row r="23" spans="2:9" x14ac:dyDescent="0.25">
      <c r="B23" s="354">
        <f t="shared" si="1"/>
        <v>53</v>
      </c>
      <c r="C23" s="338">
        <v>7</v>
      </c>
      <c r="D23" s="339">
        <v>210.71</v>
      </c>
      <c r="E23" s="356">
        <v>44860</v>
      </c>
      <c r="F23" s="339">
        <f t="shared" si="0"/>
        <v>210.71</v>
      </c>
      <c r="G23" s="714" t="s">
        <v>397</v>
      </c>
      <c r="H23" s="737">
        <v>30</v>
      </c>
      <c r="I23" s="132">
        <f t="shared" si="3"/>
        <v>1674.75</v>
      </c>
    </row>
    <row r="24" spans="2:9" x14ac:dyDescent="0.25">
      <c r="B24" s="354">
        <f t="shared" si="1"/>
        <v>52</v>
      </c>
      <c r="C24" s="338">
        <v>1</v>
      </c>
      <c r="D24" s="339">
        <v>31.99</v>
      </c>
      <c r="E24" s="356">
        <v>44863</v>
      </c>
      <c r="F24" s="339">
        <f t="shared" si="0"/>
        <v>31.99</v>
      </c>
      <c r="G24" s="714" t="s">
        <v>410</v>
      </c>
      <c r="H24" s="737">
        <v>30</v>
      </c>
      <c r="I24" s="132">
        <f t="shared" si="3"/>
        <v>1642.76</v>
      </c>
    </row>
    <row r="25" spans="2:9" x14ac:dyDescent="0.25">
      <c r="B25" s="957">
        <f t="shared" si="1"/>
        <v>45</v>
      </c>
      <c r="C25" s="338">
        <v>7</v>
      </c>
      <c r="D25" s="339">
        <v>216.76</v>
      </c>
      <c r="E25" s="356">
        <v>44863</v>
      </c>
      <c r="F25" s="339">
        <f t="shared" si="0"/>
        <v>216.76</v>
      </c>
      <c r="G25" s="714" t="s">
        <v>411</v>
      </c>
      <c r="H25" s="737">
        <v>30</v>
      </c>
      <c r="I25" s="949">
        <f t="shared" si="3"/>
        <v>1426</v>
      </c>
    </row>
    <row r="26" spans="2:9" x14ac:dyDescent="0.25">
      <c r="B26" s="354">
        <f t="shared" si="1"/>
        <v>45</v>
      </c>
      <c r="C26" s="338"/>
      <c r="D26" s="339"/>
      <c r="E26" s="356"/>
      <c r="F26" s="339">
        <f t="shared" si="0"/>
        <v>0</v>
      </c>
      <c r="G26" s="714"/>
      <c r="H26" s="737"/>
      <c r="I26" s="132">
        <f t="shared" si="3"/>
        <v>1426</v>
      </c>
    </row>
    <row r="27" spans="2:9" x14ac:dyDescent="0.25">
      <c r="B27" s="354">
        <f t="shared" si="1"/>
        <v>45</v>
      </c>
      <c r="C27" s="338"/>
      <c r="D27" s="339"/>
      <c r="E27" s="356"/>
      <c r="F27" s="339">
        <f t="shared" si="0"/>
        <v>0</v>
      </c>
      <c r="G27" s="714"/>
      <c r="H27" s="737"/>
      <c r="I27" s="132">
        <f t="shared" si="3"/>
        <v>1426</v>
      </c>
    </row>
    <row r="28" spans="2:9" x14ac:dyDescent="0.25">
      <c r="B28" s="354">
        <f t="shared" si="1"/>
        <v>45</v>
      </c>
      <c r="C28" s="338"/>
      <c r="D28" s="339"/>
      <c r="E28" s="356"/>
      <c r="F28" s="339">
        <f t="shared" si="0"/>
        <v>0</v>
      </c>
      <c r="G28" s="714"/>
      <c r="H28" s="737"/>
      <c r="I28" s="132">
        <f t="shared" si="3"/>
        <v>1426</v>
      </c>
    </row>
    <row r="29" spans="2:9" x14ac:dyDescent="0.25">
      <c r="B29" s="354">
        <f t="shared" si="1"/>
        <v>45</v>
      </c>
      <c r="C29" s="338"/>
      <c r="D29" s="339"/>
      <c r="E29" s="356"/>
      <c r="F29" s="339">
        <f t="shared" si="0"/>
        <v>0</v>
      </c>
      <c r="G29" s="714"/>
      <c r="H29" s="737"/>
      <c r="I29" s="132">
        <f t="shared" si="3"/>
        <v>1426</v>
      </c>
    </row>
    <row r="30" spans="2:9" x14ac:dyDescent="0.25">
      <c r="B30" s="354">
        <f t="shared" si="1"/>
        <v>45</v>
      </c>
      <c r="C30" s="338"/>
      <c r="D30" s="339"/>
      <c r="E30" s="356"/>
      <c r="F30" s="339">
        <f t="shared" si="0"/>
        <v>0</v>
      </c>
      <c r="G30" s="714"/>
      <c r="H30" s="737"/>
      <c r="I30" s="132">
        <f t="shared" si="3"/>
        <v>1426</v>
      </c>
    </row>
    <row r="31" spans="2:9" x14ac:dyDescent="0.25">
      <c r="B31" s="354">
        <f t="shared" si="1"/>
        <v>45</v>
      </c>
      <c r="C31" s="338"/>
      <c r="D31" s="339"/>
      <c r="E31" s="738"/>
      <c r="F31" s="339">
        <f t="shared" si="0"/>
        <v>0</v>
      </c>
      <c r="G31" s="714"/>
      <c r="H31" s="737"/>
      <c r="I31" s="132">
        <f t="shared" si="3"/>
        <v>1426</v>
      </c>
    </row>
    <row r="32" spans="2:9" x14ac:dyDescent="0.25">
      <c r="B32" s="354">
        <f t="shared" si="1"/>
        <v>45</v>
      </c>
      <c r="C32" s="338"/>
      <c r="D32" s="339"/>
      <c r="E32" s="738"/>
      <c r="F32" s="339">
        <f t="shared" si="0"/>
        <v>0</v>
      </c>
      <c r="G32" s="714"/>
      <c r="H32" s="737"/>
      <c r="I32" s="132">
        <f t="shared" si="3"/>
        <v>1426</v>
      </c>
    </row>
    <row r="33" spans="1:9" x14ac:dyDescent="0.25">
      <c r="B33" s="354">
        <f t="shared" si="1"/>
        <v>45</v>
      </c>
      <c r="C33" s="338"/>
      <c r="D33" s="339"/>
      <c r="E33" s="738"/>
      <c r="F33" s="339">
        <f t="shared" si="0"/>
        <v>0</v>
      </c>
      <c r="G33" s="714"/>
      <c r="H33" s="737"/>
      <c r="I33" s="132">
        <f t="shared" si="3"/>
        <v>1426</v>
      </c>
    </row>
    <row r="34" spans="1:9" x14ac:dyDescent="0.25">
      <c r="B34" s="354">
        <f t="shared" si="1"/>
        <v>45</v>
      </c>
      <c r="C34" s="338"/>
      <c r="D34" s="339"/>
      <c r="E34" s="738"/>
      <c r="F34" s="339">
        <f t="shared" si="0"/>
        <v>0</v>
      </c>
      <c r="G34" s="714"/>
      <c r="H34" s="737"/>
      <c r="I34" s="132">
        <f t="shared" si="3"/>
        <v>1426</v>
      </c>
    </row>
    <row r="35" spans="1:9" x14ac:dyDescent="0.25">
      <c r="B35" s="354">
        <f t="shared" si="1"/>
        <v>45</v>
      </c>
      <c r="C35" s="338"/>
      <c r="D35" s="339"/>
      <c r="E35" s="738"/>
      <c r="F35" s="339">
        <f t="shared" si="0"/>
        <v>0</v>
      </c>
      <c r="G35" s="714"/>
      <c r="H35" s="737"/>
      <c r="I35" s="132">
        <f t="shared" si="3"/>
        <v>1426</v>
      </c>
    </row>
    <row r="36" spans="1:9" x14ac:dyDescent="0.25">
      <c r="B36" s="354">
        <f t="shared" si="1"/>
        <v>45</v>
      </c>
      <c r="C36" s="338"/>
      <c r="D36" s="339"/>
      <c r="E36" s="738"/>
      <c r="F36" s="339">
        <f t="shared" si="0"/>
        <v>0</v>
      </c>
      <c r="G36" s="714"/>
      <c r="H36" s="737"/>
      <c r="I36" s="132">
        <f t="shared" si="3"/>
        <v>1426</v>
      </c>
    </row>
    <row r="37" spans="1:9" x14ac:dyDescent="0.25">
      <c r="B37" s="354">
        <f t="shared" si="1"/>
        <v>45</v>
      </c>
      <c r="C37" s="338"/>
      <c r="D37" s="339"/>
      <c r="E37" s="738"/>
      <c r="F37" s="339">
        <f t="shared" si="0"/>
        <v>0</v>
      </c>
      <c r="G37" s="714"/>
      <c r="H37" s="737"/>
      <c r="I37" s="132">
        <f t="shared" si="3"/>
        <v>1426</v>
      </c>
    </row>
    <row r="38" spans="1:9" x14ac:dyDescent="0.25">
      <c r="B38" s="354">
        <f t="shared" si="1"/>
        <v>45</v>
      </c>
      <c r="C38" s="338"/>
      <c r="D38" s="339"/>
      <c r="E38" s="738"/>
      <c r="F38" s="339">
        <f t="shared" si="0"/>
        <v>0</v>
      </c>
      <c r="G38" s="714"/>
      <c r="H38" s="737"/>
      <c r="I38" s="132">
        <f t="shared" si="3"/>
        <v>1426</v>
      </c>
    </row>
    <row r="39" spans="1:9" x14ac:dyDescent="0.25">
      <c r="B39" s="354">
        <f t="shared" si="1"/>
        <v>45</v>
      </c>
      <c r="C39" s="338"/>
      <c r="D39" s="339"/>
      <c r="E39" s="738"/>
      <c r="F39" s="339">
        <f t="shared" si="0"/>
        <v>0</v>
      </c>
      <c r="G39" s="714"/>
      <c r="H39" s="737"/>
      <c r="I39" s="132">
        <f t="shared" si="3"/>
        <v>1426</v>
      </c>
    </row>
    <row r="40" spans="1:9" x14ac:dyDescent="0.25">
      <c r="A40" s="75"/>
      <c r="B40" s="354">
        <f t="shared" si="1"/>
        <v>45</v>
      </c>
      <c r="C40" s="338"/>
      <c r="D40" s="339"/>
      <c r="E40" s="738"/>
      <c r="F40" s="339">
        <f t="shared" si="0"/>
        <v>0</v>
      </c>
      <c r="G40" s="714"/>
      <c r="H40" s="737"/>
      <c r="I40" s="132">
        <f t="shared" si="3"/>
        <v>1426</v>
      </c>
    </row>
    <row r="41" spans="1:9" x14ac:dyDescent="0.25">
      <c r="B41" s="354">
        <f t="shared" si="1"/>
        <v>45</v>
      </c>
      <c r="C41" s="338"/>
      <c r="D41" s="339"/>
      <c r="E41" s="738"/>
      <c r="F41" s="339">
        <f t="shared" si="0"/>
        <v>0</v>
      </c>
      <c r="G41" s="714"/>
      <c r="H41" s="737"/>
      <c r="I41" s="132">
        <f t="shared" si="3"/>
        <v>1426</v>
      </c>
    </row>
    <row r="42" spans="1:9" x14ac:dyDescent="0.25">
      <c r="B42" s="354">
        <f t="shared" si="1"/>
        <v>45</v>
      </c>
      <c r="C42" s="338"/>
      <c r="D42" s="339"/>
      <c r="E42" s="738"/>
      <c r="F42" s="339">
        <f t="shared" si="0"/>
        <v>0</v>
      </c>
      <c r="G42" s="714"/>
      <c r="H42" s="737"/>
      <c r="I42" s="132">
        <f t="shared" si="3"/>
        <v>1426</v>
      </c>
    </row>
    <row r="43" spans="1:9" x14ac:dyDescent="0.25">
      <c r="B43" s="354">
        <f t="shared" si="1"/>
        <v>45</v>
      </c>
      <c r="C43" s="338"/>
      <c r="D43" s="339"/>
      <c r="E43" s="738"/>
      <c r="F43" s="339">
        <f t="shared" si="0"/>
        <v>0</v>
      </c>
      <c r="G43" s="714"/>
      <c r="H43" s="737"/>
      <c r="I43" s="132">
        <f t="shared" si="3"/>
        <v>1426</v>
      </c>
    </row>
    <row r="44" spans="1:9" x14ac:dyDescent="0.25">
      <c r="B44" s="354">
        <f t="shared" si="1"/>
        <v>45</v>
      </c>
      <c r="C44" s="338"/>
      <c r="D44" s="339"/>
      <c r="E44" s="738"/>
      <c r="F44" s="339">
        <f t="shared" si="0"/>
        <v>0</v>
      </c>
      <c r="G44" s="714"/>
      <c r="H44" s="737"/>
      <c r="I44" s="132">
        <f t="shared" si="3"/>
        <v>1426</v>
      </c>
    </row>
    <row r="45" spans="1:9" x14ac:dyDescent="0.25">
      <c r="B45" s="354">
        <f t="shared" si="1"/>
        <v>45</v>
      </c>
      <c r="C45" s="338"/>
      <c r="D45" s="339"/>
      <c r="E45" s="738"/>
      <c r="F45" s="339">
        <f t="shared" si="0"/>
        <v>0</v>
      </c>
      <c r="G45" s="714"/>
      <c r="H45" s="737"/>
      <c r="I45" s="132">
        <f t="shared" si="3"/>
        <v>1426</v>
      </c>
    </row>
    <row r="46" spans="1:9" x14ac:dyDescent="0.25">
      <c r="B46" s="354">
        <f t="shared" si="1"/>
        <v>45</v>
      </c>
      <c r="C46" s="338"/>
      <c r="D46" s="339"/>
      <c r="E46" s="738"/>
      <c r="F46" s="339">
        <f t="shared" si="0"/>
        <v>0</v>
      </c>
      <c r="G46" s="714"/>
      <c r="H46" s="737"/>
      <c r="I46" s="132">
        <f t="shared" si="3"/>
        <v>1426</v>
      </c>
    </row>
    <row r="47" spans="1:9" x14ac:dyDescent="0.25">
      <c r="B47" s="354">
        <f t="shared" si="1"/>
        <v>45</v>
      </c>
      <c r="C47" s="338"/>
      <c r="D47" s="339"/>
      <c r="E47" s="738"/>
      <c r="F47" s="339">
        <f t="shared" si="0"/>
        <v>0</v>
      </c>
      <c r="G47" s="714"/>
      <c r="H47" s="737"/>
      <c r="I47" s="132">
        <f t="shared" si="3"/>
        <v>1426</v>
      </c>
    </row>
    <row r="48" spans="1:9" x14ac:dyDescent="0.25">
      <c r="B48" s="354">
        <f t="shared" si="1"/>
        <v>45</v>
      </c>
      <c r="C48" s="338"/>
      <c r="D48" s="339"/>
      <c r="E48" s="738"/>
      <c r="F48" s="339">
        <f t="shared" si="0"/>
        <v>0</v>
      </c>
      <c r="G48" s="714"/>
      <c r="H48" s="737"/>
      <c r="I48" s="132">
        <f t="shared" si="3"/>
        <v>1426</v>
      </c>
    </row>
    <row r="49" spans="1:9" x14ac:dyDescent="0.25">
      <c r="B49" s="354">
        <f t="shared" si="1"/>
        <v>45</v>
      </c>
      <c r="C49" s="338"/>
      <c r="D49" s="339"/>
      <c r="E49" s="738"/>
      <c r="F49" s="339">
        <f t="shared" si="0"/>
        <v>0</v>
      </c>
      <c r="G49" s="714"/>
      <c r="H49" s="737"/>
      <c r="I49" s="132">
        <f t="shared" si="3"/>
        <v>1426</v>
      </c>
    </row>
    <row r="50" spans="1:9" x14ac:dyDescent="0.25">
      <c r="B50" s="354">
        <f t="shared" si="1"/>
        <v>45</v>
      </c>
      <c r="C50" s="338"/>
      <c r="D50" s="339"/>
      <c r="E50" s="738"/>
      <c r="F50" s="339">
        <f t="shared" si="0"/>
        <v>0</v>
      </c>
      <c r="G50" s="714"/>
      <c r="H50" s="737"/>
      <c r="I50" s="132">
        <f t="shared" si="3"/>
        <v>1426</v>
      </c>
    </row>
    <row r="51" spans="1:9" x14ac:dyDescent="0.25">
      <c r="B51" s="354">
        <f t="shared" si="1"/>
        <v>45</v>
      </c>
      <c r="C51" s="338"/>
      <c r="D51" s="339"/>
      <c r="E51" s="738"/>
      <c r="F51" s="339">
        <f t="shared" si="0"/>
        <v>0</v>
      </c>
      <c r="G51" s="714"/>
      <c r="H51" s="737"/>
      <c r="I51" s="132">
        <f t="shared" si="3"/>
        <v>1426</v>
      </c>
    </row>
    <row r="52" spans="1:9" x14ac:dyDescent="0.25">
      <c r="B52" s="354">
        <f t="shared" si="1"/>
        <v>45</v>
      </c>
      <c r="C52" s="338"/>
      <c r="D52" s="339"/>
      <c r="E52" s="738"/>
      <c r="F52" s="339">
        <f t="shared" si="0"/>
        <v>0</v>
      </c>
      <c r="G52" s="714"/>
      <c r="H52" s="737"/>
      <c r="I52" s="132">
        <f t="shared" si="3"/>
        <v>1426</v>
      </c>
    </row>
    <row r="53" spans="1:9" x14ac:dyDescent="0.25">
      <c r="B53" s="354">
        <f t="shared" si="1"/>
        <v>45</v>
      </c>
      <c r="C53" s="338"/>
      <c r="D53" s="339"/>
      <c r="E53" s="738"/>
      <c r="F53" s="339">
        <f t="shared" si="0"/>
        <v>0</v>
      </c>
      <c r="G53" s="714"/>
      <c r="H53" s="737"/>
      <c r="I53" s="132">
        <f t="shared" si="3"/>
        <v>1426</v>
      </c>
    </row>
    <row r="54" spans="1:9" x14ac:dyDescent="0.25">
      <c r="B54" s="354">
        <f t="shared" si="1"/>
        <v>45</v>
      </c>
      <c r="C54" s="338"/>
      <c r="D54" s="339"/>
      <c r="E54" s="738"/>
      <c r="F54" s="339">
        <f t="shared" si="0"/>
        <v>0</v>
      </c>
      <c r="G54" s="714"/>
      <c r="H54" s="737"/>
      <c r="I54" s="132">
        <f t="shared" si="3"/>
        <v>1426</v>
      </c>
    </row>
    <row r="55" spans="1:9" x14ac:dyDescent="0.25">
      <c r="B55" s="354">
        <f t="shared" si="1"/>
        <v>45</v>
      </c>
      <c r="C55" s="338"/>
      <c r="D55" s="339"/>
      <c r="E55" s="738"/>
      <c r="F55" s="339">
        <f t="shared" si="0"/>
        <v>0</v>
      </c>
      <c r="G55" s="714"/>
      <c r="H55" s="737"/>
      <c r="I55" s="132">
        <f t="shared" si="3"/>
        <v>1426</v>
      </c>
    </row>
    <row r="56" spans="1:9" x14ac:dyDescent="0.25">
      <c r="B56" s="354">
        <f t="shared" si="1"/>
        <v>45</v>
      </c>
      <c r="C56" s="338"/>
      <c r="D56" s="339"/>
      <c r="E56" s="738"/>
      <c r="F56" s="339">
        <f t="shared" si="0"/>
        <v>0</v>
      </c>
      <c r="G56" s="714"/>
      <c r="H56" s="737"/>
      <c r="I56" s="132">
        <f t="shared" si="3"/>
        <v>1426</v>
      </c>
    </row>
    <row r="57" spans="1:9" x14ac:dyDescent="0.25">
      <c r="B57" s="354">
        <f t="shared" si="1"/>
        <v>45</v>
      </c>
      <c r="C57" s="338"/>
      <c r="D57" s="339"/>
      <c r="E57" s="738"/>
      <c r="F57" s="339">
        <f t="shared" si="0"/>
        <v>0</v>
      </c>
      <c r="G57" s="714"/>
      <c r="H57" s="737"/>
      <c r="I57" s="132">
        <f t="shared" si="3"/>
        <v>1426</v>
      </c>
    </row>
    <row r="58" spans="1:9" x14ac:dyDescent="0.25">
      <c r="B58" s="354">
        <f t="shared" si="1"/>
        <v>45</v>
      </c>
      <c r="C58" s="338"/>
      <c r="D58" s="339"/>
      <c r="E58" s="499"/>
      <c r="F58" s="339"/>
      <c r="G58" s="714"/>
      <c r="H58" s="737"/>
      <c r="I58" s="132">
        <f t="shared" si="3"/>
        <v>1426</v>
      </c>
    </row>
    <row r="59" spans="1:9" x14ac:dyDescent="0.25">
      <c r="B59" s="354"/>
      <c r="C59" s="338"/>
      <c r="D59" s="339"/>
      <c r="E59" s="499"/>
      <c r="F59" s="339"/>
      <c r="G59" s="739"/>
      <c r="H59" s="499"/>
      <c r="I59" s="132"/>
    </row>
    <row r="60" spans="1:9" x14ac:dyDescent="0.25">
      <c r="B60" s="354"/>
      <c r="C60" s="338"/>
      <c r="D60" s="339"/>
      <c r="E60" s="499"/>
      <c r="F60" s="339"/>
      <c r="G60" s="739"/>
      <c r="H60" s="499"/>
      <c r="I60" s="132"/>
    </row>
    <row r="61" spans="1:9" ht="15.75" thickBot="1" x14ac:dyDescent="0.3">
      <c r="B61" s="74"/>
      <c r="C61" s="340"/>
      <c r="D61" s="559"/>
      <c r="E61" s="352"/>
      <c r="F61" s="351"/>
      <c r="G61" s="353"/>
      <c r="H61" s="498"/>
      <c r="I61" s="281"/>
    </row>
    <row r="62" spans="1:9" ht="15.75" thickTop="1" x14ac:dyDescent="0.25">
      <c r="A62" s="75"/>
      <c r="B62" s="75"/>
      <c r="C62" s="75">
        <f>SUM(C10:C61)</f>
        <v>59</v>
      </c>
      <c r="D62" s="105">
        <f>SUM(D10:D61)</f>
        <v>1754.1899999999998</v>
      </c>
      <c r="E62" s="75"/>
      <c r="F62" s="105">
        <f>SUM(F10:F61)</f>
        <v>1754.1899999999998</v>
      </c>
      <c r="G62" s="75"/>
      <c r="H62" s="75"/>
    </row>
    <row r="63" spans="1:9" x14ac:dyDescent="0.25">
      <c r="A63" s="75"/>
      <c r="B63" s="75"/>
      <c r="C63" s="761"/>
      <c r="D63" s="760"/>
      <c r="E63" s="760"/>
      <c r="F63" s="762"/>
      <c r="G63" s="75"/>
      <c r="H63" s="75"/>
    </row>
    <row r="64" spans="1:9" ht="15.75" thickBot="1" x14ac:dyDescent="0.3">
      <c r="A64" s="75"/>
      <c r="B64" s="75"/>
      <c r="C64" s="761"/>
      <c r="D64" s="760"/>
      <c r="E64" s="760"/>
      <c r="F64" s="760"/>
      <c r="G64" s="75"/>
      <c r="H64" s="75"/>
    </row>
    <row r="65" spans="1:8" ht="29.25" customHeight="1" x14ac:dyDescent="0.25">
      <c r="A65" s="75"/>
      <c r="B65" s="75"/>
      <c r="C65" s="75"/>
      <c r="D65" s="763" t="s">
        <v>21</v>
      </c>
      <c r="E65" s="764"/>
      <c r="F65" s="765">
        <f>E4+E5+E6+E7+E8-F62</f>
        <v>1426.0000000000002</v>
      </c>
      <c r="G65" s="75"/>
      <c r="H65" s="75"/>
    </row>
    <row r="66" spans="1:8" ht="28.5" customHeight="1" thickBot="1" x14ac:dyDescent="0.3">
      <c r="A66" s="75"/>
      <c r="B66" s="75"/>
      <c r="C66" s="75"/>
      <c r="D66" s="766" t="s">
        <v>4</v>
      </c>
      <c r="E66" s="767"/>
      <c r="F66" s="768">
        <f>F4+F5+F6+F7+F8-C62</f>
        <v>45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" sqref="K1:Q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1021" t="s">
        <v>430</v>
      </c>
      <c r="B1" s="1021"/>
      <c r="C1" s="1021"/>
      <c r="D1" s="1021"/>
      <c r="E1" s="1021"/>
      <c r="F1" s="1021"/>
      <c r="G1" s="1021"/>
      <c r="H1" s="11">
        <v>1</v>
      </c>
      <c r="K1" s="1021" t="str">
        <f>A1</f>
        <v>INVENTARIO     DEL MES DE     OCTUBRE     2022</v>
      </c>
      <c r="L1" s="1021"/>
      <c r="M1" s="1021"/>
      <c r="N1" s="1021"/>
      <c r="O1" s="1021"/>
      <c r="P1" s="1021"/>
      <c r="Q1" s="102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102" t="s">
        <v>124</v>
      </c>
      <c r="C4" s="102"/>
      <c r="D4" s="135"/>
      <c r="E4" s="86"/>
      <c r="F4" s="73"/>
      <c r="G4" s="239"/>
      <c r="L4" s="1102" t="s">
        <v>124</v>
      </c>
      <c r="M4" s="102"/>
      <c r="N4" s="135"/>
      <c r="O4" s="86"/>
      <c r="P4" s="73"/>
      <c r="Q4" s="893"/>
    </row>
    <row r="5" spans="1:19" x14ac:dyDescent="0.25">
      <c r="A5" s="75" t="s">
        <v>52</v>
      </c>
      <c r="B5" s="1103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103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71" t="s">
        <v>7</v>
      </c>
      <c r="C7" s="672" t="s">
        <v>8</v>
      </c>
      <c r="D7" s="673" t="s">
        <v>17</v>
      </c>
      <c r="E7" s="674" t="s">
        <v>2</v>
      </c>
      <c r="F7" s="675" t="s">
        <v>18</v>
      </c>
      <c r="G7" s="676" t="s">
        <v>15</v>
      </c>
      <c r="H7" s="24"/>
      <c r="L7" s="671" t="s">
        <v>7</v>
      </c>
      <c r="M7" s="672" t="s">
        <v>8</v>
      </c>
      <c r="N7" s="673" t="s">
        <v>17</v>
      </c>
      <c r="O7" s="674" t="s">
        <v>2</v>
      </c>
      <c r="P7" s="675" t="s">
        <v>18</v>
      </c>
      <c r="Q7" s="676" t="s">
        <v>15</v>
      </c>
      <c r="R7" s="24"/>
    </row>
    <row r="8" spans="1:19" ht="15.75" thickTop="1" x14ac:dyDescent="0.25">
      <c r="A8" s="55"/>
      <c r="B8" s="425">
        <f>F4+F5+F6-C8</f>
        <v>34</v>
      </c>
      <c r="C8" s="647">
        <v>36</v>
      </c>
      <c r="D8" s="653">
        <v>1018.38</v>
      </c>
      <c r="E8" s="732">
        <v>44862</v>
      </c>
      <c r="F8" s="529">
        <f>D8</f>
        <v>1018.38</v>
      </c>
      <c r="G8" s="530" t="s">
        <v>408</v>
      </c>
      <c r="H8" s="224">
        <v>92</v>
      </c>
      <c r="I8" s="132">
        <f>E4+E5+E6-F8</f>
        <v>981.14</v>
      </c>
      <c r="K8" s="55"/>
      <c r="L8" s="1125">
        <f>P4+P5+P6-M8</f>
        <v>70</v>
      </c>
      <c r="M8" s="647"/>
      <c r="N8" s="653"/>
      <c r="O8" s="732"/>
      <c r="P8" s="529">
        <f>N8</f>
        <v>0</v>
      </c>
      <c r="Q8" s="530"/>
      <c r="R8" s="224"/>
      <c r="S8" s="949">
        <f>O4+O5+O6-P8</f>
        <v>2025.36</v>
      </c>
    </row>
    <row r="9" spans="1:19" x14ac:dyDescent="0.25">
      <c r="A9" s="75"/>
      <c r="B9" s="1125">
        <f>B8-C9</f>
        <v>28</v>
      </c>
      <c r="C9" s="648">
        <v>6</v>
      </c>
      <c r="D9" s="551">
        <v>170.13</v>
      </c>
      <c r="E9" s="732">
        <v>44863</v>
      </c>
      <c r="F9" s="529">
        <f>D9</f>
        <v>170.13</v>
      </c>
      <c r="G9" s="556" t="s">
        <v>412</v>
      </c>
      <c r="H9" s="733">
        <v>92</v>
      </c>
      <c r="I9" s="949">
        <f>I8-F9</f>
        <v>811.01</v>
      </c>
      <c r="K9" s="75"/>
      <c r="L9" s="425">
        <f>L8-M9</f>
        <v>70</v>
      </c>
      <c r="M9" s="648"/>
      <c r="N9" s="551"/>
      <c r="O9" s="732"/>
      <c r="P9" s="529">
        <f>N9</f>
        <v>0</v>
      </c>
      <c r="Q9" s="556"/>
      <c r="R9" s="733"/>
      <c r="S9" s="132">
        <f>S8-P9</f>
        <v>2025.36</v>
      </c>
    </row>
    <row r="10" spans="1:19" x14ac:dyDescent="0.25">
      <c r="A10" s="75"/>
      <c r="B10" s="425">
        <f t="shared" ref="B10:B28" si="0">B9-C10</f>
        <v>28</v>
      </c>
      <c r="C10" s="648"/>
      <c r="D10" s="551"/>
      <c r="E10" s="732"/>
      <c r="F10" s="529">
        <f t="shared" ref="F10:F28" si="1">D10</f>
        <v>0</v>
      </c>
      <c r="G10" s="556"/>
      <c r="H10" s="540"/>
      <c r="I10" s="132">
        <f t="shared" ref="I10:I28" si="2">I9-F10</f>
        <v>811.01</v>
      </c>
      <c r="K10" s="75"/>
      <c r="L10" s="425">
        <f t="shared" ref="L10:L28" si="3">L9-M10</f>
        <v>70</v>
      </c>
      <c r="M10" s="648"/>
      <c r="N10" s="551"/>
      <c r="O10" s="732"/>
      <c r="P10" s="529">
        <f t="shared" ref="P10:P28" si="4">N10</f>
        <v>0</v>
      </c>
      <c r="Q10" s="556"/>
      <c r="R10" s="540"/>
      <c r="S10" s="132">
        <f t="shared" ref="S10:S28" si="5">S9-P10</f>
        <v>2025.36</v>
      </c>
    </row>
    <row r="11" spans="1:19" x14ac:dyDescent="0.25">
      <c r="A11" s="55"/>
      <c r="B11" s="425">
        <f t="shared" si="0"/>
        <v>28</v>
      </c>
      <c r="C11" s="648"/>
      <c r="D11" s="551"/>
      <c r="E11" s="732"/>
      <c r="F11" s="529">
        <f t="shared" si="1"/>
        <v>0</v>
      </c>
      <c r="G11" s="556"/>
      <c r="H11" s="540"/>
      <c r="I11" s="132">
        <f t="shared" si="2"/>
        <v>811.01</v>
      </c>
      <c r="K11" s="55"/>
      <c r="L11" s="425">
        <f t="shared" si="3"/>
        <v>70</v>
      </c>
      <c r="M11" s="648"/>
      <c r="N11" s="551"/>
      <c r="O11" s="732"/>
      <c r="P11" s="529">
        <f t="shared" si="4"/>
        <v>0</v>
      </c>
      <c r="Q11" s="556"/>
      <c r="R11" s="540"/>
      <c r="S11" s="132">
        <f t="shared" si="5"/>
        <v>2025.36</v>
      </c>
    </row>
    <row r="12" spans="1:19" x14ac:dyDescent="0.25">
      <c r="A12" s="75"/>
      <c r="B12" s="425">
        <f t="shared" si="0"/>
        <v>28</v>
      </c>
      <c r="C12" s="648"/>
      <c r="D12" s="551"/>
      <c r="E12" s="732"/>
      <c r="F12" s="529">
        <f t="shared" si="1"/>
        <v>0</v>
      </c>
      <c r="G12" s="556"/>
      <c r="H12" s="540"/>
      <c r="I12" s="132">
        <f t="shared" si="2"/>
        <v>811.01</v>
      </c>
      <c r="K12" s="75"/>
      <c r="L12" s="425">
        <f t="shared" si="3"/>
        <v>70</v>
      </c>
      <c r="M12" s="648"/>
      <c r="N12" s="551"/>
      <c r="O12" s="732"/>
      <c r="P12" s="529">
        <f t="shared" si="4"/>
        <v>0</v>
      </c>
      <c r="Q12" s="556"/>
      <c r="R12" s="540"/>
      <c r="S12" s="132">
        <f t="shared" si="5"/>
        <v>2025.36</v>
      </c>
    </row>
    <row r="13" spans="1:19" x14ac:dyDescent="0.25">
      <c r="A13" s="75"/>
      <c r="B13" s="425">
        <f t="shared" si="0"/>
        <v>28</v>
      </c>
      <c r="C13" s="648"/>
      <c r="D13" s="551"/>
      <c r="E13" s="732"/>
      <c r="F13" s="529">
        <f t="shared" si="1"/>
        <v>0</v>
      </c>
      <c r="G13" s="556"/>
      <c r="H13" s="540"/>
      <c r="I13" s="132">
        <f t="shared" si="2"/>
        <v>811.01</v>
      </c>
      <c r="K13" s="75"/>
      <c r="L13" s="425">
        <f t="shared" si="3"/>
        <v>70</v>
      </c>
      <c r="M13" s="648"/>
      <c r="N13" s="551"/>
      <c r="O13" s="732"/>
      <c r="P13" s="529">
        <f t="shared" si="4"/>
        <v>0</v>
      </c>
      <c r="Q13" s="556"/>
      <c r="R13" s="540"/>
      <c r="S13" s="132">
        <f t="shared" si="5"/>
        <v>2025.36</v>
      </c>
    </row>
    <row r="14" spans="1:19" x14ac:dyDescent="0.25">
      <c r="B14" s="425">
        <f t="shared" si="0"/>
        <v>28</v>
      </c>
      <c r="C14" s="648"/>
      <c r="D14" s="551"/>
      <c r="E14" s="732"/>
      <c r="F14" s="529">
        <f t="shared" si="1"/>
        <v>0</v>
      </c>
      <c r="G14" s="556"/>
      <c r="H14" s="540"/>
      <c r="I14" s="132">
        <f t="shared" si="2"/>
        <v>811.01</v>
      </c>
      <c r="L14" s="425">
        <f t="shared" si="3"/>
        <v>70</v>
      </c>
      <c r="M14" s="648"/>
      <c r="N14" s="551"/>
      <c r="O14" s="732"/>
      <c r="P14" s="529">
        <f t="shared" si="4"/>
        <v>0</v>
      </c>
      <c r="Q14" s="556"/>
      <c r="R14" s="540"/>
      <c r="S14" s="132">
        <f t="shared" si="5"/>
        <v>2025.36</v>
      </c>
    </row>
    <row r="15" spans="1:19" x14ac:dyDescent="0.25">
      <c r="B15" s="425">
        <f t="shared" si="0"/>
        <v>28</v>
      </c>
      <c r="C15" s="648"/>
      <c r="D15" s="551"/>
      <c r="E15" s="732"/>
      <c r="F15" s="529">
        <f t="shared" si="1"/>
        <v>0</v>
      </c>
      <c r="G15" s="556"/>
      <c r="H15" s="540"/>
      <c r="I15" s="132">
        <f t="shared" si="2"/>
        <v>811.01</v>
      </c>
      <c r="L15" s="425">
        <f t="shared" si="3"/>
        <v>70</v>
      </c>
      <c r="M15" s="648"/>
      <c r="N15" s="551"/>
      <c r="O15" s="732"/>
      <c r="P15" s="529">
        <f t="shared" si="4"/>
        <v>0</v>
      </c>
      <c r="Q15" s="556"/>
      <c r="R15" s="540"/>
      <c r="S15" s="132">
        <f t="shared" si="5"/>
        <v>2025.36</v>
      </c>
    </row>
    <row r="16" spans="1:19" x14ac:dyDescent="0.25">
      <c r="B16" s="425">
        <f t="shared" si="0"/>
        <v>28</v>
      </c>
      <c r="C16" s="648"/>
      <c r="D16" s="551"/>
      <c r="E16" s="732"/>
      <c r="F16" s="529">
        <f t="shared" si="1"/>
        <v>0</v>
      </c>
      <c r="G16" s="556"/>
      <c r="H16" s="733"/>
      <c r="I16" s="132">
        <f t="shared" si="2"/>
        <v>811.01</v>
      </c>
      <c r="L16" s="425">
        <f t="shared" si="3"/>
        <v>70</v>
      </c>
      <c r="M16" s="648"/>
      <c r="N16" s="551"/>
      <c r="O16" s="732"/>
      <c r="P16" s="529">
        <f t="shared" si="4"/>
        <v>0</v>
      </c>
      <c r="Q16" s="556"/>
      <c r="R16" s="733"/>
      <c r="S16" s="132">
        <f t="shared" si="5"/>
        <v>2025.36</v>
      </c>
    </row>
    <row r="17" spans="1:19" x14ac:dyDescent="0.25">
      <c r="B17" s="425">
        <f t="shared" si="0"/>
        <v>28</v>
      </c>
      <c r="C17" s="648"/>
      <c r="D17" s="551"/>
      <c r="E17" s="732"/>
      <c r="F17" s="529">
        <f t="shared" si="1"/>
        <v>0</v>
      </c>
      <c r="G17" s="556"/>
      <c r="H17" s="733"/>
      <c r="I17" s="132">
        <f t="shared" si="2"/>
        <v>811.01</v>
      </c>
      <c r="L17" s="425">
        <f t="shared" si="3"/>
        <v>70</v>
      </c>
      <c r="M17" s="648"/>
      <c r="N17" s="551"/>
      <c r="O17" s="732"/>
      <c r="P17" s="529">
        <f t="shared" si="4"/>
        <v>0</v>
      </c>
      <c r="Q17" s="556"/>
      <c r="R17" s="733"/>
      <c r="S17" s="132">
        <f t="shared" si="5"/>
        <v>2025.36</v>
      </c>
    </row>
    <row r="18" spans="1:19" x14ac:dyDescent="0.25">
      <c r="B18" s="425">
        <f t="shared" si="0"/>
        <v>28</v>
      </c>
      <c r="C18" s="648"/>
      <c r="D18" s="551"/>
      <c r="E18" s="732"/>
      <c r="F18" s="529">
        <f t="shared" si="1"/>
        <v>0</v>
      </c>
      <c r="G18" s="556"/>
      <c r="H18" s="733"/>
      <c r="I18" s="132">
        <f t="shared" si="2"/>
        <v>811.01</v>
      </c>
      <c r="L18" s="425">
        <f t="shared" si="3"/>
        <v>70</v>
      </c>
      <c r="M18" s="648"/>
      <c r="N18" s="551"/>
      <c r="O18" s="732"/>
      <c r="P18" s="529">
        <f t="shared" si="4"/>
        <v>0</v>
      </c>
      <c r="Q18" s="556"/>
      <c r="R18" s="733"/>
      <c r="S18" s="132">
        <f t="shared" si="5"/>
        <v>2025.36</v>
      </c>
    </row>
    <row r="19" spans="1:19" x14ac:dyDescent="0.25">
      <c r="B19" s="425">
        <f t="shared" si="0"/>
        <v>28</v>
      </c>
      <c r="C19" s="648"/>
      <c r="D19" s="551"/>
      <c r="E19" s="732"/>
      <c r="F19" s="529">
        <f t="shared" si="1"/>
        <v>0</v>
      </c>
      <c r="G19" s="556"/>
      <c r="H19" s="733"/>
      <c r="I19" s="132">
        <f t="shared" si="2"/>
        <v>811.01</v>
      </c>
      <c r="L19" s="425">
        <f t="shared" si="3"/>
        <v>70</v>
      </c>
      <c r="M19" s="648"/>
      <c r="N19" s="551"/>
      <c r="O19" s="732"/>
      <c r="P19" s="529">
        <f t="shared" si="4"/>
        <v>0</v>
      </c>
      <c r="Q19" s="556"/>
      <c r="R19" s="733"/>
      <c r="S19" s="132">
        <f t="shared" si="5"/>
        <v>2025.36</v>
      </c>
    </row>
    <row r="20" spans="1:19" x14ac:dyDescent="0.25">
      <c r="B20" s="425">
        <f t="shared" si="0"/>
        <v>28</v>
      </c>
      <c r="C20" s="648"/>
      <c r="D20" s="551"/>
      <c r="E20" s="732"/>
      <c r="F20" s="529">
        <f t="shared" si="1"/>
        <v>0</v>
      </c>
      <c r="G20" s="556"/>
      <c r="H20" s="733"/>
      <c r="I20" s="132">
        <f t="shared" si="2"/>
        <v>811.01</v>
      </c>
      <c r="L20" s="425">
        <f t="shared" si="3"/>
        <v>70</v>
      </c>
      <c r="M20" s="648"/>
      <c r="N20" s="551"/>
      <c r="O20" s="732"/>
      <c r="P20" s="529">
        <f t="shared" si="4"/>
        <v>0</v>
      </c>
      <c r="Q20" s="556"/>
      <c r="R20" s="733"/>
      <c r="S20" s="132">
        <f t="shared" si="5"/>
        <v>2025.36</v>
      </c>
    </row>
    <row r="21" spans="1:19" x14ac:dyDescent="0.25">
      <c r="B21" s="425">
        <f t="shared" si="0"/>
        <v>28</v>
      </c>
      <c r="C21" s="648"/>
      <c r="D21" s="551"/>
      <c r="E21" s="732"/>
      <c r="F21" s="529">
        <f t="shared" si="1"/>
        <v>0</v>
      </c>
      <c r="G21" s="556"/>
      <c r="H21" s="811"/>
      <c r="I21" s="132">
        <f t="shared" si="2"/>
        <v>811.01</v>
      </c>
      <c r="L21" s="425">
        <f t="shared" si="3"/>
        <v>70</v>
      </c>
      <c r="M21" s="648"/>
      <c r="N21" s="551"/>
      <c r="O21" s="732"/>
      <c r="P21" s="529">
        <f t="shared" si="4"/>
        <v>0</v>
      </c>
      <c r="Q21" s="556"/>
      <c r="R21" s="811"/>
      <c r="S21" s="132">
        <f t="shared" si="5"/>
        <v>2025.36</v>
      </c>
    </row>
    <row r="22" spans="1:19" x14ac:dyDescent="0.25">
      <c r="B22" s="425">
        <f t="shared" si="0"/>
        <v>28</v>
      </c>
      <c r="C22" s="648"/>
      <c r="D22" s="551"/>
      <c r="E22" s="732"/>
      <c r="F22" s="529">
        <f t="shared" si="1"/>
        <v>0</v>
      </c>
      <c r="G22" s="556"/>
      <c r="H22" s="811"/>
      <c r="I22" s="132">
        <f t="shared" si="2"/>
        <v>811.01</v>
      </c>
      <c r="L22" s="425">
        <f t="shared" si="3"/>
        <v>70</v>
      </c>
      <c r="M22" s="648"/>
      <c r="N22" s="551"/>
      <c r="O22" s="732"/>
      <c r="P22" s="529">
        <f t="shared" si="4"/>
        <v>0</v>
      </c>
      <c r="Q22" s="556"/>
      <c r="R22" s="811"/>
      <c r="S22" s="132">
        <f t="shared" si="5"/>
        <v>2025.36</v>
      </c>
    </row>
    <row r="23" spans="1:19" x14ac:dyDescent="0.25">
      <c r="B23" s="425">
        <f t="shared" si="0"/>
        <v>28</v>
      </c>
      <c r="C23" s="648"/>
      <c r="D23" s="551"/>
      <c r="E23" s="732"/>
      <c r="F23" s="529">
        <f t="shared" si="1"/>
        <v>0</v>
      </c>
      <c r="G23" s="556"/>
      <c r="H23" s="811"/>
      <c r="I23" s="132">
        <f t="shared" si="2"/>
        <v>811.01</v>
      </c>
      <c r="L23" s="425">
        <f t="shared" si="3"/>
        <v>70</v>
      </c>
      <c r="M23" s="648"/>
      <c r="N23" s="551"/>
      <c r="O23" s="732"/>
      <c r="P23" s="529">
        <f t="shared" si="4"/>
        <v>0</v>
      </c>
      <c r="Q23" s="556"/>
      <c r="R23" s="811"/>
      <c r="S23" s="132">
        <f t="shared" si="5"/>
        <v>2025.36</v>
      </c>
    </row>
    <row r="24" spans="1:19" x14ac:dyDescent="0.25">
      <c r="B24" s="425">
        <f t="shared" si="0"/>
        <v>28</v>
      </c>
      <c r="C24" s="648"/>
      <c r="D24" s="551"/>
      <c r="E24" s="732"/>
      <c r="F24" s="529">
        <f t="shared" si="1"/>
        <v>0</v>
      </c>
      <c r="G24" s="556"/>
      <c r="H24" s="811"/>
      <c r="I24" s="132">
        <f t="shared" si="2"/>
        <v>811.01</v>
      </c>
      <c r="L24" s="425">
        <f t="shared" si="3"/>
        <v>70</v>
      </c>
      <c r="M24" s="648"/>
      <c r="N24" s="551"/>
      <c r="O24" s="732"/>
      <c r="P24" s="529">
        <f t="shared" si="4"/>
        <v>0</v>
      </c>
      <c r="Q24" s="556"/>
      <c r="R24" s="811"/>
      <c r="S24" s="132">
        <f t="shared" si="5"/>
        <v>2025.36</v>
      </c>
    </row>
    <row r="25" spans="1:19" x14ac:dyDescent="0.25">
      <c r="B25" s="425">
        <f t="shared" si="0"/>
        <v>28</v>
      </c>
      <c r="C25" s="648"/>
      <c r="D25" s="551"/>
      <c r="E25" s="732"/>
      <c r="F25" s="529">
        <f t="shared" si="1"/>
        <v>0</v>
      </c>
      <c r="G25" s="556"/>
      <c r="I25" s="132">
        <f t="shared" si="2"/>
        <v>811.01</v>
      </c>
      <c r="L25" s="425">
        <f t="shared" si="3"/>
        <v>70</v>
      </c>
      <c r="M25" s="648"/>
      <c r="N25" s="551"/>
      <c r="O25" s="732"/>
      <c r="P25" s="529">
        <f t="shared" si="4"/>
        <v>0</v>
      </c>
      <c r="Q25" s="556"/>
      <c r="S25" s="132">
        <f t="shared" si="5"/>
        <v>2025.36</v>
      </c>
    </row>
    <row r="26" spans="1:19" x14ac:dyDescent="0.25">
      <c r="B26" s="425">
        <f t="shared" si="0"/>
        <v>28</v>
      </c>
      <c r="C26" s="648"/>
      <c r="D26" s="551"/>
      <c r="E26" s="732"/>
      <c r="F26" s="529">
        <f t="shared" si="1"/>
        <v>0</v>
      </c>
      <c r="G26" s="557"/>
      <c r="I26" s="132">
        <f t="shared" si="2"/>
        <v>811.01</v>
      </c>
      <c r="L26" s="425">
        <f t="shared" si="3"/>
        <v>70</v>
      </c>
      <c r="M26" s="648"/>
      <c r="N26" s="551"/>
      <c r="O26" s="732"/>
      <c r="P26" s="529">
        <f t="shared" si="4"/>
        <v>0</v>
      </c>
      <c r="Q26" s="557"/>
      <c r="S26" s="132">
        <f t="shared" si="5"/>
        <v>2025.36</v>
      </c>
    </row>
    <row r="27" spans="1:19" x14ac:dyDescent="0.25">
      <c r="B27" s="425">
        <f t="shared" si="0"/>
        <v>28</v>
      </c>
      <c r="C27" s="648"/>
      <c r="D27" s="734"/>
      <c r="E27" s="732"/>
      <c r="F27" s="529">
        <f t="shared" si="1"/>
        <v>0</v>
      </c>
      <c r="G27" s="530"/>
      <c r="H27" s="17"/>
      <c r="I27" s="132">
        <f t="shared" si="2"/>
        <v>811.01</v>
      </c>
      <c r="L27" s="425">
        <f t="shared" si="3"/>
        <v>70</v>
      </c>
      <c r="M27" s="648"/>
      <c r="N27" s="734"/>
      <c r="O27" s="732"/>
      <c r="P27" s="529">
        <f t="shared" si="4"/>
        <v>0</v>
      </c>
      <c r="Q27" s="530"/>
      <c r="R27" s="17"/>
      <c r="S27" s="132">
        <f t="shared" si="5"/>
        <v>2025.36</v>
      </c>
    </row>
    <row r="28" spans="1:19" x14ac:dyDescent="0.25">
      <c r="B28" s="425">
        <f t="shared" si="0"/>
        <v>28</v>
      </c>
      <c r="C28" s="648"/>
      <c r="D28" s="734"/>
      <c r="E28" s="118"/>
      <c r="F28" s="529">
        <f t="shared" si="1"/>
        <v>0</v>
      </c>
      <c r="G28" s="530"/>
      <c r="H28" s="17"/>
      <c r="I28" s="132">
        <f t="shared" si="2"/>
        <v>811.01</v>
      </c>
      <c r="L28" s="425">
        <f t="shared" si="3"/>
        <v>70</v>
      </c>
      <c r="M28" s="648"/>
      <c r="N28" s="734"/>
      <c r="O28" s="118"/>
      <c r="P28" s="529">
        <f t="shared" si="4"/>
        <v>0</v>
      </c>
      <c r="Q28" s="530"/>
      <c r="R28" s="17"/>
      <c r="S28" s="132">
        <f t="shared" si="5"/>
        <v>2025.36</v>
      </c>
    </row>
    <row r="29" spans="1:19" x14ac:dyDescent="0.25">
      <c r="B29" s="426"/>
      <c r="C29" s="648"/>
      <c r="D29" s="735"/>
      <c r="E29" s="118"/>
      <c r="F29" s="14"/>
      <c r="G29" s="31"/>
      <c r="H29" s="17"/>
      <c r="L29" s="426"/>
      <c r="M29" s="648"/>
      <c r="N29" s="735"/>
      <c r="O29" s="118"/>
      <c r="P29" s="14"/>
      <c r="Q29" s="31"/>
      <c r="R29" s="17"/>
    </row>
    <row r="30" spans="1:19" x14ac:dyDescent="0.25">
      <c r="B30" s="426"/>
      <c r="C30" s="648"/>
      <c r="D30" s="552"/>
      <c r="E30" s="118"/>
      <c r="F30" s="6"/>
      <c r="L30" s="426"/>
      <c r="M30" s="648"/>
      <c r="N30" s="552"/>
      <c r="O30" s="118"/>
      <c r="P30" s="6"/>
    </row>
    <row r="31" spans="1:19" ht="15.75" thickBot="1" x14ac:dyDescent="0.3">
      <c r="B31" s="505"/>
      <c r="C31" s="649"/>
      <c r="D31" s="645"/>
      <c r="E31" s="4"/>
      <c r="F31" s="76"/>
      <c r="G31" s="24"/>
      <c r="L31" s="505"/>
      <c r="M31" s="649"/>
      <c r="N31" s="645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1957.52</v>
      </c>
      <c r="G33" s="75"/>
      <c r="H33" s="75"/>
      <c r="K33" s="75"/>
      <c r="L33" s="75"/>
      <c r="M33" s="75"/>
      <c r="N33" s="889" t="s">
        <v>21</v>
      </c>
      <c r="O33" s="890"/>
      <c r="P33" s="141">
        <f>O5-N32</f>
        <v>2025.36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891" t="s">
        <v>4</v>
      </c>
      <c r="O34" s="892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abSelected="1" workbookViewId="0">
      <selection activeCell="N8" sqref="N8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1" t="s">
        <v>210</v>
      </c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2" t="s">
        <v>156</v>
      </c>
      <c r="C4" s="102"/>
      <c r="D4" s="135"/>
      <c r="E4" s="86"/>
      <c r="F4" s="73"/>
      <c r="G4" s="239"/>
    </row>
    <row r="5" spans="1:9" x14ac:dyDescent="0.25">
      <c r="A5" s="1033" t="s">
        <v>98</v>
      </c>
      <c r="B5" s="1103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03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198</v>
      </c>
      <c r="H8" s="71">
        <v>57</v>
      </c>
      <c r="I8" s="94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803">
        <v>13.61</v>
      </c>
      <c r="E9" s="615">
        <v>44840</v>
      </c>
      <c r="F9" s="803">
        <f t="shared" si="0"/>
        <v>13.61</v>
      </c>
      <c r="G9" s="812" t="s">
        <v>324</v>
      </c>
      <c r="H9" s="332">
        <v>57</v>
      </c>
      <c r="I9" s="132">
        <f>I8-D9</f>
        <v>1946.2300000000002</v>
      </c>
    </row>
    <row r="10" spans="1:9" x14ac:dyDescent="0.25">
      <c r="A10" s="75"/>
      <c r="B10" s="1137">
        <f t="shared" ref="B10:B26" si="1">B9-C10</f>
        <v>141</v>
      </c>
      <c r="C10" s="15">
        <v>2</v>
      </c>
      <c r="D10" s="803">
        <v>27.22</v>
      </c>
      <c r="E10" s="615">
        <v>44846</v>
      </c>
      <c r="F10" s="803">
        <f t="shared" si="0"/>
        <v>27.22</v>
      </c>
      <c r="G10" s="813" t="s">
        <v>351</v>
      </c>
      <c r="H10" s="814">
        <v>57</v>
      </c>
      <c r="I10" s="949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803"/>
      <c r="E11" s="615"/>
      <c r="F11" s="803">
        <f t="shared" si="0"/>
        <v>0</v>
      </c>
      <c r="G11" s="813"/>
      <c r="H11" s="332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803"/>
      <c r="E12" s="615"/>
      <c r="F12" s="803">
        <f t="shared" si="0"/>
        <v>0</v>
      </c>
      <c r="G12" s="813"/>
      <c r="H12" s="332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803"/>
      <c r="E13" s="615"/>
      <c r="F13" s="803">
        <f t="shared" si="0"/>
        <v>0</v>
      </c>
      <c r="G13" s="813"/>
      <c r="H13" s="332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803"/>
      <c r="E14" s="615"/>
      <c r="F14" s="803">
        <f t="shared" si="0"/>
        <v>0</v>
      </c>
      <c r="G14" s="813"/>
      <c r="H14" s="332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803"/>
      <c r="E15" s="615"/>
      <c r="F15" s="803">
        <f t="shared" si="0"/>
        <v>0</v>
      </c>
      <c r="G15" s="813"/>
      <c r="H15" s="332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803"/>
      <c r="E16" s="615"/>
      <c r="F16" s="803">
        <f t="shared" si="0"/>
        <v>0</v>
      </c>
      <c r="G16" s="813"/>
      <c r="H16" s="332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9"/>
      <c r="E17" s="615"/>
      <c r="F17" s="803">
        <f t="shared" si="0"/>
        <v>0</v>
      </c>
      <c r="G17" s="813"/>
      <c r="H17" s="332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803"/>
      <c r="E18" s="615"/>
      <c r="F18" s="803">
        <f t="shared" si="0"/>
        <v>0</v>
      </c>
      <c r="G18" s="813"/>
      <c r="H18" s="332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803"/>
      <c r="E19" s="615"/>
      <c r="F19" s="803">
        <f t="shared" si="0"/>
        <v>0</v>
      </c>
      <c r="G19" s="813"/>
      <c r="H19" s="332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803"/>
      <c r="E20" s="615"/>
      <c r="F20" s="803">
        <f t="shared" si="0"/>
        <v>0</v>
      </c>
      <c r="G20" s="813"/>
      <c r="H20" s="332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803"/>
      <c r="E21" s="615"/>
      <c r="F21" s="803">
        <f t="shared" si="0"/>
        <v>0</v>
      </c>
      <c r="G21" s="813"/>
      <c r="H21" s="332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803"/>
      <c r="E22" s="615"/>
      <c r="F22" s="803">
        <f t="shared" si="0"/>
        <v>0</v>
      </c>
      <c r="G22" s="813"/>
      <c r="H22" s="332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803"/>
      <c r="E23" s="615"/>
      <c r="F23" s="803">
        <f t="shared" si="0"/>
        <v>0</v>
      </c>
      <c r="G23" s="813"/>
      <c r="H23" s="332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803"/>
      <c r="E24" s="615"/>
      <c r="F24" s="803">
        <f t="shared" si="0"/>
        <v>0</v>
      </c>
      <c r="G24" s="812"/>
      <c r="H24" s="332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803"/>
      <c r="E25" s="615"/>
      <c r="F25" s="803">
        <f t="shared" si="0"/>
        <v>0</v>
      </c>
      <c r="G25" s="812"/>
      <c r="H25" s="332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935"/>
      <c r="F30" s="6"/>
    </row>
    <row r="31" spans="1:9" ht="15.75" thickBot="1" x14ac:dyDescent="0.3">
      <c r="B31" s="74"/>
      <c r="C31" s="87"/>
      <c r="D31" s="76"/>
      <c r="E31" s="936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4" t="s">
        <v>84</v>
      </c>
      <c r="C4" s="102"/>
      <c r="D4" s="135"/>
      <c r="E4" s="86"/>
      <c r="F4" s="73"/>
      <c r="G4" s="239"/>
    </row>
    <row r="5" spans="1:9" x14ac:dyDescent="0.25">
      <c r="A5" s="75"/>
      <c r="B5" s="1105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2" t="s">
        <v>102</v>
      </c>
      <c r="C4" s="102"/>
      <c r="D4" s="135"/>
      <c r="E4" s="86"/>
      <c r="F4" s="73"/>
      <c r="G4" s="239"/>
    </row>
    <row r="5" spans="1:9" x14ac:dyDescent="0.25">
      <c r="A5" s="1029"/>
      <c r="B5" s="1103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9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6" t="s">
        <v>103</v>
      </c>
      <c r="C4" s="102"/>
      <c r="D4" s="135"/>
      <c r="E4" s="86"/>
      <c r="F4" s="73"/>
      <c r="G4" s="239"/>
    </row>
    <row r="5" spans="1:9" x14ac:dyDescent="0.25">
      <c r="A5" s="1029"/>
      <c r="B5" s="1107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29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4"/>
      <c r="E9" s="643"/>
      <c r="F9" s="644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4"/>
      <c r="E10" s="643"/>
      <c r="F10" s="644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4"/>
      <c r="E11" s="643"/>
      <c r="F11" s="644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4"/>
      <c r="E12" s="643"/>
      <c r="F12" s="644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69"/>
      <c r="E13" s="663"/>
      <c r="F13" s="669">
        <f t="shared" si="0"/>
        <v>0</v>
      </c>
      <c r="G13" s="677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69"/>
      <c r="E14" s="663"/>
      <c r="F14" s="669">
        <f t="shared" si="0"/>
        <v>0</v>
      </c>
      <c r="G14" s="677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69"/>
      <c r="E15" s="663"/>
      <c r="F15" s="669">
        <f t="shared" si="0"/>
        <v>0</v>
      </c>
      <c r="G15" s="677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69"/>
      <c r="E16" s="663"/>
      <c r="F16" s="669">
        <f t="shared" si="0"/>
        <v>0</v>
      </c>
      <c r="G16" s="677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0"/>
      <c r="E17" s="663"/>
      <c r="F17" s="669">
        <f t="shared" si="0"/>
        <v>0</v>
      </c>
      <c r="G17" s="677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69"/>
      <c r="E18" s="663"/>
      <c r="F18" s="669">
        <f t="shared" si="0"/>
        <v>0</v>
      </c>
      <c r="G18" s="677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69"/>
      <c r="E19" s="663"/>
      <c r="F19" s="669">
        <f t="shared" si="0"/>
        <v>0</v>
      </c>
      <c r="G19" s="677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69"/>
      <c r="E20" s="663"/>
      <c r="F20" s="669">
        <f t="shared" si="0"/>
        <v>0</v>
      </c>
      <c r="G20" s="677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69"/>
      <c r="E21" s="663"/>
      <c r="F21" s="669">
        <f t="shared" si="0"/>
        <v>0</v>
      </c>
      <c r="G21" s="677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78"/>
      <c r="E22" s="679"/>
      <c r="F22" s="669">
        <f t="shared" si="0"/>
        <v>0</v>
      </c>
      <c r="G22" s="677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25"/>
      <c r="B1" s="1025"/>
      <c r="C1" s="1025"/>
      <c r="D1" s="1025"/>
      <c r="E1" s="1025"/>
      <c r="F1" s="1025"/>
      <c r="G1" s="10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26"/>
      <c r="C5" s="400"/>
      <c r="D5" s="134"/>
      <c r="E5" s="209"/>
      <c r="F5" s="62"/>
      <c r="G5" s="5"/>
    </row>
    <row r="6" spans="1:9" ht="20.25" x14ac:dyDescent="0.3">
      <c r="A6" s="602"/>
      <c r="B6" s="1026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23" t="s">
        <v>11</v>
      </c>
      <c r="D83" s="102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D16" sqref="D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1" t="s">
        <v>420</v>
      </c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>
        <v>11.81</v>
      </c>
      <c r="F4" s="62">
        <v>1</v>
      </c>
      <c r="G4" s="155"/>
      <c r="H4" s="155"/>
    </row>
    <row r="5" spans="1:9" ht="15" customHeight="1" x14ac:dyDescent="0.25">
      <c r="A5" s="227" t="s">
        <v>65</v>
      </c>
      <c r="B5" s="1027" t="s">
        <v>63</v>
      </c>
      <c r="C5" s="400">
        <v>95</v>
      </c>
      <c r="D5" s="134">
        <v>44853</v>
      </c>
      <c r="E5" s="209">
        <v>510.98</v>
      </c>
      <c r="F5" s="62">
        <v>43</v>
      </c>
      <c r="G5" s="5"/>
    </row>
    <row r="6" spans="1:9" x14ac:dyDescent="0.25">
      <c r="A6" s="413"/>
      <c r="B6" s="1027"/>
      <c r="C6" s="494"/>
      <c r="D6" s="134"/>
      <c r="E6" s="69"/>
      <c r="F6" s="73"/>
      <c r="G6" s="47">
        <f>F48</f>
        <v>11.78</v>
      </c>
      <c r="H6" s="7">
        <f>E6-G6+E7+E5-G5</f>
        <v>499.20000000000005</v>
      </c>
    </row>
    <row r="7" spans="1:9" ht="15.75" thickBot="1" x14ac:dyDescent="0.3">
      <c r="B7" s="19"/>
      <c r="C7" s="231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45">
        <f>F6-C9+F5+F7+F4</f>
        <v>43</v>
      </c>
      <c r="C9" s="15">
        <v>1</v>
      </c>
      <c r="D9" s="69">
        <v>11.78</v>
      </c>
      <c r="E9" s="203">
        <v>44863</v>
      </c>
      <c r="F9" s="69">
        <f>D9</f>
        <v>11.78</v>
      </c>
      <c r="G9" s="70" t="s">
        <v>410</v>
      </c>
      <c r="H9" s="71">
        <v>98</v>
      </c>
      <c r="I9" s="944">
        <f>E6-F9+E5+E7+E4</f>
        <v>511.01000000000005</v>
      </c>
    </row>
    <row r="10" spans="1:9" x14ac:dyDescent="0.25">
      <c r="A10" s="195"/>
      <c r="B10" s="83">
        <f>B9-C10</f>
        <v>43</v>
      </c>
      <c r="C10" s="15"/>
      <c r="D10" s="1111"/>
      <c r="E10" s="1112"/>
      <c r="F10" s="1111">
        <f>D10</f>
        <v>0</v>
      </c>
      <c r="G10" s="1113"/>
      <c r="H10" s="1114"/>
      <c r="I10" s="105">
        <f>I9-F10</f>
        <v>511.01000000000005</v>
      </c>
    </row>
    <row r="11" spans="1:9" x14ac:dyDescent="0.25">
      <c r="A11" s="183"/>
      <c r="B11" s="83">
        <f t="shared" ref="B11:B45" si="0">B10-C11</f>
        <v>43</v>
      </c>
      <c r="C11" s="15"/>
      <c r="D11" s="1111"/>
      <c r="E11" s="1112"/>
      <c r="F11" s="1111">
        <f>D11</f>
        <v>0</v>
      </c>
      <c r="G11" s="1113"/>
      <c r="H11" s="1114"/>
      <c r="I11" s="105">
        <f t="shared" ref="I11:I45" si="1">I10-F11</f>
        <v>511.01000000000005</v>
      </c>
    </row>
    <row r="12" spans="1:9" x14ac:dyDescent="0.25">
      <c r="A12" s="183"/>
      <c r="B12" s="83">
        <f t="shared" si="0"/>
        <v>43</v>
      </c>
      <c r="C12" s="15"/>
      <c r="D12" s="1111"/>
      <c r="E12" s="1112"/>
      <c r="F12" s="1111">
        <f>D12</f>
        <v>0</v>
      </c>
      <c r="G12" s="1113"/>
      <c r="H12" s="1114"/>
      <c r="I12" s="105">
        <f t="shared" si="1"/>
        <v>511.01000000000005</v>
      </c>
    </row>
    <row r="13" spans="1:9" x14ac:dyDescent="0.25">
      <c r="A13" s="82" t="s">
        <v>33</v>
      </c>
      <c r="B13" s="83">
        <f t="shared" si="0"/>
        <v>43</v>
      </c>
      <c r="C13" s="15"/>
      <c r="D13" s="1111"/>
      <c r="E13" s="1112"/>
      <c r="F13" s="1111">
        <f t="shared" ref="F13:F45" si="2">D13</f>
        <v>0</v>
      </c>
      <c r="G13" s="1113"/>
      <c r="H13" s="1114"/>
      <c r="I13" s="105">
        <f t="shared" si="1"/>
        <v>511.01000000000005</v>
      </c>
    </row>
    <row r="14" spans="1:9" x14ac:dyDescent="0.25">
      <c r="A14" s="73"/>
      <c r="B14" s="83">
        <f t="shared" si="0"/>
        <v>43</v>
      </c>
      <c r="C14" s="15"/>
      <c r="D14" s="1111"/>
      <c r="E14" s="1112"/>
      <c r="F14" s="1111">
        <f t="shared" si="2"/>
        <v>0</v>
      </c>
      <c r="G14" s="1113"/>
      <c r="H14" s="1114"/>
      <c r="I14" s="105">
        <f t="shared" si="1"/>
        <v>511.01000000000005</v>
      </c>
    </row>
    <row r="15" spans="1:9" x14ac:dyDescent="0.25">
      <c r="A15" s="73"/>
      <c r="B15" s="83">
        <f t="shared" si="0"/>
        <v>43</v>
      </c>
      <c r="C15" s="15"/>
      <c r="D15" s="1111"/>
      <c r="E15" s="1112"/>
      <c r="F15" s="1111">
        <f t="shared" si="2"/>
        <v>0</v>
      </c>
      <c r="G15" s="1113"/>
      <c r="H15" s="1114"/>
      <c r="I15" s="105">
        <f t="shared" si="1"/>
        <v>511.01000000000005</v>
      </c>
    </row>
    <row r="16" spans="1:9" x14ac:dyDescent="0.25">
      <c r="B16" s="83">
        <f t="shared" si="0"/>
        <v>43</v>
      </c>
      <c r="C16" s="15"/>
      <c r="D16" s="1111"/>
      <c r="E16" s="1112"/>
      <c r="F16" s="1111">
        <f t="shared" si="2"/>
        <v>0</v>
      </c>
      <c r="G16" s="1113"/>
      <c r="H16" s="1114"/>
      <c r="I16" s="105">
        <f t="shared" si="1"/>
        <v>511.01000000000005</v>
      </c>
    </row>
    <row r="17" spans="1:9" x14ac:dyDescent="0.25">
      <c r="B17" s="83">
        <f t="shared" si="0"/>
        <v>43</v>
      </c>
      <c r="C17" s="15"/>
      <c r="D17" s="1111"/>
      <c r="E17" s="1112"/>
      <c r="F17" s="1111">
        <f t="shared" si="2"/>
        <v>0</v>
      </c>
      <c r="G17" s="1113"/>
      <c r="H17" s="1114"/>
      <c r="I17" s="105">
        <f t="shared" si="1"/>
        <v>511.01000000000005</v>
      </c>
    </row>
    <row r="18" spans="1:9" x14ac:dyDescent="0.25">
      <c r="A18" s="122"/>
      <c r="B18" s="83">
        <f t="shared" si="0"/>
        <v>43</v>
      </c>
      <c r="C18" s="15"/>
      <c r="D18" s="1111"/>
      <c r="E18" s="1112"/>
      <c r="F18" s="1111">
        <f t="shared" si="2"/>
        <v>0</v>
      </c>
      <c r="G18" s="1113"/>
      <c r="H18" s="1114"/>
      <c r="I18" s="105">
        <f t="shared" si="1"/>
        <v>511.01000000000005</v>
      </c>
    </row>
    <row r="19" spans="1:9" x14ac:dyDescent="0.25">
      <c r="A19" s="122"/>
      <c r="B19" s="83">
        <f t="shared" si="0"/>
        <v>43</v>
      </c>
      <c r="C19" s="15"/>
      <c r="D19" s="1111"/>
      <c r="E19" s="1112"/>
      <c r="F19" s="1111">
        <f t="shared" si="2"/>
        <v>0</v>
      </c>
      <c r="G19" s="1113"/>
      <c r="H19" s="1114"/>
      <c r="I19" s="105">
        <f t="shared" si="1"/>
        <v>511.01000000000005</v>
      </c>
    </row>
    <row r="20" spans="1:9" x14ac:dyDescent="0.25">
      <c r="A20" s="122"/>
      <c r="B20" s="83">
        <f t="shared" si="0"/>
        <v>43</v>
      </c>
      <c r="C20" s="15"/>
      <c r="D20" s="1111"/>
      <c r="E20" s="1112"/>
      <c r="F20" s="1111">
        <f t="shared" si="2"/>
        <v>0</v>
      </c>
      <c r="G20" s="1113"/>
      <c r="H20" s="1114"/>
      <c r="I20" s="105">
        <f t="shared" si="1"/>
        <v>511.01000000000005</v>
      </c>
    </row>
    <row r="21" spans="1:9" x14ac:dyDescent="0.25">
      <c r="A21" s="122"/>
      <c r="B21" s="83">
        <f t="shared" si="0"/>
        <v>43</v>
      </c>
      <c r="C21" s="15"/>
      <c r="D21" s="1111"/>
      <c r="E21" s="1112"/>
      <c r="F21" s="1111">
        <f t="shared" si="2"/>
        <v>0</v>
      </c>
      <c r="G21" s="1113"/>
      <c r="H21" s="1114"/>
      <c r="I21" s="105">
        <f t="shared" si="1"/>
        <v>511.01000000000005</v>
      </c>
    </row>
    <row r="22" spans="1:9" x14ac:dyDescent="0.25">
      <c r="A22" s="122"/>
      <c r="B22" s="234">
        <f t="shared" si="0"/>
        <v>43</v>
      </c>
      <c r="C22" s="15"/>
      <c r="D22" s="1111"/>
      <c r="E22" s="1112"/>
      <c r="F22" s="1111">
        <f t="shared" si="2"/>
        <v>0</v>
      </c>
      <c r="G22" s="1113"/>
      <c r="H22" s="1114"/>
      <c r="I22" s="105">
        <f t="shared" si="1"/>
        <v>511.01000000000005</v>
      </c>
    </row>
    <row r="23" spans="1:9" x14ac:dyDescent="0.25">
      <c r="A23" s="123"/>
      <c r="B23" s="234">
        <f t="shared" si="0"/>
        <v>43</v>
      </c>
      <c r="C23" s="15"/>
      <c r="D23" s="1111"/>
      <c r="E23" s="1112"/>
      <c r="F23" s="1111">
        <f t="shared" si="2"/>
        <v>0</v>
      </c>
      <c r="G23" s="1113"/>
      <c r="H23" s="1114"/>
      <c r="I23" s="105">
        <f t="shared" si="1"/>
        <v>511.01000000000005</v>
      </c>
    </row>
    <row r="24" spans="1:9" x14ac:dyDescent="0.25">
      <c r="A24" s="122"/>
      <c r="B24" s="234">
        <f t="shared" si="0"/>
        <v>43</v>
      </c>
      <c r="C24" s="15"/>
      <c r="D24" s="1111"/>
      <c r="E24" s="1112"/>
      <c r="F24" s="1111">
        <f t="shared" si="2"/>
        <v>0</v>
      </c>
      <c r="G24" s="1113"/>
      <c r="H24" s="1114"/>
      <c r="I24" s="105">
        <f t="shared" si="1"/>
        <v>511.01000000000005</v>
      </c>
    </row>
    <row r="25" spans="1:9" x14ac:dyDescent="0.25">
      <c r="A25" s="122"/>
      <c r="B25" s="234">
        <f t="shared" si="0"/>
        <v>43</v>
      </c>
      <c r="C25" s="15"/>
      <c r="D25" s="1111"/>
      <c r="E25" s="1112"/>
      <c r="F25" s="1111">
        <f t="shared" si="2"/>
        <v>0</v>
      </c>
      <c r="G25" s="1113"/>
      <c r="H25" s="1114"/>
      <c r="I25" s="105">
        <f t="shared" si="1"/>
        <v>511.01000000000005</v>
      </c>
    </row>
    <row r="26" spans="1:9" x14ac:dyDescent="0.25">
      <c r="A26" s="122"/>
      <c r="B26" s="183">
        <f t="shared" si="0"/>
        <v>43</v>
      </c>
      <c r="C26" s="15"/>
      <c r="D26" s="1111"/>
      <c r="E26" s="1112"/>
      <c r="F26" s="1111">
        <f t="shared" si="2"/>
        <v>0</v>
      </c>
      <c r="G26" s="1113"/>
      <c r="H26" s="1114"/>
      <c r="I26" s="105">
        <f t="shared" si="1"/>
        <v>511.01000000000005</v>
      </c>
    </row>
    <row r="27" spans="1:9" x14ac:dyDescent="0.25">
      <c r="A27" s="122"/>
      <c r="B27" s="234">
        <f t="shared" si="0"/>
        <v>43</v>
      </c>
      <c r="C27" s="15"/>
      <c r="D27" s="1111"/>
      <c r="E27" s="1112"/>
      <c r="F27" s="1111">
        <f t="shared" si="2"/>
        <v>0</v>
      </c>
      <c r="G27" s="1113"/>
      <c r="H27" s="1114"/>
      <c r="I27" s="105">
        <f t="shared" si="1"/>
        <v>511.01000000000005</v>
      </c>
    </row>
    <row r="28" spans="1:9" x14ac:dyDescent="0.25">
      <c r="A28" s="122"/>
      <c r="B28" s="183">
        <f t="shared" si="0"/>
        <v>43</v>
      </c>
      <c r="C28" s="15"/>
      <c r="D28" s="69"/>
      <c r="E28" s="203"/>
      <c r="F28" s="69">
        <f t="shared" si="2"/>
        <v>0</v>
      </c>
      <c r="G28" s="70"/>
      <c r="H28" s="71"/>
      <c r="I28" s="105">
        <f t="shared" si="1"/>
        <v>511.01000000000005</v>
      </c>
    </row>
    <row r="29" spans="1:9" x14ac:dyDescent="0.25">
      <c r="A29" s="122"/>
      <c r="B29" s="234">
        <f t="shared" si="0"/>
        <v>43</v>
      </c>
      <c r="C29" s="15"/>
      <c r="D29" s="69"/>
      <c r="E29" s="203"/>
      <c r="F29" s="69">
        <f t="shared" si="2"/>
        <v>0</v>
      </c>
      <c r="G29" s="70"/>
      <c r="H29" s="71"/>
      <c r="I29" s="105">
        <f t="shared" si="1"/>
        <v>511.01000000000005</v>
      </c>
    </row>
    <row r="30" spans="1:9" x14ac:dyDescent="0.25">
      <c r="A30" s="122"/>
      <c r="B30" s="234">
        <f t="shared" si="0"/>
        <v>43</v>
      </c>
      <c r="C30" s="15"/>
      <c r="D30" s="69"/>
      <c r="E30" s="203"/>
      <c r="F30" s="69">
        <f t="shared" si="2"/>
        <v>0</v>
      </c>
      <c r="G30" s="70"/>
      <c r="H30" s="71"/>
      <c r="I30" s="105">
        <f t="shared" si="1"/>
        <v>511.01000000000005</v>
      </c>
    </row>
    <row r="31" spans="1:9" x14ac:dyDescent="0.25">
      <c r="A31" s="122"/>
      <c r="B31" s="234">
        <f t="shared" si="0"/>
        <v>43</v>
      </c>
      <c r="C31" s="15"/>
      <c r="D31" s="69"/>
      <c r="E31" s="203"/>
      <c r="F31" s="69">
        <f t="shared" si="2"/>
        <v>0</v>
      </c>
      <c r="G31" s="70"/>
      <c r="H31" s="71"/>
      <c r="I31" s="105">
        <f t="shared" si="1"/>
        <v>511.01000000000005</v>
      </c>
    </row>
    <row r="32" spans="1:9" x14ac:dyDescent="0.25">
      <c r="A32" s="122"/>
      <c r="B32" s="234">
        <f t="shared" si="0"/>
        <v>43</v>
      </c>
      <c r="C32" s="15"/>
      <c r="D32" s="69"/>
      <c r="E32" s="203"/>
      <c r="F32" s="69">
        <f t="shared" si="2"/>
        <v>0</v>
      </c>
      <c r="G32" s="70"/>
      <c r="H32" s="71"/>
      <c r="I32" s="105">
        <f t="shared" si="1"/>
        <v>511.01000000000005</v>
      </c>
    </row>
    <row r="33" spans="1:9" x14ac:dyDescent="0.25">
      <c r="A33" s="122"/>
      <c r="B33" s="234">
        <f t="shared" si="0"/>
        <v>43</v>
      </c>
      <c r="C33" s="15"/>
      <c r="D33" s="69"/>
      <c r="E33" s="203"/>
      <c r="F33" s="69">
        <f t="shared" si="2"/>
        <v>0</v>
      </c>
      <c r="G33" s="70"/>
      <c r="H33" s="71"/>
      <c r="I33" s="105">
        <f t="shared" si="1"/>
        <v>511.01000000000005</v>
      </c>
    </row>
    <row r="34" spans="1:9" x14ac:dyDescent="0.25">
      <c r="A34" s="122"/>
      <c r="B34" s="234">
        <f t="shared" si="0"/>
        <v>43</v>
      </c>
      <c r="C34" s="15"/>
      <c r="D34" s="69"/>
      <c r="E34" s="203"/>
      <c r="F34" s="69">
        <f t="shared" si="2"/>
        <v>0</v>
      </c>
      <c r="G34" s="70"/>
      <c r="H34" s="71"/>
      <c r="I34" s="105">
        <f t="shared" si="1"/>
        <v>511.01000000000005</v>
      </c>
    </row>
    <row r="35" spans="1:9" x14ac:dyDescent="0.25">
      <c r="A35" s="122"/>
      <c r="B35" s="234">
        <f t="shared" si="0"/>
        <v>43</v>
      </c>
      <c r="C35" s="15"/>
      <c r="D35" s="69"/>
      <c r="E35" s="203"/>
      <c r="F35" s="69">
        <f t="shared" si="2"/>
        <v>0</v>
      </c>
      <c r="G35" s="70"/>
      <c r="H35" s="71"/>
      <c r="I35" s="105">
        <f t="shared" si="1"/>
        <v>511.01000000000005</v>
      </c>
    </row>
    <row r="36" spans="1:9" x14ac:dyDescent="0.25">
      <c r="A36" s="122" t="s">
        <v>22</v>
      </c>
      <c r="B36" s="234">
        <f t="shared" si="0"/>
        <v>43</v>
      </c>
      <c r="C36" s="15"/>
      <c r="D36" s="69"/>
      <c r="E36" s="203"/>
      <c r="F36" s="69">
        <f t="shared" si="2"/>
        <v>0</v>
      </c>
      <c r="G36" s="70"/>
      <c r="H36" s="71"/>
      <c r="I36" s="105">
        <f t="shared" si="1"/>
        <v>511.01000000000005</v>
      </c>
    </row>
    <row r="37" spans="1:9" x14ac:dyDescent="0.25">
      <c r="A37" s="123"/>
      <c r="B37" s="234">
        <f t="shared" si="0"/>
        <v>43</v>
      </c>
      <c r="C37" s="15"/>
      <c r="D37" s="69"/>
      <c r="E37" s="203"/>
      <c r="F37" s="69">
        <f t="shared" si="2"/>
        <v>0</v>
      </c>
      <c r="G37" s="70"/>
      <c r="H37" s="71"/>
      <c r="I37" s="105">
        <f t="shared" si="1"/>
        <v>511.01000000000005</v>
      </c>
    </row>
    <row r="38" spans="1:9" x14ac:dyDescent="0.25">
      <c r="A38" s="122"/>
      <c r="B38" s="234">
        <f t="shared" si="0"/>
        <v>43</v>
      </c>
      <c r="C38" s="15"/>
      <c r="D38" s="69"/>
      <c r="E38" s="203"/>
      <c r="F38" s="69">
        <f t="shared" si="2"/>
        <v>0</v>
      </c>
      <c r="G38" s="70"/>
      <c r="H38" s="71"/>
      <c r="I38" s="105">
        <f t="shared" si="1"/>
        <v>511.01000000000005</v>
      </c>
    </row>
    <row r="39" spans="1:9" x14ac:dyDescent="0.25">
      <c r="A39" s="122"/>
      <c r="B39" s="83">
        <f t="shared" si="0"/>
        <v>43</v>
      </c>
      <c r="C39" s="15"/>
      <c r="D39" s="69"/>
      <c r="E39" s="203"/>
      <c r="F39" s="69">
        <f t="shared" si="2"/>
        <v>0</v>
      </c>
      <c r="G39" s="70"/>
      <c r="H39" s="71"/>
      <c r="I39" s="105">
        <f t="shared" si="1"/>
        <v>511.01000000000005</v>
      </c>
    </row>
    <row r="40" spans="1:9" x14ac:dyDescent="0.25">
      <c r="A40" s="122"/>
      <c r="B40" s="83">
        <f t="shared" si="0"/>
        <v>43</v>
      </c>
      <c r="C40" s="15"/>
      <c r="D40" s="69"/>
      <c r="E40" s="203"/>
      <c r="F40" s="69">
        <f t="shared" si="2"/>
        <v>0</v>
      </c>
      <c r="G40" s="70"/>
      <c r="H40" s="71"/>
      <c r="I40" s="105">
        <f t="shared" si="1"/>
        <v>511.01000000000005</v>
      </c>
    </row>
    <row r="41" spans="1:9" x14ac:dyDescent="0.25">
      <c r="A41" s="122"/>
      <c r="B41" s="83">
        <f t="shared" si="0"/>
        <v>43</v>
      </c>
      <c r="C41" s="15"/>
      <c r="D41" s="69"/>
      <c r="E41" s="203"/>
      <c r="F41" s="69">
        <f t="shared" si="2"/>
        <v>0</v>
      </c>
      <c r="G41" s="70"/>
      <c r="H41" s="71"/>
      <c r="I41" s="105">
        <f t="shared" si="1"/>
        <v>511.01000000000005</v>
      </c>
    </row>
    <row r="42" spans="1:9" x14ac:dyDescent="0.25">
      <c r="A42" s="122"/>
      <c r="B42" s="83">
        <f t="shared" si="0"/>
        <v>43</v>
      </c>
      <c r="C42" s="15"/>
      <c r="D42" s="69"/>
      <c r="E42" s="203"/>
      <c r="F42" s="69">
        <f t="shared" si="2"/>
        <v>0</v>
      </c>
      <c r="G42" s="70"/>
      <c r="H42" s="71"/>
      <c r="I42" s="105">
        <f t="shared" si="1"/>
        <v>511.01000000000005</v>
      </c>
    </row>
    <row r="43" spans="1:9" x14ac:dyDescent="0.25">
      <c r="A43" s="122"/>
      <c r="B43" s="83">
        <f t="shared" si="0"/>
        <v>43</v>
      </c>
      <c r="C43" s="15"/>
      <c r="D43" s="69"/>
      <c r="E43" s="203"/>
      <c r="F43" s="69">
        <f t="shared" si="2"/>
        <v>0</v>
      </c>
      <c r="G43" s="70"/>
      <c r="H43" s="71"/>
      <c r="I43" s="105">
        <f t="shared" si="1"/>
        <v>511.01000000000005</v>
      </c>
    </row>
    <row r="44" spans="1:9" x14ac:dyDescent="0.25">
      <c r="A44" s="122"/>
      <c r="B44" s="83">
        <f t="shared" si="0"/>
        <v>43</v>
      </c>
      <c r="C44" s="15"/>
      <c r="D44" s="69"/>
      <c r="E44" s="203"/>
      <c r="F44" s="69">
        <f t="shared" si="2"/>
        <v>0</v>
      </c>
      <c r="G44" s="70"/>
      <c r="H44" s="71"/>
      <c r="I44" s="105">
        <f t="shared" si="1"/>
        <v>511.01000000000005</v>
      </c>
    </row>
    <row r="45" spans="1:9" ht="14.25" customHeight="1" x14ac:dyDescent="0.25">
      <c r="A45" s="122"/>
      <c r="B45" s="83">
        <f t="shared" si="0"/>
        <v>43</v>
      </c>
      <c r="C45" s="15"/>
      <c r="D45" s="69"/>
      <c r="E45" s="203"/>
      <c r="F45" s="69">
        <f t="shared" si="2"/>
        <v>0</v>
      </c>
      <c r="G45" s="70"/>
      <c r="H45" s="71"/>
      <c r="I45" s="105">
        <f t="shared" si="1"/>
        <v>511.01000000000005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1</v>
      </c>
      <c r="D48" s="6">
        <f>SUM(D9:D47)</f>
        <v>11.78</v>
      </c>
      <c r="F48" s="6">
        <f>SUM(F9:F47)</f>
        <v>11.78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023" t="s">
        <v>11</v>
      </c>
      <c r="D53" s="1024"/>
      <c r="E53" s="57">
        <f>E5+E6-F48+E7</f>
        <v>499.20000000000005</v>
      </c>
      <c r="F53" s="73"/>
    </row>
  </sheetData>
  <sortState ref="C9:H10">
    <sortCondition ref="C9:C10"/>
  </sortState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7" sqref="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1" t="s">
        <v>421</v>
      </c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1"/>
      <c r="D4" s="134"/>
      <c r="E4" s="78"/>
      <c r="F4" s="62"/>
      <c r="G4" s="155"/>
      <c r="H4" s="155"/>
    </row>
    <row r="5" spans="1:9" ht="15.75" customHeight="1" x14ac:dyDescent="0.25">
      <c r="A5" s="227" t="s">
        <v>62</v>
      </c>
      <c r="B5" s="1028" t="s">
        <v>72</v>
      </c>
      <c r="C5" s="616">
        <v>85</v>
      </c>
      <c r="D5" s="233">
        <v>44845</v>
      </c>
      <c r="E5" s="78">
        <v>300.39</v>
      </c>
      <c r="F5" s="62">
        <v>26</v>
      </c>
      <c r="G5" s="5"/>
    </row>
    <row r="6" spans="1:9" x14ac:dyDescent="0.25">
      <c r="A6" s="227"/>
      <c r="B6" s="1028"/>
      <c r="C6" s="400">
        <v>85</v>
      </c>
      <c r="D6" s="134">
        <v>44853</v>
      </c>
      <c r="E6" s="209">
        <v>186.99</v>
      </c>
      <c r="F6" s="62">
        <v>16</v>
      </c>
      <c r="G6" s="47">
        <f>F42</f>
        <v>148.68</v>
      </c>
      <c r="H6" s="7">
        <f>E6-G6+E7+E5-G5+E4</f>
        <v>338.7</v>
      </c>
    </row>
    <row r="7" spans="1:9" ht="15.75" thickBot="1" x14ac:dyDescent="0.3">
      <c r="B7" s="19"/>
      <c r="C7" s="400"/>
      <c r="D7" s="134"/>
      <c r="E7" s="500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3">
        <v>44858</v>
      </c>
      <c r="F9" s="69">
        <f t="shared" ref="F9:F40" si="0">D9</f>
        <v>57.97</v>
      </c>
      <c r="G9" s="70" t="s">
        <v>393</v>
      </c>
      <c r="H9" s="71">
        <v>90</v>
      </c>
      <c r="I9" s="105">
        <f>E6-F9+E5+E7+E4</f>
        <v>429.40999999999997</v>
      </c>
    </row>
    <row r="10" spans="1:9" x14ac:dyDescent="0.25">
      <c r="A10" s="195"/>
      <c r="B10" s="945">
        <f>B9-C10</f>
        <v>29</v>
      </c>
      <c r="C10" s="73">
        <v>8</v>
      </c>
      <c r="D10" s="69">
        <v>90.71</v>
      </c>
      <c r="E10" s="203">
        <v>44863</v>
      </c>
      <c r="F10" s="69">
        <f t="shared" si="0"/>
        <v>90.71</v>
      </c>
      <c r="G10" s="70" t="s">
        <v>411</v>
      </c>
      <c r="H10" s="71">
        <v>90</v>
      </c>
      <c r="I10" s="944">
        <f>I9-F10</f>
        <v>338.7</v>
      </c>
    </row>
    <row r="11" spans="1:9" x14ac:dyDescent="0.25">
      <c r="A11" s="183"/>
      <c r="B11" s="83">
        <f t="shared" ref="B11:B40" si="1">B10-C11</f>
        <v>29</v>
      </c>
      <c r="C11" s="73"/>
      <c r="D11" s="1111"/>
      <c r="E11" s="1112"/>
      <c r="F11" s="1111">
        <f t="shared" si="0"/>
        <v>0</v>
      </c>
      <c r="G11" s="1113"/>
      <c r="H11" s="1114"/>
      <c r="I11" s="105">
        <f t="shared" ref="I11:I40" si="2">I10-F11</f>
        <v>338.7</v>
      </c>
    </row>
    <row r="12" spans="1:9" x14ac:dyDescent="0.25">
      <c r="A12" s="183"/>
      <c r="B12" s="83">
        <f t="shared" si="1"/>
        <v>29</v>
      </c>
      <c r="C12" s="73"/>
      <c r="D12" s="1111"/>
      <c r="E12" s="1112"/>
      <c r="F12" s="1111">
        <f t="shared" si="0"/>
        <v>0</v>
      </c>
      <c r="G12" s="1113"/>
      <c r="H12" s="1114"/>
      <c r="I12" s="105">
        <f t="shared" si="2"/>
        <v>338.7</v>
      </c>
    </row>
    <row r="13" spans="1:9" x14ac:dyDescent="0.25">
      <c r="A13" s="82" t="s">
        <v>33</v>
      </c>
      <c r="B13" s="83">
        <f t="shared" si="1"/>
        <v>29</v>
      </c>
      <c r="C13" s="73"/>
      <c r="D13" s="1111"/>
      <c r="E13" s="1112"/>
      <c r="F13" s="1111">
        <f t="shared" si="0"/>
        <v>0</v>
      </c>
      <c r="G13" s="1113"/>
      <c r="H13" s="1114"/>
      <c r="I13" s="105">
        <f t="shared" si="2"/>
        <v>338.7</v>
      </c>
    </row>
    <row r="14" spans="1:9" x14ac:dyDescent="0.25">
      <c r="A14" s="73"/>
      <c r="B14" s="83">
        <f t="shared" si="1"/>
        <v>29</v>
      </c>
      <c r="C14" s="73"/>
      <c r="D14" s="1111"/>
      <c r="E14" s="1112"/>
      <c r="F14" s="1111">
        <f t="shared" si="0"/>
        <v>0</v>
      </c>
      <c r="G14" s="1113"/>
      <c r="H14" s="1114"/>
      <c r="I14" s="105">
        <f t="shared" si="2"/>
        <v>338.7</v>
      </c>
    </row>
    <row r="15" spans="1:9" x14ac:dyDescent="0.25">
      <c r="A15" s="73"/>
      <c r="B15" s="83">
        <f t="shared" si="1"/>
        <v>29</v>
      </c>
      <c r="C15" s="73"/>
      <c r="D15" s="1111"/>
      <c r="E15" s="1112"/>
      <c r="F15" s="1111">
        <f t="shared" si="0"/>
        <v>0</v>
      </c>
      <c r="G15" s="1113"/>
      <c r="H15" s="1114"/>
      <c r="I15" s="105">
        <f t="shared" si="2"/>
        <v>338.7</v>
      </c>
    </row>
    <row r="16" spans="1:9" x14ac:dyDescent="0.25">
      <c r="B16" s="83">
        <f t="shared" si="1"/>
        <v>29</v>
      </c>
      <c r="C16" s="73"/>
      <c r="D16" s="1111"/>
      <c r="E16" s="1112"/>
      <c r="F16" s="1111">
        <f t="shared" si="0"/>
        <v>0</v>
      </c>
      <c r="G16" s="1113"/>
      <c r="H16" s="1114"/>
      <c r="I16" s="105">
        <f t="shared" si="2"/>
        <v>338.7</v>
      </c>
    </row>
    <row r="17" spans="1:9" x14ac:dyDescent="0.25">
      <c r="B17" s="83">
        <f t="shared" si="1"/>
        <v>29</v>
      </c>
      <c r="C17" s="73"/>
      <c r="D17" s="1111"/>
      <c r="E17" s="1112"/>
      <c r="F17" s="1111">
        <f t="shared" si="0"/>
        <v>0</v>
      </c>
      <c r="G17" s="1113"/>
      <c r="H17" s="1114"/>
      <c r="I17" s="105">
        <f t="shared" si="2"/>
        <v>338.7</v>
      </c>
    </row>
    <row r="18" spans="1:9" x14ac:dyDescent="0.25">
      <c r="A18" s="122"/>
      <c r="B18" s="83">
        <f t="shared" si="1"/>
        <v>29</v>
      </c>
      <c r="C18" s="73"/>
      <c r="D18" s="1111"/>
      <c r="E18" s="1112"/>
      <c r="F18" s="1111">
        <f t="shared" si="0"/>
        <v>0</v>
      </c>
      <c r="G18" s="1113"/>
      <c r="H18" s="1114"/>
      <c r="I18" s="105">
        <f t="shared" si="2"/>
        <v>338.7</v>
      </c>
    </row>
    <row r="19" spans="1:9" x14ac:dyDescent="0.25">
      <c r="A19" s="122"/>
      <c r="B19" s="83">
        <f t="shared" si="1"/>
        <v>29</v>
      </c>
      <c r="C19" s="15"/>
      <c r="D19" s="1111"/>
      <c r="E19" s="1112"/>
      <c r="F19" s="1111">
        <f t="shared" si="0"/>
        <v>0</v>
      </c>
      <c r="G19" s="1113"/>
      <c r="H19" s="1114"/>
      <c r="I19" s="105">
        <f t="shared" si="2"/>
        <v>338.7</v>
      </c>
    </row>
    <row r="20" spans="1:9" x14ac:dyDescent="0.25">
      <c r="A20" s="122"/>
      <c r="B20" s="83">
        <f t="shared" si="1"/>
        <v>29</v>
      </c>
      <c r="C20" s="15"/>
      <c r="D20" s="1111"/>
      <c r="E20" s="1112"/>
      <c r="F20" s="1111">
        <f t="shared" si="0"/>
        <v>0</v>
      </c>
      <c r="G20" s="1113"/>
      <c r="H20" s="1114"/>
      <c r="I20" s="105">
        <f t="shared" si="2"/>
        <v>338.7</v>
      </c>
    </row>
    <row r="21" spans="1:9" x14ac:dyDescent="0.25">
      <c r="A21" s="122"/>
      <c r="B21" s="83">
        <f t="shared" si="1"/>
        <v>29</v>
      </c>
      <c r="C21" s="15"/>
      <c r="D21" s="1111"/>
      <c r="E21" s="1112"/>
      <c r="F21" s="1111">
        <f t="shared" si="0"/>
        <v>0</v>
      </c>
      <c r="G21" s="1113"/>
      <c r="H21" s="1114"/>
      <c r="I21" s="105">
        <f t="shared" si="2"/>
        <v>338.7</v>
      </c>
    </row>
    <row r="22" spans="1:9" x14ac:dyDescent="0.25">
      <c r="A22" s="122"/>
      <c r="B22" s="234">
        <f t="shared" si="1"/>
        <v>29</v>
      </c>
      <c r="C22" s="15"/>
      <c r="D22" s="1111"/>
      <c r="E22" s="1112"/>
      <c r="F22" s="1111">
        <f t="shared" si="0"/>
        <v>0</v>
      </c>
      <c r="G22" s="1113"/>
      <c r="H22" s="1114"/>
      <c r="I22" s="105">
        <f t="shared" si="2"/>
        <v>338.7</v>
      </c>
    </row>
    <row r="23" spans="1:9" x14ac:dyDescent="0.25">
      <c r="A23" s="123"/>
      <c r="B23" s="234">
        <f t="shared" si="1"/>
        <v>29</v>
      </c>
      <c r="C23" s="15"/>
      <c r="D23" s="1111"/>
      <c r="E23" s="1112"/>
      <c r="F23" s="1111">
        <f t="shared" si="0"/>
        <v>0</v>
      </c>
      <c r="G23" s="1113"/>
      <c r="H23" s="1114"/>
      <c r="I23" s="105">
        <f t="shared" si="2"/>
        <v>338.7</v>
      </c>
    </row>
    <row r="24" spans="1:9" x14ac:dyDescent="0.25">
      <c r="A24" s="122"/>
      <c r="B24" s="234">
        <f t="shared" si="1"/>
        <v>29</v>
      </c>
      <c r="C24" s="15"/>
      <c r="D24" s="1111"/>
      <c r="E24" s="1112"/>
      <c r="F24" s="1111">
        <f t="shared" si="0"/>
        <v>0</v>
      </c>
      <c r="G24" s="1113"/>
      <c r="H24" s="1114"/>
      <c r="I24" s="105">
        <f t="shared" si="2"/>
        <v>338.7</v>
      </c>
    </row>
    <row r="25" spans="1:9" x14ac:dyDescent="0.25">
      <c r="A25" s="122"/>
      <c r="B25" s="234">
        <f t="shared" si="1"/>
        <v>29</v>
      </c>
      <c r="C25" s="15"/>
      <c r="D25" s="1111"/>
      <c r="E25" s="1112"/>
      <c r="F25" s="1111">
        <f t="shared" si="0"/>
        <v>0</v>
      </c>
      <c r="G25" s="1113"/>
      <c r="H25" s="1114"/>
      <c r="I25" s="105">
        <f t="shared" si="2"/>
        <v>338.7</v>
      </c>
    </row>
    <row r="26" spans="1:9" x14ac:dyDescent="0.25">
      <c r="A26" s="122"/>
      <c r="B26" s="183">
        <f t="shared" si="1"/>
        <v>29</v>
      </c>
      <c r="C26" s="15"/>
      <c r="D26" s="1111"/>
      <c r="E26" s="1112"/>
      <c r="F26" s="1111">
        <f t="shared" si="0"/>
        <v>0</v>
      </c>
      <c r="G26" s="1113"/>
      <c r="H26" s="1114"/>
      <c r="I26" s="105">
        <f t="shared" si="2"/>
        <v>338.7</v>
      </c>
    </row>
    <row r="27" spans="1:9" x14ac:dyDescent="0.25">
      <c r="A27" s="122"/>
      <c r="B27" s="234">
        <f t="shared" si="1"/>
        <v>29</v>
      </c>
      <c r="C27" s="15"/>
      <c r="D27" s="1111"/>
      <c r="E27" s="1112"/>
      <c r="F27" s="1111">
        <f t="shared" si="0"/>
        <v>0</v>
      </c>
      <c r="G27" s="1113"/>
      <c r="H27" s="1114"/>
      <c r="I27" s="105">
        <f t="shared" si="2"/>
        <v>338.7</v>
      </c>
    </row>
    <row r="28" spans="1:9" x14ac:dyDescent="0.25">
      <c r="A28" s="122"/>
      <c r="B28" s="183">
        <f t="shared" si="1"/>
        <v>29</v>
      </c>
      <c r="C28" s="15"/>
      <c r="D28" s="1111"/>
      <c r="E28" s="1112"/>
      <c r="F28" s="1111">
        <f t="shared" si="0"/>
        <v>0</v>
      </c>
      <c r="G28" s="1113"/>
      <c r="H28" s="1114"/>
      <c r="I28" s="105">
        <f t="shared" si="2"/>
        <v>338.7</v>
      </c>
    </row>
    <row r="29" spans="1:9" x14ac:dyDescent="0.25">
      <c r="A29" s="122"/>
      <c r="B29" s="234">
        <f t="shared" si="1"/>
        <v>29</v>
      </c>
      <c r="C29" s="15"/>
      <c r="D29" s="1111"/>
      <c r="E29" s="1112"/>
      <c r="F29" s="1111">
        <f t="shared" si="0"/>
        <v>0</v>
      </c>
      <c r="G29" s="1113"/>
      <c r="H29" s="1114"/>
      <c r="I29" s="105">
        <f t="shared" si="2"/>
        <v>338.7</v>
      </c>
    </row>
    <row r="30" spans="1:9" x14ac:dyDescent="0.25">
      <c r="A30" s="122"/>
      <c r="B30" s="234">
        <f t="shared" si="1"/>
        <v>29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2"/>
        <v>338.7</v>
      </c>
    </row>
    <row r="31" spans="1:9" x14ac:dyDescent="0.25">
      <c r="A31" s="122"/>
      <c r="B31" s="234">
        <f t="shared" si="1"/>
        <v>29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2"/>
        <v>338.7</v>
      </c>
    </row>
    <row r="32" spans="1:9" x14ac:dyDescent="0.25">
      <c r="A32" s="122"/>
      <c r="B32" s="234">
        <f t="shared" si="1"/>
        <v>29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2"/>
        <v>338.7</v>
      </c>
    </row>
    <row r="33" spans="1:9" x14ac:dyDescent="0.25">
      <c r="A33" s="122"/>
      <c r="B33" s="234">
        <f t="shared" si="1"/>
        <v>29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2"/>
        <v>338.7</v>
      </c>
    </row>
    <row r="34" spans="1:9" x14ac:dyDescent="0.25">
      <c r="A34" s="122"/>
      <c r="B34" s="234">
        <f t="shared" si="1"/>
        <v>29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2"/>
        <v>338.7</v>
      </c>
    </row>
    <row r="35" spans="1:9" x14ac:dyDescent="0.25">
      <c r="A35" s="122"/>
      <c r="B35" s="234">
        <f t="shared" si="1"/>
        <v>29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2"/>
        <v>338.7</v>
      </c>
    </row>
    <row r="36" spans="1:9" x14ac:dyDescent="0.25">
      <c r="A36" s="122" t="s">
        <v>22</v>
      </c>
      <c r="B36" s="234">
        <f t="shared" si="1"/>
        <v>29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2"/>
        <v>338.7</v>
      </c>
    </row>
    <row r="37" spans="1:9" x14ac:dyDescent="0.25">
      <c r="A37" s="123"/>
      <c r="B37" s="234">
        <f t="shared" si="1"/>
        <v>29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2"/>
        <v>338.7</v>
      </c>
    </row>
    <row r="38" spans="1:9" x14ac:dyDescent="0.25">
      <c r="A38" s="122"/>
      <c r="B38" s="234">
        <f t="shared" si="1"/>
        <v>29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2"/>
        <v>338.7</v>
      </c>
    </row>
    <row r="39" spans="1:9" x14ac:dyDescent="0.25">
      <c r="A39" s="122"/>
      <c r="B39" s="83">
        <f t="shared" si="1"/>
        <v>29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2"/>
        <v>338.7</v>
      </c>
    </row>
    <row r="40" spans="1:9" x14ac:dyDescent="0.25">
      <c r="A40" s="122"/>
      <c r="B40" s="83">
        <f t="shared" si="1"/>
        <v>29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2"/>
        <v>338.7</v>
      </c>
    </row>
    <row r="41" spans="1:9" ht="15.75" thickBot="1" x14ac:dyDescent="0.3">
      <c r="A41" s="122"/>
      <c r="B41" s="16"/>
      <c r="C41" s="52"/>
      <c r="D41" s="107"/>
      <c r="E41" s="197"/>
      <c r="F41" s="103"/>
      <c r="G41" s="104"/>
      <c r="H41" s="60"/>
    </row>
    <row r="42" spans="1:9" x14ac:dyDescent="0.25">
      <c r="C42" s="53">
        <f>SUM(C9:C41)</f>
        <v>13</v>
      </c>
      <c r="D42" s="6">
        <f>SUM(D9:D41)</f>
        <v>148.68</v>
      </c>
      <c r="F42" s="6">
        <f>SUM(F9:F41)</f>
        <v>148.68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29</v>
      </c>
    </row>
    <row r="46" spans="1:9" ht="15.75" thickBot="1" x14ac:dyDescent="0.3"/>
    <row r="47" spans="1:9" ht="15.75" thickBot="1" x14ac:dyDescent="0.3">
      <c r="C47" s="1023" t="s">
        <v>11</v>
      </c>
      <c r="D47" s="1024"/>
      <c r="E47" s="57">
        <f>E5+E6-F42+E7</f>
        <v>338.7</v>
      </c>
      <c r="F47" s="73"/>
    </row>
    <row r="50" spans="1:7" x14ac:dyDescent="0.25">
      <c r="A50" s="227"/>
      <c r="B50" s="1029"/>
      <c r="C50" s="493"/>
      <c r="D50" s="233"/>
      <c r="E50" s="78"/>
      <c r="F50" s="62"/>
      <c r="G50" s="5"/>
    </row>
    <row r="51" spans="1:7" x14ac:dyDescent="0.25">
      <c r="A51" s="227"/>
      <c r="B51" s="1029"/>
      <c r="C51" s="400"/>
      <c r="D51" s="134"/>
      <c r="E51" s="209"/>
      <c r="F51" s="62"/>
      <c r="G51" s="47"/>
    </row>
    <row r="52" spans="1:7" x14ac:dyDescent="0.25">
      <c r="B52" s="19"/>
      <c r="C52" s="493"/>
      <c r="D52" s="134"/>
      <c r="E52" s="50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topLeftCell="A8" workbookViewId="0">
      <selection activeCell="D25" sqref="D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21" t="s">
        <v>422</v>
      </c>
      <c r="B1" s="1021"/>
      <c r="C1" s="1021"/>
      <c r="D1" s="1021"/>
      <c r="E1" s="1021"/>
      <c r="F1" s="1021"/>
      <c r="G1" s="102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1"/>
      <c r="D4" s="134"/>
      <c r="E4" s="78">
        <v>24.35</v>
      </c>
      <c r="F4" s="62">
        <v>2</v>
      </c>
      <c r="G4" s="155"/>
      <c r="H4" s="155"/>
    </row>
    <row r="5" spans="1:9" ht="15" customHeight="1" x14ac:dyDescent="0.25">
      <c r="A5" s="227" t="s">
        <v>62</v>
      </c>
      <c r="B5" s="1026" t="s">
        <v>90</v>
      </c>
      <c r="C5" s="493">
        <v>99</v>
      </c>
      <c r="D5" s="233">
        <v>44853</v>
      </c>
      <c r="E5" s="78">
        <v>1003.37</v>
      </c>
      <c r="F5" s="62">
        <v>83</v>
      </c>
      <c r="G5" s="5"/>
    </row>
    <row r="6" spans="1:9" x14ac:dyDescent="0.25">
      <c r="A6" s="227"/>
      <c r="B6" s="1026"/>
      <c r="C6" s="400"/>
      <c r="D6" s="134"/>
      <c r="E6" s="209"/>
      <c r="F6" s="62"/>
      <c r="G6" s="47">
        <f>F78</f>
        <v>362.68000000000006</v>
      </c>
      <c r="H6" s="7">
        <f>E6-G6+E7+E5-G5+E4</f>
        <v>665.04</v>
      </c>
    </row>
    <row r="7" spans="1:9" ht="15.75" thickBot="1" x14ac:dyDescent="0.3">
      <c r="B7" s="19"/>
      <c r="C7" s="493"/>
      <c r="D7" s="134"/>
      <c r="E7" s="500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83">
        <f>F6-C9+F5+F7+F4</f>
        <v>80</v>
      </c>
      <c r="C9" s="15">
        <v>5</v>
      </c>
      <c r="D9" s="69">
        <v>59.95</v>
      </c>
      <c r="E9" s="203">
        <v>44854</v>
      </c>
      <c r="F9" s="69">
        <f t="shared" ref="F9" si="0">D9</f>
        <v>59.95</v>
      </c>
      <c r="G9" s="70" t="s">
        <v>382</v>
      </c>
      <c r="H9" s="71">
        <v>101</v>
      </c>
      <c r="I9" s="105">
        <f>E6-F9+E5+E7+E4</f>
        <v>967.77</v>
      </c>
    </row>
    <row r="10" spans="1:9" x14ac:dyDescent="0.25">
      <c r="A10" s="195"/>
      <c r="B10" s="183">
        <f>B9-C10</f>
        <v>70</v>
      </c>
      <c r="C10" s="15">
        <v>10</v>
      </c>
      <c r="D10" s="69">
        <v>120.12</v>
      </c>
      <c r="E10" s="203">
        <v>44858</v>
      </c>
      <c r="F10" s="69">
        <f t="shared" ref="F10:F72" si="1">D10</f>
        <v>120.12</v>
      </c>
      <c r="G10" s="70" t="s">
        <v>393</v>
      </c>
      <c r="H10" s="71">
        <v>101</v>
      </c>
      <c r="I10" s="105">
        <f>I9-F10</f>
        <v>847.65</v>
      </c>
    </row>
    <row r="11" spans="1:9" x14ac:dyDescent="0.25">
      <c r="A11" s="183"/>
      <c r="B11" s="183">
        <f t="shared" ref="B11:B74" si="2">B10-C11</f>
        <v>69</v>
      </c>
      <c r="C11" s="15">
        <v>1</v>
      </c>
      <c r="D11" s="69">
        <v>12.4</v>
      </c>
      <c r="E11" s="203">
        <v>44859</v>
      </c>
      <c r="F11" s="69">
        <f t="shared" si="1"/>
        <v>12.4</v>
      </c>
      <c r="G11" s="70" t="s">
        <v>394</v>
      </c>
      <c r="H11" s="71">
        <v>101</v>
      </c>
      <c r="I11" s="105">
        <f t="shared" ref="I11:I74" si="3">I10-F11</f>
        <v>835.25</v>
      </c>
    </row>
    <row r="12" spans="1:9" x14ac:dyDescent="0.25">
      <c r="A12" s="183"/>
      <c r="B12" s="183">
        <f t="shared" si="2"/>
        <v>64</v>
      </c>
      <c r="C12" s="15">
        <v>5</v>
      </c>
      <c r="D12" s="69">
        <v>61.81</v>
      </c>
      <c r="E12" s="203">
        <v>44861</v>
      </c>
      <c r="F12" s="69">
        <f t="shared" si="1"/>
        <v>61.81</v>
      </c>
      <c r="G12" s="70" t="s">
        <v>404</v>
      </c>
      <c r="H12" s="71">
        <v>101</v>
      </c>
      <c r="I12" s="105">
        <f t="shared" si="3"/>
        <v>773.44</v>
      </c>
    </row>
    <row r="13" spans="1:9" x14ac:dyDescent="0.25">
      <c r="A13" s="82" t="s">
        <v>33</v>
      </c>
      <c r="B13" s="183">
        <f t="shared" si="2"/>
        <v>56</v>
      </c>
      <c r="C13" s="15">
        <v>8</v>
      </c>
      <c r="D13" s="69">
        <v>96.18</v>
      </c>
      <c r="E13" s="203">
        <v>44861</v>
      </c>
      <c r="F13" s="69">
        <f t="shared" si="1"/>
        <v>96.18</v>
      </c>
      <c r="G13" s="70" t="s">
        <v>405</v>
      </c>
      <c r="H13" s="71">
        <v>101</v>
      </c>
      <c r="I13" s="105">
        <f t="shared" si="3"/>
        <v>677.26</v>
      </c>
    </row>
    <row r="14" spans="1:9" x14ac:dyDescent="0.25">
      <c r="A14" s="73"/>
      <c r="B14" s="947">
        <f t="shared" si="2"/>
        <v>55</v>
      </c>
      <c r="C14" s="15">
        <v>1</v>
      </c>
      <c r="D14" s="69">
        <v>12.22</v>
      </c>
      <c r="E14" s="203">
        <v>44863</v>
      </c>
      <c r="F14" s="69">
        <f t="shared" si="1"/>
        <v>12.22</v>
      </c>
      <c r="G14" s="70" t="s">
        <v>410</v>
      </c>
      <c r="H14" s="71">
        <v>101</v>
      </c>
      <c r="I14" s="944">
        <f t="shared" si="3"/>
        <v>665.04</v>
      </c>
    </row>
    <row r="15" spans="1:9" ht="15.75" customHeight="1" x14ac:dyDescent="0.25">
      <c r="A15" s="73"/>
      <c r="B15" s="183">
        <f t="shared" si="2"/>
        <v>55</v>
      </c>
      <c r="C15" s="940"/>
      <c r="D15" s="1115"/>
      <c r="E15" s="1116"/>
      <c r="F15" s="1115">
        <f t="shared" si="1"/>
        <v>0</v>
      </c>
      <c r="G15" s="1117"/>
      <c r="H15" s="1114"/>
      <c r="I15" s="105">
        <f t="shared" si="3"/>
        <v>665.04</v>
      </c>
    </row>
    <row r="16" spans="1:9" ht="15.75" customHeight="1" x14ac:dyDescent="0.25">
      <c r="B16" s="183">
        <f t="shared" si="2"/>
        <v>55</v>
      </c>
      <c r="C16" s="15"/>
      <c r="D16" s="1111"/>
      <c r="E16" s="1112"/>
      <c r="F16" s="1111">
        <f t="shared" si="1"/>
        <v>0</v>
      </c>
      <c r="G16" s="1113"/>
      <c r="H16" s="1114"/>
      <c r="I16" s="105">
        <f t="shared" si="3"/>
        <v>665.04</v>
      </c>
    </row>
    <row r="17" spans="1:9" x14ac:dyDescent="0.25">
      <c r="B17" s="183">
        <f t="shared" si="2"/>
        <v>55</v>
      </c>
      <c r="C17" s="15"/>
      <c r="D17" s="1111"/>
      <c r="E17" s="1112"/>
      <c r="F17" s="1111">
        <f t="shared" si="1"/>
        <v>0</v>
      </c>
      <c r="G17" s="1113"/>
      <c r="H17" s="1114"/>
      <c r="I17" s="105">
        <f t="shared" si="3"/>
        <v>665.04</v>
      </c>
    </row>
    <row r="18" spans="1:9" x14ac:dyDescent="0.25">
      <c r="A18" s="122"/>
      <c r="B18" s="183">
        <f t="shared" si="2"/>
        <v>55</v>
      </c>
      <c r="C18" s="15"/>
      <c r="D18" s="1111"/>
      <c r="E18" s="1112"/>
      <c r="F18" s="1111">
        <f t="shared" si="1"/>
        <v>0</v>
      </c>
      <c r="G18" s="1113"/>
      <c r="H18" s="1114"/>
      <c r="I18" s="105">
        <f t="shared" si="3"/>
        <v>665.04</v>
      </c>
    </row>
    <row r="19" spans="1:9" x14ac:dyDescent="0.25">
      <c r="A19" s="122"/>
      <c r="B19" s="183">
        <f t="shared" si="2"/>
        <v>55</v>
      </c>
      <c r="C19" s="15"/>
      <c r="D19" s="1111"/>
      <c r="E19" s="1112"/>
      <c r="F19" s="1111">
        <f t="shared" si="1"/>
        <v>0</v>
      </c>
      <c r="G19" s="1113"/>
      <c r="H19" s="1114"/>
      <c r="I19" s="105">
        <f t="shared" si="3"/>
        <v>665.04</v>
      </c>
    </row>
    <row r="20" spans="1:9" x14ac:dyDescent="0.25">
      <c r="A20" s="122"/>
      <c r="B20" s="183">
        <f t="shared" si="2"/>
        <v>55</v>
      </c>
      <c r="C20" s="15"/>
      <c r="D20" s="1111"/>
      <c r="E20" s="1112"/>
      <c r="F20" s="1111">
        <f t="shared" si="1"/>
        <v>0</v>
      </c>
      <c r="G20" s="1113"/>
      <c r="H20" s="1114"/>
      <c r="I20" s="105">
        <f t="shared" si="3"/>
        <v>665.04</v>
      </c>
    </row>
    <row r="21" spans="1:9" x14ac:dyDescent="0.25">
      <c r="A21" s="122"/>
      <c r="B21" s="183">
        <f t="shared" si="2"/>
        <v>55</v>
      </c>
      <c r="C21" s="15"/>
      <c r="D21" s="1111"/>
      <c r="E21" s="1112"/>
      <c r="F21" s="1111">
        <f t="shared" si="1"/>
        <v>0</v>
      </c>
      <c r="G21" s="1113"/>
      <c r="H21" s="1114"/>
      <c r="I21" s="105">
        <f t="shared" si="3"/>
        <v>665.04</v>
      </c>
    </row>
    <row r="22" spans="1:9" x14ac:dyDescent="0.25">
      <c r="A22" s="122"/>
      <c r="B22" s="183">
        <f t="shared" si="2"/>
        <v>55</v>
      </c>
      <c r="C22" s="15"/>
      <c r="D22" s="1111"/>
      <c r="E22" s="1112"/>
      <c r="F22" s="1111">
        <f t="shared" si="1"/>
        <v>0</v>
      </c>
      <c r="G22" s="1113"/>
      <c r="H22" s="1114"/>
      <c r="I22" s="105">
        <f t="shared" si="3"/>
        <v>665.04</v>
      </c>
    </row>
    <row r="23" spans="1:9" x14ac:dyDescent="0.25">
      <c r="A23" s="123"/>
      <c r="B23" s="183">
        <f t="shared" si="2"/>
        <v>55</v>
      </c>
      <c r="C23" s="15"/>
      <c r="D23" s="1111"/>
      <c r="E23" s="1112"/>
      <c r="F23" s="1111">
        <f t="shared" si="1"/>
        <v>0</v>
      </c>
      <c r="G23" s="1113"/>
      <c r="H23" s="1114"/>
      <c r="I23" s="105">
        <f t="shared" si="3"/>
        <v>665.04</v>
      </c>
    </row>
    <row r="24" spans="1:9" x14ac:dyDescent="0.25">
      <c r="A24" s="122"/>
      <c r="B24" s="183">
        <f t="shared" si="2"/>
        <v>55</v>
      </c>
      <c r="C24" s="15"/>
      <c r="D24" s="1111"/>
      <c r="E24" s="1112"/>
      <c r="F24" s="1111">
        <f t="shared" si="1"/>
        <v>0</v>
      </c>
      <c r="G24" s="1113"/>
      <c r="H24" s="1114"/>
      <c r="I24" s="105">
        <f t="shared" si="3"/>
        <v>665.04</v>
      </c>
    </row>
    <row r="25" spans="1:9" x14ac:dyDescent="0.25">
      <c r="A25" s="122"/>
      <c r="B25" s="183">
        <f t="shared" si="2"/>
        <v>55</v>
      </c>
      <c r="C25" s="15"/>
      <c r="D25" s="1111"/>
      <c r="E25" s="1112"/>
      <c r="F25" s="1111">
        <f t="shared" si="1"/>
        <v>0</v>
      </c>
      <c r="G25" s="1113"/>
      <c r="H25" s="1114"/>
      <c r="I25" s="105">
        <f t="shared" si="3"/>
        <v>665.04</v>
      </c>
    </row>
    <row r="26" spans="1:9" x14ac:dyDescent="0.25">
      <c r="A26" s="122"/>
      <c r="B26" s="183">
        <f t="shared" si="2"/>
        <v>55</v>
      </c>
      <c r="C26" s="15"/>
      <c r="D26" s="1111"/>
      <c r="E26" s="1112"/>
      <c r="F26" s="1111">
        <f t="shared" si="1"/>
        <v>0</v>
      </c>
      <c r="G26" s="1113"/>
      <c r="H26" s="1114"/>
      <c r="I26" s="105">
        <f t="shared" si="3"/>
        <v>665.04</v>
      </c>
    </row>
    <row r="27" spans="1:9" x14ac:dyDescent="0.25">
      <c r="A27" s="122"/>
      <c r="B27" s="183">
        <f t="shared" si="2"/>
        <v>55</v>
      </c>
      <c r="C27" s="15"/>
      <c r="D27" s="1111"/>
      <c r="E27" s="1112"/>
      <c r="F27" s="1111">
        <f t="shared" si="1"/>
        <v>0</v>
      </c>
      <c r="G27" s="1113"/>
      <c r="H27" s="1114"/>
      <c r="I27" s="105">
        <f t="shared" si="3"/>
        <v>665.04</v>
      </c>
    </row>
    <row r="28" spans="1:9" x14ac:dyDescent="0.25">
      <c r="A28" s="122"/>
      <c r="B28" s="183">
        <f t="shared" si="2"/>
        <v>55</v>
      </c>
      <c r="C28" s="15"/>
      <c r="D28" s="1111"/>
      <c r="E28" s="1112"/>
      <c r="F28" s="1111">
        <f t="shared" si="1"/>
        <v>0</v>
      </c>
      <c r="G28" s="1113"/>
      <c r="H28" s="1114"/>
      <c r="I28" s="105">
        <f t="shared" si="3"/>
        <v>665.04</v>
      </c>
    </row>
    <row r="29" spans="1:9" x14ac:dyDescent="0.25">
      <c r="A29" s="122"/>
      <c r="B29" s="183">
        <f t="shared" si="2"/>
        <v>55</v>
      </c>
      <c r="C29" s="15"/>
      <c r="D29" s="1111"/>
      <c r="E29" s="1112"/>
      <c r="F29" s="1111">
        <f t="shared" si="1"/>
        <v>0</v>
      </c>
      <c r="G29" s="1113"/>
      <c r="H29" s="1114"/>
      <c r="I29" s="105">
        <f t="shared" si="3"/>
        <v>665.04</v>
      </c>
    </row>
    <row r="30" spans="1:9" x14ac:dyDescent="0.25">
      <c r="A30" s="122"/>
      <c r="B30" s="183">
        <f t="shared" si="2"/>
        <v>55</v>
      </c>
      <c r="C30" s="15"/>
      <c r="D30" s="1111"/>
      <c r="E30" s="1112"/>
      <c r="F30" s="1111">
        <f t="shared" si="1"/>
        <v>0</v>
      </c>
      <c r="G30" s="1113"/>
      <c r="H30" s="1114"/>
      <c r="I30" s="105">
        <f t="shared" si="3"/>
        <v>665.04</v>
      </c>
    </row>
    <row r="31" spans="1:9" x14ac:dyDescent="0.25">
      <c r="A31" s="122"/>
      <c r="B31" s="183">
        <f t="shared" si="2"/>
        <v>55</v>
      </c>
      <c r="C31" s="15"/>
      <c r="D31" s="1111"/>
      <c r="E31" s="1112"/>
      <c r="F31" s="1111">
        <f t="shared" si="1"/>
        <v>0</v>
      </c>
      <c r="G31" s="1113"/>
      <c r="H31" s="1114"/>
      <c r="I31" s="105">
        <f t="shared" si="3"/>
        <v>665.04</v>
      </c>
    </row>
    <row r="32" spans="1:9" x14ac:dyDescent="0.25">
      <c r="A32" s="122"/>
      <c r="B32" s="183">
        <f t="shared" si="2"/>
        <v>55</v>
      </c>
      <c r="C32" s="15"/>
      <c r="D32" s="1111"/>
      <c r="E32" s="1112"/>
      <c r="F32" s="1111">
        <f t="shared" si="1"/>
        <v>0</v>
      </c>
      <c r="G32" s="1113"/>
      <c r="H32" s="1114"/>
      <c r="I32" s="105">
        <f t="shared" si="3"/>
        <v>665.04</v>
      </c>
    </row>
    <row r="33" spans="1:9" x14ac:dyDescent="0.25">
      <c r="A33" s="122"/>
      <c r="B33" s="183">
        <f t="shared" si="2"/>
        <v>55</v>
      </c>
      <c r="C33" s="15"/>
      <c r="D33" s="1111"/>
      <c r="E33" s="1112"/>
      <c r="F33" s="1111">
        <f t="shared" si="1"/>
        <v>0</v>
      </c>
      <c r="G33" s="1113"/>
      <c r="H33" s="1114"/>
      <c r="I33" s="105">
        <f t="shared" si="3"/>
        <v>665.04</v>
      </c>
    </row>
    <row r="34" spans="1:9" x14ac:dyDescent="0.25">
      <c r="A34" s="122"/>
      <c r="B34" s="183">
        <f t="shared" si="2"/>
        <v>55</v>
      </c>
      <c r="C34" s="15"/>
      <c r="D34" s="1111"/>
      <c r="E34" s="1112"/>
      <c r="F34" s="1111">
        <f t="shared" si="1"/>
        <v>0</v>
      </c>
      <c r="G34" s="1113"/>
      <c r="H34" s="1114"/>
      <c r="I34" s="105">
        <f t="shared" si="3"/>
        <v>665.04</v>
      </c>
    </row>
    <row r="35" spans="1:9" x14ac:dyDescent="0.25">
      <c r="A35" s="122"/>
      <c r="B35" s="183">
        <f t="shared" si="2"/>
        <v>55</v>
      </c>
      <c r="C35" s="15"/>
      <c r="D35" s="1111"/>
      <c r="E35" s="1112"/>
      <c r="F35" s="1111">
        <f t="shared" si="1"/>
        <v>0</v>
      </c>
      <c r="G35" s="1113"/>
      <c r="H35" s="1114"/>
      <c r="I35" s="105">
        <f t="shared" si="3"/>
        <v>665.04</v>
      </c>
    </row>
    <row r="36" spans="1:9" x14ac:dyDescent="0.25">
      <c r="A36" s="122" t="s">
        <v>22</v>
      </c>
      <c r="B36" s="183">
        <f t="shared" si="2"/>
        <v>55</v>
      </c>
      <c r="C36" s="15"/>
      <c r="D36" s="1111"/>
      <c r="E36" s="1112"/>
      <c r="F36" s="1111">
        <f t="shared" si="1"/>
        <v>0</v>
      </c>
      <c r="G36" s="1113"/>
      <c r="H36" s="1114"/>
      <c r="I36" s="105">
        <f t="shared" si="3"/>
        <v>665.04</v>
      </c>
    </row>
    <row r="37" spans="1:9" x14ac:dyDescent="0.25">
      <c r="A37" s="123"/>
      <c r="B37" s="183">
        <f t="shared" si="2"/>
        <v>55</v>
      </c>
      <c r="C37" s="15"/>
      <c r="D37" s="1111"/>
      <c r="E37" s="1112"/>
      <c r="F37" s="1111">
        <f t="shared" si="1"/>
        <v>0</v>
      </c>
      <c r="G37" s="1113"/>
      <c r="H37" s="1114"/>
      <c r="I37" s="105">
        <f t="shared" si="3"/>
        <v>665.04</v>
      </c>
    </row>
    <row r="38" spans="1:9" x14ac:dyDescent="0.25">
      <c r="A38" s="122"/>
      <c r="B38" s="183">
        <f t="shared" si="2"/>
        <v>55</v>
      </c>
      <c r="C38" s="15"/>
      <c r="D38" s="1111"/>
      <c r="E38" s="1112"/>
      <c r="F38" s="1111">
        <f t="shared" si="1"/>
        <v>0</v>
      </c>
      <c r="G38" s="1113"/>
      <c r="H38" s="1114"/>
      <c r="I38" s="105">
        <f t="shared" si="3"/>
        <v>665.04</v>
      </c>
    </row>
    <row r="39" spans="1:9" x14ac:dyDescent="0.25">
      <c r="A39" s="122"/>
      <c r="B39" s="183">
        <f t="shared" si="2"/>
        <v>55</v>
      </c>
      <c r="C39" s="15"/>
      <c r="D39" s="549"/>
      <c r="E39" s="790"/>
      <c r="F39" s="549">
        <f t="shared" si="1"/>
        <v>0</v>
      </c>
      <c r="G39" s="331"/>
      <c r="H39" s="332"/>
      <c r="I39" s="105">
        <f t="shared" si="3"/>
        <v>665.04</v>
      </c>
    </row>
    <row r="40" spans="1:9" x14ac:dyDescent="0.25">
      <c r="A40" s="122"/>
      <c r="B40" s="183">
        <f t="shared" si="2"/>
        <v>55</v>
      </c>
      <c r="C40" s="15"/>
      <c r="D40" s="549"/>
      <c r="E40" s="790"/>
      <c r="F40" s="549">
        <f t="shared" si="1"/>
        <v>0</v>
      </c>
      <c r="G40" s="331"/>
      <c r="H40" s="332"/>
      <c r="I40" s="105">
        <f t="shared" si="3"/>
        <v>665.04</v>
      </c>
    </row>
    <row r="41" spans="1:9" x14ac:dyDescent="0.25">
      <c r="A41" s="122"/>
      <c r="B41" s="183">
        <f t="shared" si="2"/>
        <v>55</v>
      </c>
      <c r="C41" s="15"/>
      <c r="D41" s="549"/>
      <c r="E41" s="790"/>
      <c r="F41" s="549">
        <f t="shared" si="1"/>
        <v>0</v>
      </c>
      <c r="G41" s="331"/>
      <c r="H41" s="332"/>
      <c r="I41" s="105">
        <f t="shared" si="3"/>
        <v>665.04</v>
      </c>
    </row>
    <row r="42" spans="1:9" x14ac:dyDescent="0.25">
      <c r="A42" s="122"/>
      <c r="B42" s="183">
        <f t="shared" si="2"/>
        <v>55</v>
      </c>
      <c r="C42" s="15"/>
      <c r="D42" s="549"/>
      <c r="E42" s="790"/>
      <c r="F42" s="549">
        <f t="shared" si="1"/>
        <v>0</v>
      </c>
      <c r="G42" s="331"/>
      <c r="H42" s="332"/>
      <c r="I42" s="105">
        <f t="shared" si="3"/>
        <v>665.04</v>
      </c>
    </row>
    <row r="43" spans="1:9" x14ac:dyDescent="0.25">
      <c r="A43" s="122"/>
      <c r="B43" s="183">
        <f t="shared" si="2"/>
        <v>55</v>
      </c>
      <c r="C43" s="15"/>
      <c r="D43" s="549"/>
      <c r="E43" s="790"/>
      <c r="F43" s="549">
        <f t="shared" si="1"/>
        <v>0</v>
      </c>
      <c r="G43" s="331"/>
      <c r="H43" s="332"/>
      <c r="I43" s="105">
        <f t="shared" si="3"/>
        <v>665.04</v>
      </c>
    </row>
    <row r="44" spans="1:9" x14ac:dyDescent="0.25">
      <c r="A44" s="122"/>
      <c r="B44" s="183">
        <f t="shared" si="2"/>
        <v>55</v>
      </c>
      <c r="C44" s="15"/>
      <c r="D44" s="549"/>
      <c r="E44" s="790"/>
      <c r="F44" s="549">
        <f t="shared" si="1"/>
        <v>0</v>
      </c>
      <c r="G44" s="331"/>
      <c r="H44" s="332"/>
      <c r="I44" s="105">
        <f t="shared" si="3"/>
        <v>665.04</v>
      </c>
    </row>
    <row r="45" spans="1:9" x14ac:dyDescent="0.25">
      <c r="A45" s="122"/>
      <c r="B45" s="183">
        <f t="shared" si="2"/>
        <v>55</v>
      </c>
      <c r="C45" s="15"/>
      <c r="D45" s="549"/>
      <c r="E45" s="790"/>
      <c r="F45" s="549">
        <f t="shared" si="1"/>
        <v>0</v>
      </c>
      <c r="G45" s="331"/>
      <c r="H45" s="332"/>
      <c r="I45" s="105">
        <f t="shared" si="3"/>
        <v>665.04</v>
      </c>
    </row>
    <row r="46" spans="1:9" x14ac:dyDescent="0.25">
      <c r="A46" s="122"/>
      <c r="B46" s="183">
        <f t="shared" si="2"/>
        <v>55</v>
      </c>
      <c r="C46" s="15"/>
      <c r="D46" s="549"/>
      <c r="E46" s="790"/>
      <c r="F46" s="549">
        <f t="shared" si="1"/>
        <v>0</v>
      </c>
      <c r="G46" s="331"/>
      <c r="H46" s="332"/>
      <c r="I46" s="105">
        <f t="shared" si="3"/>
        <v>665.04</v>
      </c>
    </row>
    <row r="47" spans="1:9" x14ac:dyDescent="0.25">
      <c r="A47" s="122"/>
      <c r="B47" s="183">
        <f t="shared" si="2"/>
        <v>55</v>
      </c>
      <c r="C47" s="15"/>
      <c r="D47" s="549"/>
      <c r="E47" s="790"/>
      <c r="F47" s="549">
        <f t="shared" si="1"/>
        <v>0</v>
      </c>
      <c r="G47" s="331"/>
      <c r="H47" s="332"/>
      <c r="I47" s="105">
        <f t="shared" si="3"/>
        <v>665.04</v>
      </c>
    </row>
    <row r="48" spans="1:9" x14ac:dyDescent="0.25">
      <c r="A48" s="122"/>
      <c r="B48" s="183">
        <f t="shared" si="2"/>
        <v>55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3"/>
        <v>665.04</v>
      </c>
    </row>
    <row r="49" spans="1:9" x14ac:dyDescent="0.25">
      <c r="A49" s="122"/>
      <c r="B49" s="183">
        <f t="shared" si="2"/>
        <v>55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3"/>
        <v>665.04</v>
      </c>
    </row>
    <row r="50" spans="1:9" x14ac:dyDescent="0.25">
      <c r="A50" s="122"/>
      <c r="B50" s="183">
        <f t="shared" si="2"/>
        <v>55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3"/>
        <v>665.04</v>
      </c>
    </row>
    <row r="51" spans="1:9" x14ac:dyDescent="0.25">
      <c r="A51" s="122"/>
      <c r="B51" s="183">
        <f t="shared" si="2"/>
        <v>55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3"/>
        <v>665.04</v>
      </c>
    </row>
    <row r="52" spans="1:9" x14ac:dyDescent="0.25">
      <c r="A52" s="122"/>
      <c r="B52" s="183">
        <f t="shared" si="2"/>
        <v>55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3"/>
        <v>665.04</v>
      </c>
    </row>
    <row r="53" spans="1:9" x14ac:dyDescent="0.25">
      <c r="A53" s="122"/>
      <c r="B53" s="183">
        <f t="shared" si="2"/>
        <v>55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3"/>
        <v>665.04</v>
      </c>
    </row>
    <row r="54" spans="1:9" x14ac:dyDescent="0.25">
      <c r="A54" s="122"/>
      <c r="B54" s="183">
        <f t="shared" si="2"/>
        <v>55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3"/>
        <v>665.04</v>
      </c>
    </row>
    <row r="55" spans="1:9" x14ac:dyDescent="0.25">
      <c r="A55" s="122"/>
      <c r="B55" s="183">
        <f t="shared" si="2"/>
        <v>55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3"/>
        <v>665.04</v>
      </c>
    </row>
    <row r="56" spans="1:9" x14ac:dyDescent="0.25">
      <c r="A56" s="122"/>
      <c r="B56" s="183">
        <f t="shared" si="2"/>
        <v>55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3"/>
        <v>665.04</v>
      </c>
    </row>
    <row r="57" spans="1:9" x14ac:dyDescent="0.25">
      <c r="A57" s="122"/>
      <c r="B57" s="183">
        <f t="shared" si="2"/>
        <v>55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3"/>
        <v>665.04</v>
      </c>
    </row>
    <row r="58" spans="1:9" x14ac:dyDescent="0.25">
      <c r="A58" s="122"/>
      <c r="B58" s="183">
        <f t="shared" si="2"/>
        <v>55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3"/>
        <v>665.04</v>
      </c>
    </row>
    <row r="59" spans="1:9" x14ac:dyDescent="0.25">
      <c r="A59" s="122"/>
      <c r="B59" s="183">
        <f t="shared" si="2"/>
        <v>55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3"/>
        <v>665.04</v>
      </c>
    </row>
    <row r="60" spans="1:9" x14ac:dyDescent="0.25">
      <c r="A60" s="122"/>
      <c r="B60" s="183">
        <f t="shared" si="2"/>
        <v>55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3"/>
        <v>665.04</v>
      </c>
    </row>
    <row r="61" spans="1:9" x14ac:dyDescent="0.25">
      <c r="A61" s="122"/>
      <c r="B61" s="183">
        <f t="shared" si="2"/>
        <v>55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3"/>
        <v>665.04</v>
      </c>
    </row>
    <row r="62" spans="1:9" x14ac:dyDescent="0.25">
      <c r="A62" s="122"/>
      <c r="B62" s="183">
        <f t="shared" si="2"/>
        <v>55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3"/>
        <v>665.04</v>
      </c>
    </row>
    <row r="63" spans="1:9" x14ac:dyDescent="0.25">
      <c r="A63" s="122"/>
      <c r="B63" s="183">
        <f t="shared" si="2"/>
        <v>55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3"/>
        <v>665.04</v>
      </c>
    </row>
    <row r="64" spans="1:9" x14ac:dyDescent="0.25">
      <c r="A64" s="122"/>
      <c r="B64" s="183">
        <f t="shared" si="2"/>
        <v>55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3"/>
        <v>665.04</v>
      </c>
    </row>
    <row r="65" spans="1:9" x14ac:dyDescent="0.25">
      <c r="A65" s="122"/>
      <c r="B65" s="183">
        <f t="shared" si="2"/>
        <v>55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3"/>
        <v>665.04</v>
      </c>
    </row>
    <row r="66" spans="1:9" x14ac:dyDescent="0.25">
      <c r="A66" s="122"/>
      <c r="B66" s="183">
        <f t="shared" si="2"/>
        <v>55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3"/>
        <v>665.04</v>
      </c>
    </row>
    <row r="67" spans="1:9" x14ac:dyDescent="0.25">
      <c r="A67" s="122"/>
      <c r="B67" s="183">
        <f t="shared" si="2"/>
        <v>55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3"/>
        <v>665.04</v>
      </c>
    </row>
    <row r="68" spans="1:9" x14ac:dyDescent="0.25">
      <c r="A68" s="122"/>
      <c r="B68" s="183">
        <f t="shared" si="2"/>
        <v>55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3"/>
        <v>665.04</v>
      </c>
    </row>
    <row r="69" spans="1:9" x14ac:dyDescent="0.25">
      <c r="A69" s="122"/>
      <c r="B69" s="183">
        <f t="shared" si="2"/>
        <v>55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3"/>
        <v>665.04</v>
      </c>
    </row>
    <row r="70" spans="1:9" x14ac:dyDescent="0.25">
      <c r="A70" s="122"/>
      <c r="B70" s="183">
        <f t="shared" si="2"/>
        <v>55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3"/>
        <v>665.04</v>
      </c>
    </row>
    <row r="71" spans="1:9" x14ac:dyDescent="0.25">
      <c r="A71" s="122"/>
      <c r="B71" s="183">
        <f t="shared" si="2"/>
        <v>55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3"/>
        <v>665.04</v>
      </c>
    </row>
    <row r="72" spans="1:9" x14ac:dyDescent="0.25">
      <c r="A72" s="122"/>
      <c r="B72" s="183">
        <f t="shared" si="2"/>
        <v>55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3"/>
        <v>665.04</v>
      </c>
    </row>
    <row r="73" spans="1:9" x14ac:dyDescent="0.25">
      <c r="A73" s="122"/>
      <c r="B73" s="183">
        <f t="shared" si="2"/>
        <v>55</v>
      </c>
      <c r="C73" s="15"/>
      <c r="D73" s="59"/>
      <c r="E73" s="210"/>
      <c r="F73" s="69">
        <f t="shared" ref="F73" si="4">D73</f>
        <v>0</v>
      </c>
      <c r="G73" s="70"/>
      <c r="H73" s="71"/>
      <c r="I73" s="105">
        <f t="shared" si="3"/>
        <v>665.04</v>
      </c>
    </row>
    <row r="74" spans="1:9" x14ac:dyDescent="0.25">
      <c r="A74" s="122"/>
      <c r="B74" s="183">
        <f t="shared" si="2"/>
        <v>55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665.04</v>
      </c>
    </row>
    <row r="75" spans="1:9" x14ac:dyDescent="0.25">
      <c r="A75" s="122"/>
      <c r="B75" s="183">
        <f t="shared" ref="B75" si="5">B74-C75</f>
        <v>55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6">I74-F75</f>
        <v>665.04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6"/>
        <v>665.04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30</v>
      </c>
      <c r="D78" s="6">
        <f>SUM(D9:D77)</f>
        <v>362.68000000000006</v>
      </c>
      <c r="F78" s="6">
        <f>SUM(F9:F77)</f>
        <v>362.68000000000006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53</v>
      </c>
    </row>
    <row r="82" spans="3:6" ht="15.75" thickBot="1" x14ac:dyDescent="0.3"/>
    <row r="83" spans="3:6" ht="15.75" thickBot="1" x14ac:dyDescent="0.3">
      <c r="C83" s="1023" t="s">
        <v>11</v>
      </c>
      <c r="D83" s="1024"/>
      <c r="E83" s="57">
        <f>E5+E6-F78+E7</f>
        <v>640.68999999999994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C13" sqref="C13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021" t="s">
        <v>422</v>
      </c>
      <c r="B1" s="1021"/>
      <c r="C1" s="1021"/>
      <c r="D1" s="1021"/>
      <c r="E1" s="1021"/>
      <c r="F1" s="1021"/>
      <c r="G1" s="102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9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58"/>
      <c r="B4" s="1030" t="s">
        <v>73</v>
      </c>
      <c r="C4" s="245"/>
      <c r="D4" s="134"/>
      <c r="E4" s="487">
        <v>439.06</v>
      </c>
      <c r="F4" s="73">
        <v>15</v>
      </c>
      <c r="G4" s="155"/>
      <c r="H4" s="155"/>
    </row>
    <row r="5" spans="1:10" ht="21" customHeight="1" x14ac:dyDescent="0.25">
      <c r="A5" s="1032" t="s">
        <v>98</v>
      </c>
      <c r="B5" s="1031"/>
      <c r="C5" s="245">
        <v>127</v>
      </c>
      <c r="D5" s="134">
        <v>44849</v>
      </c>
      <c r="E5" s="487">
        <v>5195.42</v>
      </c>
      <c r="F5" s="73">
        <v>169</v>
      </c>
      <c r="G5" s="5"/>
    </row>
    <row r="6" spans="1:10" ht="21" customHeight="1" x14ac:dyDescent="0.25">
      <c r="A6" s="1032"/>
      <c r="B6" s="1031"/>
      <c r="C6" s="410"/>
      <c r="D6" s="134"/>
      <c r="E6" s="488"/>
      <c r="F6" s="73"/>
      <c r="G6" s="47">
        <f>F79</f>
        <v>1082.27</v>
      </c>
      <c r="H6" s="7">
        <f>E6-G6+E7+E5-G5+E4</f>
        <v>4552.21</v>
      </c>
    </row>
    <row r="7" spans="1:10" ht="15.75" x14ac:dyDescent="0.25">
      <c r="A7" s="912"/>
      <c r="B7" s="1031"/>
      <c r="C7" s="235"/>
      <c r="D7" s="233"/>
      <c r="E7" s="487"/>
      <c r="F7" s="73"/>
    </row>
    <row r="8" spans="1:10" ht="15.75" thickBot="1" x14ac:dyDescent="0.3">
      <c r="A8" s="458"/>
      <c r="B8" s="148"/>
      <c r="C8" s="235"/>
      <c r="D8" s="233"/>
      <c r="E8" s="487"/>
      <c r="F8" s="73"/>
    </row>
    <row r="9" spans="1:10" ht="16.5" thickTop="1" thickBot="1" x14ac:dyDescent="0.3">
      <c r="A9" s="120"/>
      <c r="B9" s="28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948" t="s">
        <v>3</v>
      </c>
    </row>
    <row r="10" spans="1:10" ht="15.75" thickTop="1" x14ac:dyDescent="0.25">
      <c r="A10" s="80" t="s">
        <v>32</v>
      </c>
      <c r="B10" s="183">
        <f>F6-C10+F5+F4+F7+F8</f>
        <v>149</v>
      </c>
      <c r="C10" s="15">
        <v>35</v>
      </c>
      <c r="D10" s="69">
        <v>1056.73</v>
      </c>
      <c r="E10" s="203">
        <v>44863</v>
      </c>
      <c r="F10" s="69">
        <f t="shared" ref="F10:F57" si="0">D10</f>
        <v>1056.73</v>
      </c>
      <c r="G10" s="70" t="s">
        <v>411</v>
      </c>
      <c r="H10" s="71">
        <v>137</v>
      </c>
      <c r="I10" s="105">
        <f>E6-F10+E5+E4+E7+E8</f>
        <v>4577.7500000000009</v>
      </c>
      <c r="J10" s="17">
        <f>F10*H10</f>
        <v>144772.01</v>
      </c>
    </row>
    <row r="11" spans="1:10" x14ac:dyDescent="0.25">
      <c r="A11" s="195"/>
      <c r="B11" s="947">
        <f>B10-C11</f>
        <v>148</v>
      </c>
      <c r="C11" s="15">
        <v>1</v>
      </c>
      <c r="D11" s="69">
        <v>25.54</v>
      </c>
      <c r="E11" s="203">
        <v>44863</v>
      </c>
      <c r="F11" s="69">
        <f t="shared" si="0"/>
        <v>25.54</v>
      </c>
      <c r="G11" s="70" t="s">
        <v>413</v>
      </c>
      <c r="H11" s="71">
        <v>137</v>
      </c>
      <c r="I11" s="944">
        <f>I10-F11</f>
        <v>4552.2100000000009</v>
      </c>
      <c r="J11" s="17">
        <f t="shared" ref="J11:J74" si="1">F11*H11</f>
        <v>3498.98</v>
      </c>
    </row>
    <row r="12" spans="1:10" x14ac:dyDescent="0.25">
      <c r="A12" s="183"/>
      <c r="B12" s="183">
        <f t="shared" ref="B12:B75" si="2">B11-C12</f>
        <v>148</v>
      </c>
      <c r="C12" s="15"/>
      <c r="D12" s="69"/>
      <c r="E12" s="203"/>
      <c r="F12" s="69">
        <f t="shared" si="0"/>
        <v>0</v>
      </c>
      <c r="G12" s="70"/>
      <c r="H12" s="71"/>
      <c r="I12" s="105">
        <f t="shared" ref="I12:I75" si="3">I11-F12</f>
        <v>4552.2100000000009</v>
      </c>
      <c r="J12" s="17">
        <f t="shared" si="1"/>
        <v>0</v>
      </c>
    </row>
    <row r="13" spans="1:10" x14ac:dyDescent="0.25">
      <c r="A13" s="183"/>
      <c r="B13" s="183">
        <f t="shared" si="2"/>
        <v>148</v>
      </c>
      <c r="C13" s="15"/>
      <c r="D13" s="69"/>
      <c r="E13" s="203"/>
      <c r="F13" s="69">
        <f t="shared" si="0"/>
        <v>0</v>
      </c>
      <c r="G13" s="70"/>
      <c r="H13" s="71"/>
      <c r="I13" s="105">
        <f t="shared" si="3"/>
        <v>4552.2100000000009</v>
      </c>
      <c r="J13" s="17">
        <f t="shared" si="1"/>
        <v>0</v>
      </c>
    </row>
    <row r="14" spans="1:10" x14ac:dyDescent="0.25">
      <c r="A14" s="82" t="s">
        <v>33</v>
      </c>
      <c r="B14" s="183">
        <f t="shared" si="2"/>
        <v>148</v>
      </c>
      <c r="C14" s="15"/>
      <c r="D14" s="69"/>
      <c r="E14" s="203"/>
      <c r="F14" s="69">
        <f t="shared" si="0"/>
        <v>0</v>
      </c>
      <c r="G14" s="70"/>
      <c r="H14" s="71"/>
      <c r="I14" s="105">
        <f t="shared" si="3"/>
        <v>4552.2100000000009</v>
      </c>
      <c r="J14" s="17">
        <f t="shared" si="1"/>
        <v>0</v>
      </c>
    </row>
    <row r="15" spans="1:10" x14ac:dyDescent="0.25">
      <c r="A15" s="73"/>
      <c r="B15" s="183">
        <f t="shared" si="2"/>
        <v>148</v>
      </c>
      <c r="C15" s="15"/>
      <c r="D15" s="69"/>
      <c r="E15" s="203"/>
      <c r="F15" s="69">
        <f t="shared" si="0"/>
        <v>0</v>
      </c>
      <c r="G15" s="70"/>
      <c r="H15" s="71"/>
      <c r="I15" s="105">
        <f t="shared" si="3"/>
        <v>4552.2100000000009</v>
      </c>
      <c r="J15" s="17">
        <f t="shared" si="1"/>
        <v>0</v>
      </c>
    </row>
    <row r="16" spans="1:10" x14ac:dyDescent="0.25">
      <c r="A16" s="73"/>
      <c r="B16" s="183">
        <f t="shared" si="2"/>
        <v>148</v>
      </c>
      <c r="C16" s="15"/>
      <c r="D16" s="69"/>
      <c r="E16" s="203"/>
      <c r="F16" s="69">
        <f t="shared" si="0"/>
        <v>0</v>
      </c>
      <c r="G16" s="70"/>
      <c r="H16" s="71"/>
      <c r="I16" s="105">
        <f t="shared" si="3"/>
        <v>4552.2100000000009</v>
      </c>
      <c r="J16" s="17">
        <f t="shared" si="1"/>
        <v>0</v>
      </c>
    </row>
    <row r="17" spans="1:10" x14ac:dyDescent="0.25">
      <c r="B17" s="183">
        <f t="shared" si="2"/>
        <v>148</v>
      </c>
      <c r="C17" s="15"/>
      <c r="D17" s="69"/>
      <c r="E17" s="203"/>
      <c r="F17" s="69">
        <f t="shared" si="0"/>
        <v>0</v>
      </c>
      <c r="G17" s="70"/>
      <c r="H17" s="71"/>
      <c r="I17" s="105">
        <f t="shared" si="3"/>
        <v>4552.2100000000009</v>
      </c>
      <c r="J17" s="17">
        <f t="shared" si="1"/>
        <v>0</v>
      </c>
    </row>
    <row r="18" spans="1:10" x14ac:dyDescent="0.25">
      <c r="B18" s="183">
        <f t="shared" si="2"/>
        <v>148</v>
      </c>
      <c r="C18" s="15"/>
      <c r="D18" s="69"/>
      <c r="E18" s="203"/>
      <c r="F18" s="69">
        <f t="shared" si="0"/>
        <v>0</v>
      </c>
      <c r="G18" s="70"/>
      <c r="H18" s="71"/>
      <c r="I18" s="105">
        <f t="shared" si="3"/>
        <v>4552.2100000000009</v>
      </c>
      <c r="J18" s="17">
        <f t="shared" si="1"/>
        <v>0</v>
      </c>
    </row>
    <row r="19" spans="1:10" x14ac:dyDescent="0.25">
      <c r="A19" s="122"/>
      <c r="B19" s="183">
        <f t="shared" si="2"/>
        <v>148</v>
      </c>
      <c r="C19" s="15"/>
      <c r="D19" s="69"/>
      <c r="E19" s="203"/>
      <c r="F19" s="69">
        <f t="shared" si="0"/>
        <v>0</v>
      </c>
      <c r="G19" s="70"/>
      <c r="H19" s="71"/>
      <c r="I19" s="105">
        <f t="shared" si="3"/>
        <v>4552.2100000000009</v>
      </c>
      <c r="J19" s="17">
        <f t="shared" si="1"/>
        <v>0</v>
      </c>
    </row>
    <row r="20" spans="1:10" x14ac:dyDescent="0.25">
      <c r="A20" s="122"/>
      <c r="B20" s="183">
        <f t="shared" si="2"/>
        <v>148</v>
      </c>
      <c r="C20" s="15"/>
      <c r="D20" s="69"/>
      <c r="E20" s="203"/>
      <c r="F20" s="69">
        <f t="shared" si="0"/>
        <v>0</v>
      </c>
      <c r="G20" s="70"/>
      <c r="H20" s="71"/>
      <c r="I20" s="105">
        <f t="shared" si="3"/>
        <v>4552.2100000000009</v>
      </c>
      <c r="J20" s="17">
        <f t="shared" si="1"/>
        <v>0</v>
      </c>
    </row>
    <row r="21" spans="1:10" x14ac:dyDescent="0.25">
      <c r="A21" s="122"/>
      <c r="B21" s="183">
        <f t="shared" si="2"/>
        <v>148</v>
      </c>
      <c r="C21" s="15"/>
      <c r="D21" s="69"/>
      <c r="E21" s="203"/>
      <c r="F21" s="69">
        <f t="shared" si="0"/>
        <v>0</v>
      </c>
      <c r="G21" s="70"/>
      <c r="H21" s="71"/>
      <c r="I21" s="105">
        <f t="shared" si="3"/>
        <v>4552.2100000000009</v>
      </c>
      <c r="J21" s="17">
        <f t="shared" si="1"/>
        <v>0</v>
      </c>
    </row>
    <row r="22" spans="1:10" x14ac:dyDescent="0.25">
      <c r="A22" s="122"/>
      <c r="B22" s="183">
        <f t="shared" si="2"/>
        <v>148</v>
      </c>
      <c r="C22" s="15"/>
      <c r="D22" s="69"/>
      <c r="E22" s="203"/>
      <c r="F22" s="69">
        <f t="shared" si="0"/>
        <v>0</v>
      </c>
      <c r="G22" s="70"/>
      <c r="H22" s="71"/>
      <c r="I22" s="105">
        <f t="shared" si="3"/>
        <v>4552.2100000000009</v>
      </c>
      <c r="J22" s="17">
        <f t="shared" si="1"/>
        <v>0</v>
      </c>
    </row>
    <row r="23" spans="1:10" x14ac:dyDescent="0.25">
      <c r="A23" s="122"/>
      <c r="B23" s="183">
        <f t="shared" si="2"/>
        <v>148</v>
      </c>
      <c r="C23" s="15"/>
      <c r="D23" s="69"/>
      <c r="E23" s="203"/>
      <c r="F23" s="69">
        <f t="shared" si="0"/>
        <v>0</v>
      </c>
      <c r="G23" s="70"/>
      <c r="H23" s="71"/>
      <c r="I23" s="105">
        <f t="shared" si="3"/>
        <v>4552.2100000000009</v>
      </c>
      <c r="J23" s="17">
        <f t="shared" si="1"/>
        <v>0</v>
      </c>
    </row>
    <row r="24" spans="1:10" x14ac:dyDescent="0.25">
      <c r="A24" s="123"/>
      <c r="B24" s="183">
        <f t="shared" si="2"/>
        <v>148</v>
      </c>
      <c r="C24" s="15"/>
      <c r="D24" s="69"/>
      <c r="E24" s="203"/>
      <c r="F24" s="69">
        <f t="shared" si="0"/>
        <v>0</v>
      </c>
      <c r="G24" s="70"/>
      <c r="H24" s="71"/>
      <c r="I24" s="105">
        <f t="shared" si="3"/>
        <v>4552.2100000000009</v>
      </c>
      <c r="J24" s="17">
        <f t="shared" si="1"/>
        <v>0</v>
      </c>
    </row>
    <row r="25" spans="1:10" x14ac:dyDescent="0.25">
      <c r="A25" s="122"/>
      <c r="B25" s="183">
        <f t="shared" si="2"/>
        <v>148</v>
      </c>
      <c r="C25" s="15"/>
      <c r="D25" s="69"/>
      <c r="E25" s="203"/>
      <c r="F25" s="69">
        <f t="shared" si="0"/>
        <v>0</v>
      </c>
      <c r="G25" s="70"/>
      <c r="H25" s="71"/>
      <c r="I25" s="105">
        <f t="shared" si="3"/>
        <v>4552.2100000000009</v>
      </c>
      <c r="J25" s="17">
        <f t="shared" si="1"/>
        <v>0</v>
      </c>
    </row>
    <row r="26" spans="1:10" x14ac:dyDescent="0.25">
      <c r="A26" s="122"/>
      <c r="B26" s="183">
        <f t="shared" si="2"/>
        <v>148</v>
      </c>
      <c r="C26" s="15"/>
      <c r="D26" s="69"/>
      <c r="E26" s="203"/>
      <c r="F26" s="69">
        <f t="shared" si="0"/>
        <v>0</v>
      </c>
      <c r="G26" s="70"/>
      <c r="H26" s="71"/>
      <c r="I26" s="105">
        <f t="shared" si="3"/>
        <v>4552.2100000000009</v>
      </c>
      <c r="J26" s="17">
        <f t="shared" si="1"/>
        <v>0</v>
      </c>
    </row>
    <row r="27" spans="1:10" x14ac:dyDescent="0.25">
      <c r="A27" s="122"/>
      <c r="B27" s="183">
        <f t="shared" si="2"/>
        <v>148</v>
      </c>
      <c r="C27" s="15"/>
      <c r="D27" s="69"/>
      <c r="E27" s="203"/>
      <c r="F27" s="69">
        <f t="shared" si="0"/>
        <v>0</v>
      </c>
      <c r="G27" s="70"/>
      <c r="H27" s="71"/>
      <c r="I27" s="105">
        <f t="shared" si="3"/>
        <v>4552.2100000000009</v>
      </c>
      <c r="J27" s="17">
        <f t="shared" si="1"/>
        <v>0</v>
      </c>
    </row>
    <row r="28" spans="1:10" x14ac:dyDescent="0.25">
      <c r="A28" s="122"/>
      <c r="B28" s="183">
        <f t="shared" si="2"/>
        <v>148</v>
      </c>
      <c r="C28" s="15"/>
      <c r="D28" s="69"/>
      <c r="E28" s="203"/>
      <c r="F28" s="69">
        <f t="shared" si="0"/>
        <v>0</v>
      </c>
      <c r="G28" s="70"/>
      <c r="H28" s="71"/>
      <c r="I28" s="105">
        <f t="shared" si="3"/>
        <v>4552.2100000000009</v>
      </c>
      <c r="J28" s="17">
        <f t="shared" si="1"/>
        <v>0</v>
      </c>
    </row>
    <row r="29" spans="1:10" x14ac:dyDescent="0.25">
      <c r="A29" s="122"/>
      <c r="B29" s="183">
        <f t="shared" si="2"/>
        <v>148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4552.2100000000009</v>
      </c>
      <c r="J29" s="17">
        <f t="shared" si="1"/>
        <v>0</v>
      </c>
    </row>
    <row r="30" spans="1:10" x14ac:dyDescent="0.25">
      <c r="A30" s="122"/>
      <c r="B30" s="183">
        <f t="shared" si="2"/>
        <v>148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4552.2100000000009</v>
      </c>
      <c r="J30" s="17">
        <f t="shared" si="1"/>
        <v>0</v>
      </c>
    </row>
    <row r="31" spans="1:10" x14ac:dyDescent="0.25">
      <c r="A31" s="122"/>
      <c r="B31" s="183">
        <f t="shared" si="2"/>
        <v>148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4552.2100000000009</v>
      </c>
      <c r="J31" s="17">
        <f t="shared" si="1"/>
        <v>0</v>
      </c>
    </row>
    <row r="32" spans="1:10" x14ac:dyDescent="0.25">
      <c r="A32" s="122"/>
      <c r="B32" s="183">
        <f t="shared" si="2"/>
        <v>148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4552.2100000000009</v>
      </c>
      <c r="J32" s="17">
        <f t="shared" si="1"/>
        <v>0</v>
      </c>
    </row>
    <row r="33" spans="1:10" x14ac:dyDescent="0.25">
      <c r="A33" s="122"/>
      <c r="B33" s="183">
        <f t="shared" si="2"/>
        <v>148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4552.2100000000009</v>
      </c>
      <c r="J33" s="17">
        <f t="shared" si="1"/>
        <v>0</v>
      </c>
    </row>
    <row r="34" spans="1:10" x14ac:dyDescent="0.25">
      <c r="A34" s="122"/>
      <c r="B34" s="183">
        <f t="shared" si="2"/>
        <v>148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4552.2100000000009</v>
      </c>
      <c r="J34" s="17">
        <f t="shared" si="1"/>
        <v>0</v>
      </c>
    </row>
    <row r="35" spans="1:10" x14ac:dyDescent="0.25">
      <c r="A35" s="122"/>
      <c r="B35" s="183">
        <f t="shared" si="2"/>
        <v>148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4552.2100000000009</v>
      </c>
      <c r="J35" s="17">
        <f t="shared" si="1"/>
        <v>0</v>
      </c>
    </row>
    <row r="36" spans="1:10" x14ac:dyDescent="0.25">
      <c r="A36" s="122"/>
      <c r="B36" s="183">
        <f t="shared" si="2"/>
        <v>148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4552.2100000000009</v>
      </c>
      <c r="J36" s="17">
        <f t="shared" si="1"/>
        <v>0</v>
      </c>
    </row>
    <row r="37" spans="1:10" x14ac:dyDescent="0.25">
      <c r="A37" s="122" t="s">
        <v>22</v>
      </c>
      <c r="B37" s="183">
        <f t="shared" si="2"/>
        <v>148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4552.2100000000009</v>
      </c>
      <c r="J37" s="17">
        <f t="shared" si="1"/>
        <v>0</v>
      </c>
    </row>
    <row r="38" spans="1:10" x14ac:dyDescent="0.25">
      <c r="A38" s="123"/>
      <c r="B38" s="183">
        <f t="shared" si="2"/>
        <v>148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4552.2100000000009</v>
      </c>
      <c r="J38" s="17">
        <f t="shared" si="1"/>
        <v>0</v>
      </c>
    </row>
    <row r="39" spans="1:10" x14ac:dyDescent="0.25">
      <c r="A39" s="122"/>
      <c r="B39" s="183">
        <f t="shared" si="2"/>
        <v>148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4552.2100000000009</v>
      </c>
      <c r="J39" s="17">
        <f t="shared" si="1"/>
        <v>0</v>
      </c>
    </row>
    <row r="40" spans="1:10" x14ac:dyDescent="0.25">
      <c r="A40" s="122"/>
      <c r="B40" s="183">
        <f t="shared" si="2"/>
        <v>148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4552.2100000000009</v>
      </c>
      <c r="J40" s="17">
        <f t="shared" si="1"/>
        <v>0</v>
      </c>
    </row>
    <row r="41" spans="1:10" x14ac:dyDescent="0.25">
      <c r="A41" s="122"/>
      <c r="B41" s="183">
        <f t="shared" si="2"/>
        <v>148</v>
      </c>
      <c r="C41" s="15"/>
      <c r="D41" s="69"/>
      <c r="E41" s="203"/>
      <c r="F41" s="69">
        <f t="shared" si="0"/>
        <v>0</v>
      </c>
      <c r="G41" s="70"/>
      <c r="H41" s="71"/>
      <c r="I41" s="105">
        <f t="shared" si="3"/>
        <v>4552.2100000000009</v>
      </c>
      <c r="J41" s="17">
        <f t="shared" si="1"/>
        <v>0</v>
      </c>
    </row>
    <row r="42" spans="1:10" x14ac:dyDescent="0.25">
      <c r="A42" s="122"/>
      <c r="B42" s="183">
        <f t="shared" si="2"/>
        <v>148</v>
      </c>
      <c r="C42" s="15"/>
      <c r="D42" s="69"/>
      <c r="E42" s="203"/>
      <c r="F42" s="69">
        <f t="shared" si="0"/>
        <v>0</v>
      </c>
      <c r="G42" s="70"/>
      <c r="H42" s="71"/>
      <c r="I42" s="105">
        <f t="shared" si="3"/>
        <v>4552.2100000000009</v>
      </c>
      <c r="J42" s="17">
        <f t="shared" si="1"/>
        <v>0</v>
      </c>
    </row>
    <row r="43" spans="1:10" x14ac:dyDescent="0.25">
      <c r="A43" s="122"/>
      <c r="B43" s="183">
        <f t="shared" si="2"/>
        <v>148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4552.2100000000009</v>
      </c>
      <c r="J43" s="17">
        <f t="shared" si="1"/>
        <v>0</v>
      </c>
    </row>
    <row r="44" spans="1:10" x14ac:dyDescent="0.25">
      <c r="A44" s="122"/>
      <c r="B44" s="183">
        <f t="shared" si="2"/>
        <v>148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4552.2100000000009</v>
      </c>
      <c r="J44" s="17">
        <f t="shared" si="1"/>
        <v>0</v>
      </c>
    </row>
    <row r="45" spans="1:10" x14ac:dyDescent="0.25">
      <c r="A45" s="122"/>
      <c r="B45" s="183">
        <f t="shared" si="2"/>
        <v>148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4552.2100000000009</v>
      </c>
      <c r="J45" s="17">
        <f t="shared" si="1"/>
        <v>0</v>
      </c>
    </row>
    <row r="46" spans="1:10" x14ac:dyDescent="0.25">
      <c r="A46" s="122"/>
      <c r="B46" s="183">
        <f t="shared" si="2"/>
        <v>148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4552.2100000000009</v>
      </c>
      <c r="J46" s="17">
        <f t="shared" si="1"/>
        <v>0</v>
      </c>
    </row>
    <row r="47" spans="1:10" x14ac:dyDescent="0.25">
      <c r="A47" s="122"/>
      <c r="B47" s="183">
        <f t="shared" si="2"/>
        <v>148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4552.2100000000009</v>
      </c>
      <c r="J47" s="17">
        <f t="shared" si="1"/>
        <v>0</v>
      </c>
    </row>
    <row r="48" spans="1:10" x14ac:dyDescent="0.25">
      <c r="A48" s="122"/>
      <c r="B48" s="183">
        <f t="shared" si="2"/>
        <v>148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4552.2100000000009</v>
      </c>
      <c r="J48" s="17">
        <f t="shared" si="1"/>
        <v>0</v>
      </c>
    </row>
    <row r="49" spans="1:10" x14ac:dyDescent="0.25">
      <c r="A49" s="122"/>
      <c r="B49" s="183">
        <f t="shared" si="2"/>
        <v>148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4552.2100000000009</v>
      </c>
      <c r="J49" s="17">
        <f t="shared" si="1"/>
        <v>0</v>
      </c>
    </row>
    <row r="50" spans="1:10" x14ac:dyDescent="0.25">
      <c r="A50" s="122"/>
      <c r="B50" s="183">
        <f t="shared" si="2"/>
        <v>148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4552.2100000000009</v>
      </c>
      <c r="J50" s="17">
        <f t="shared" si="1"/>
        <v>0</v>
      </c>
    </row>
    <row r="51" spans="1:10" x14ac:dyDescent="0.25">
      <c r="A51" s="122"/>
      <c r="B51" s="183">
        <f t="shared" si="2"/>
        <v>148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4552.2100000000009</v>
      </c>
      <c r="J51" s="17">
        <f t="shared" si="1"/>
        <v>0</v>
      </c>
    </row>
    <row r="52" spans="1:10" x14ac:dyDescent="0.25">
      <c r="A52" s="122"/>
      <c r="B52" s="183">
        <f t="shared" si="2"/>
        <v>148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4552.2100000000009</v>
      </c>
      <c r="J52" s="17">
        <f t="shared" si="1"/>
        <v>0</v>
      </c>
    </row>
    <row r="53" spans="1:10" x14ac:dyDescent="0.25">
      <c r="A53" s="122"/>
      <c r="B53" s="183">
        <f t="shared" si="2"/>
        <v>148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4552.2100000000009</v>
      </c>
      <c r="J53" s="17">
        <f t="shared" si="1"/>
        <v>0</v>
      </c>
    </row>
    <row r="54" spans="1:10" x14ac:dyDescent="0.25">
      <c r="A54" s="122"/>
      <c r="B54" s="183">
        <f t="shared" si="2"/>
        <v>148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4552.2100000000009</v>
      </c>
      <c r="J54" s="17">
        <f t="shared" si="1"/>
        <v>0</v>
      </c>
    </row>
    <row r="55" spans="1:10" x14ac:dyDescent="0.25">
      <c r="A55" s="122"/>
      <c r="B55" s="183">
        <f t="shared" si="2"/>
        <v>148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4552.2100000000009</v>
      </c>
      <c r="J55" s="17">
        <f t="shared" si="1"/>
        <v>0</v>
      </c>
    </row>
    <row r="56" spans="1:10" x14ac:dyDescent="0.25">
      <c r="A56" s="122"/>
      <c r="B56" s="183">
        <f t="shared" si="2"/>
        <v>148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4552.2100000000009</v>
      </c>
      <c r="J56" s="17">
        <f t="shared" si="1"/>
        <v>0</v>
      </c>
    </row>
    <row r="57" spans="1:10" x14ac:dyDescent="0.25">
      <c r="A57" s="122"/>
      <c r="B57" s="183">
        <f t="shared" si="2"/>
        <v>148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4552.2100000000009</v>
      </c>
      <c r="J57" s="17">
        <f t="shared" si="1"/>
        <v>0</v>
      </c>
    </row>
    <row r="58" spans="1:10" x14ac:dyDescent="0.25">
      <c r="A58" s="122"/>
      <c r="B58" s="183">
        <f t="shared" si="2"/>
        <v>148</v>
      </c>
      <c r="C58" s="15"/>
      <c r="D58" s="69"/>
      <c r="E58" s="203"/>
      <c r="F58" s="69">
        <v>0</v>
      </c>
      <c r="G58" s="70"/>
      <c r="H58" s="71"/>
      <c r="I58" s="105">
        <f t="shared" si="3"/>
        <v>4552.2100000000009</v>
      </c>
      <c r="J58" s="17">
        <f t="shared" si="1"/>
        <v>0</v>
      </c>
    </row>
    <row r="59" spans="1:10" x14ac:dyDescent="0.25">
      <c r="A59" s="122"/>
      <c r="B59" s="183">
        <f t="shared" si="2"/>
        <v>148</v>
      </c>
      <c r="C59" s="15"/>
      <c r="D59" s="69"/>
      <c r="E59" s="203"/>
      <c r="F59" s="69">
        <f t="shared" ref="F59:F74" si="4">D59</f>
        <v>0</v>
      </c>
      <c r="G59" s="70"/>
      <c r="H59" s="71"/>
      <c r="I59" s="105">
        <f t="shared" si="3"/>
        <v>4552.2100000000009</v>
      </c>
      <c r="J59" s="17">
        <f t="shared" si="1"/>
        <v>0</v>
      </c>
    </row>
    <row r="60" spans="1:10" x14ac:dyDescent="0.25">
      <c r="A60" s="122"/>
      <c r="B60" s="183">
        <f t="shared" si="2"/>
        <v>148</v>
      </c>
      <c r="C60" s="15"/>
      <c r="D60" s="69"/>
      <c r="E60" s="203"/>
      <c r="F60" s="69">
        <f t="shared" si="4"/>
        <v>0</v>
      </c>
      <c r="G60" s="70"/>
      <c r="H60" s="71"/>
      <c r="I60" s="105">
        <f t="shared" si="3"/>
        <v>4552.2100000000009</v>
      </c>
      <c r="J60" s="17">
        <f t="shared" si="1"/>
        <v>0</v>
      </c>
    </row>
    <row r="61" spans="1:10" x14ac:dyDescent="0.25">
      <c r="A61" s="122"/>
      <c r="B61" s="183">
        <f t="shared" si="2"/>
        <v>148</v>
      </c>
      <c r="C61" s="15"/>
      <c r="D61" s="69"/>
      <c r="E61" s="203"/>
      <c r="F61" s="69">
        <f t="shared" si="4"/>
        <v>0</v>
      </c>
      <c r="G61" s="70"/>
      <c r="H61" s="71"/>
      <c r="I61" s="105">
        <f t="shared" si="3"/>
        <v>4552.2100000000009</v>
      </c>
      <c r="J61" s="17">
        <f t="shared" si="1"/>
        <v>0</v>
      </c>
    </row>
    <row r="62" spans="1:10" x14ac:dyDescent="0.25">
      <c r="A62" s="122"/>
      <c r="B62" s="183">
        <f t="shared" si="2"/>
        <v>148</v>
      </c>
      <c r="C62" s="15"/>
      <c r="D62" s="69"/>
      <c r="E62" s="203"/>
      <c r="F62" s="69">
        <f t="shared" si="4"/>
        <v>0</v>
      </c>
      <c r="G62" s="70"/>
      <c r="H62" s="71"/>
      <c r="I62" s="105">
        <f t="shared" si="3"/>
        <v>4552.2100000000009</v>
      </c>
      <c r="J62" s="17">
        <f t="shared" si="1"/>
        <v>0</v>
      </c>
    </row>
    <row r="63" spans="1:10" x14ac:dyDescent="0.25">
      <c r="A63" s="122"/>
      <c r="B63" s="183">
        <f t="shared" si="2"/>
        <v>148</v>
      </c>
      <c r="C63" s="15"/>
      <c r="D63" s="69"/>
      <c r="E63" s="203"/>
      <c r="F63" s="69">
        <f t="shared" si="4"/>
        <v>0</v>
      </c>
      <c r="G63" s="70"/>
      <c r="H63" s="71"/>
      <c r="I63" s="105">
        <f t="shared" si="3"/>
        <v>4552.2100000000009</v>
      </c>
      <c r="J63" s="17">
        <f t="shared" si="1"/>
        <v>0</v>
      </c>
    </row>
    <row r="64" spans="1:10" x14ac:dyDescent="0.25">
      <c r="A64" s="122"/>
      <c r="B64" s="183">
        <f t="shared" si="2"/>
        <v>148</v>
      </c>
      <c r="C64" s="15"/>
      <c r="D64" s="69"/>
      <c r="E64" s="203"/>
      <c r="F64" s="69">
        <f t="shared" si="4"/>
        <v>0</v>
      </c>
      <c r="G64" s="70"/>
      <c r="H64" s="71"/>
      <c r="I64" s="105">
        <f t="shared" si="3"/>
        <v>4552.2100000000009</v>
      </c>
      <c r="J64" s="17">
        <f t="shared" si="1"/>
        <v>0</v>
      </c>
    </row>
    <row r="65" spans="1:10" x14ac:dyDescent="0.25">
      <c r="A65" s="122"/>
      <c r="B65" s="183">
        <f t="shared" si="2"/>
        <v>148</v>
      </c>
      <c r="C65" s="15"/>
      <c r="D65" s="69"/>
      <c r="E65" s="203"/>
      <c r="F65" s="69">
        <f t="shared" si="4"/>
        <v>0</v>
      </c>
      <c r="G65" s="70"/>
      <c r="H65" s="71"/>
      <c r="I65" s="105">
        <f t="shared" si="3"/>
        <v>4552.2100000000009</v>
      </c>
      <c r="J65" s="17">
        <f t="shared" si="1"/>
        <v>0</v>
      </c>
    </row>
    <row r="66" spans="1:10" x14ac:dyDescent="0.25">
      <c r="A66" s="122"/>
      <c r="B66" s="183">
        <f t="shared" si="2"/>
        <v>148</v>
      </c>
      <c r="C66" s="15"/>
      <c r="D66" s="69"/>
      <c r="E66" s="203"/>
      <c r="F66" s="69">
        <f t="shared" si="4"/>
        <v>0</v>
      </c>
      <c r="G66" s="70"/>
      <c r="H66" s="71"/>
      <c r="I66" s="105">
        <f t="shared" si="3"/>
        <v>4552.2100000000009</v>
      </c>
      <c r="J66" s="17">
        <f t="shared" si="1"/>
        <v>0</v>
      </c>
    </row>
    <row r="67" spans="1:10" x14ac:dyDescent="0.25">
      <c r="A67" s="122"/>
      <c r="B67" s="183">
        <f t="shared" si="2"/>
        <v>148</v>
      </c>
      <c r="C67" s="15"/>
      <c r="D67" s="69"/>
      <c r="E67" s="203"/>
      <c r="F67" s="69">
        <f t="shared" si="4"/>
        <v>0</v>
      </c>
      <c r="G67" s="70"/>
      <c r="H67" s="71"/>
      <c r="I67" s="105">
        <f t="shared" si="3"/>
        <v>4552.2100000000009</v>
      </c>
      <c r="J67" s="17">
        <f t="shared" si="1"/>
        <v>0</v>
      </c>
    </row>
    <row r="68" spans="1:10" x14ac:dyDescent="0.25">
      <c r="A68" s="122"/>
      <c r="B68" s="183">
        <f t="shared" si="2"/>
        <v>148</v>
      </c>
      <c r="C68" s="15"/>
      <c r="D68" s="69"/>
      <c r="E68" s="203"/>
      <c r="F68" s="69">
        <f t="shared" si="4"/>
        <v>0</v>
      </c>
      <c r="G68" s="70"/>
      <c r="H68" s="71"/>
      <c r="I68" s="105">
        <f t="shared" si="3"/>
        <v>4552.2100000000009</v>
      </c>
      <c r="J68" s="17">
        <f t="shared" si="1"/>
        <v>0</v>
      </c>
    </row>
    <row r="69" spans="1:10" x14ac:dyDescent="0.25">
      <c r="A69" s="122"/>
      <c r="B69" s="183">
        <f t="shared" si="2"/>
        <v>148</v>
      </c>
      <c r="C69" s="15"/>
      <c r="D69" s="69"/>
      <c r="E69" s="203"/>
      <c r="F69" s="69">
        <f t="shared" si="4"/>
        <v>0</v>
      </c>
      <c r="G69" s="70"/>
      <c r="H69" s="71"/>
      <c r="I69" s="105">
        <f t="shared" si="3"/>
        <v>4552.2100000000009</v>
      </c>
      <c r="J69" s="17">
        <f t="shared" si="1"/>
        <v>0</v>
      </c>
    </row>
    <row r="70" spans="1:10" x14ac:dyDescent="0.25">
      <c r="A70" s="122"/>
      <c r="B70" s="183">
        <f t="shared" si="2"/>
        <v>148</v>
      </c>
      <c r="C70" s="15"/>
      <c r="D70" s="69"/>
      <c r="E70" s="203"/>
      <c r="F70" s="69">
        <f t="shared" si="4"/>
        <v>0</v>
      </c>
      <c r="G70" s="70"/>
      <c r="H70" s="71"/>
      <c r="I70" s="105">
        <f t="shared" si="3"/>
        <v>4552.2100000000009</v>
      </c>
      <c r="J70" s="17">
        <f t="shared" si="1"/>
        <v>0</v>
      </c>
    </row>
    <row r="71" spans="1:10" x14ac:dyDescent="0.25">
      <c r="A71" s="122"/>
      <c r="B71" s="183">
        <f t="shared" si="2"/>
        <v>148</v>
      </c>
      <c r="C71" s="15"/>
      <c r="D71" s="69"/>
      <c r="E71" s="203"/>
      <c r="F71" s="69">
        <f t="shared" si="4"/>
        <v>0</v>
      </c>
      <c r="G71" s="70"/>
      <c r="H71" s="71"/>
      <c r="I71" s="105">
        <f t="shared" si="3"/>
        <v>4552.2100000000009</v>
      </c>
      <c r="J71" s="17">
        <f t="shared" si="1"/>
        <v>0</v>
      </c>
    </row>
    <row r="72" spans="1:10" x14ac:dyDescent="0.25">
      <c r="A72" s="122"/>
      <c r="B72" s="183">
        <f t="shared" si="2"/>
        <v>148</v>
      </c>
      <c r="C72" s="15"/>
      <c r="D72" s="69"/>
      <c r="E72" s="203"/>
      <c r="F72" s="69">
        <f t="shared" si="4"/>
        <v>0</v>
      </c>
      <c r="G72" s="70"/>
      <c r="H72" s="71"/>
      <c r="I72" s="105">
        <f t="shared" si="3"/>
        <v>4552.2100000000009</v>
      </c>
      <c r="J72" s="17">
        <f t="shared" si="1"/>
        <v>0</v>
      </c>
    </row>
    <row r="73" spans="1:10" x14ac:dyDescent="0.25">
      <c r="A73" s="122"/>
      <c r="B73" s="183">
        <f t="shared" si="2"/>
        <v>148</v>
      </c>
      <c r="C73" s="15"/>
      <c r="D73" s="69"/>
      <c r="E73" s="203"/>
      <c r="F73" s="69">
        <f t="shared" si="4"/>
        <v>0</v>
      </c>
      <c r="G73" s="70"/>
      <c r="H73" s="71"/>
      <c r="I73" s="105">
        <f t="shared" si="3"/>
        <v>4552.2100000000009</v>
      </c>
      <c r="J73" s="17">
        <f t="shared" si="1"/>
        <v>0</v>
      </c>
    </row>
    <row r="74" spans="1:10" x14ac:dyDescent="0.25">
      <c r="A74" s="122"/>
      <c r="B74" s="183">
        <f t="shared" si="2"/>
        <v>148</v>
      </c>
      <c r="C74" s="15"/>
      <c r="D74" s="69"/>
      <c r="E74" s="203"/>
      <c r="F74" s="69">
        <f t="shared" si="4"/>
        <v>0</v>
      </c>
      <c r="G74" s="70"/>
      <c r="H74" s="71"/>
      <c r="I74" s="105">
        <f t="shared" si="3"/>
        <v>4552.2100000000009</v>
      </c>
      <c r="J74" s="17">
        <f t="shared" si="1"/>
        <v>0</v>
      </c>
    </row>
    <row r="75" spans="1:10" x14ac:dyDescent="0.25">
      <c r="A75" s="122"/>
      <c r="B75" s="183">
        <f t="shared" si="2"/>
        <v>148</v>
      </c>
      <c r="C75" s="15"/>
      <c r="D75" s="69"/>
      <c r="E75" s="203"/>
      <c r="F75" s="69">
        <f>D75</f>
        <v>0</v>
      </c>
      <c r="G75" s="70"/>
      <c r="H75" s="71"/>
      <c r="I75" s="105">
        <f t="shared" si="3"/>
        <v>4552.2100000000009</v>
      </c>
      <c r="J75" s="17">
        <f t="shared" ref="J75:J77" si="5">F75*H75</f>
        <v>0</v>
      </c>
    </row>
    <row r="76" spans="1:10" x14ac:dyDescent="0.25">
      <c r="A76" s="122"/>
      <c r="B76" s="183">
        <f t="shared" ref="B76" si="6">B75-C76</f>
        <v>148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7">I75-F76</f>
        <v>4552.2100000000009</v>
      </c>
      <c r="J76" s="17">
        <f t="shared" si="5"/>
        <v>0</v>
      </c>
    </row>
    <row r="77" spans="1:10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7"/>
        <v>4552.2100000000009</v>
      </c>
      <c r="J77" s="17">
        <f t="shared" si="5"/>
        <v>0</v>
      </c>
    </row>
    <row r="78" spans="1:10" ht="15.75" thickBot="1" x14ac:dyDescent="0.3">
      <c r="A78" s="122"/>
      <c r="B78" s="229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36</v>
      </c>
      <c r="D79" s="6">
        <f>SUM(D10:D78)</f>
        <v>1082.27</v>
      </c>
      <c r="F79" s="6">
        <f>SUM(F10:F78)</f>
        <v>1082.27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148</v>
      </c>
    </row>
    <row r="83" spans="3:6" ht="15.75" thickBot="1" x14ac:dyDescent="0.3"/>
    <row r="84" spans="3:6" ht="15.75" thickBot="1" x14ac:dyDescent="0.3">
      <c r="C84" s="1023" t="s">
        <v>11</v>
      </c>
      <c r="D84" s="1024"/>
      <c r="E84" s="57">
        <f>E5+E6-F79+E7+E4</f>
        <v>4552.21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2022-11-15T21:51:20Z</dcterms:modified>
</cp:coreProperties>
</file>