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8" l="1"/>
  <c r="P46" i="8"/>
  <c r="P47" i="8"/>
  <c r="P48" i="8"/>
  <c r="R49" i="8"/>
  <c r="M34" i="8" l="1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59" i="8" l="1"/>
  <c r="L53" i="8"/>
  <c r="I53" i="8"/>
  <c r="F53" i="8"/>
  <c r="C53" i="8"/>
  <c r="N49" i="8"/>
  <c r="P49" i="8" s="1"/>
  <c r="M49" i="8"/>
  <c r="Q48" i="8"/>
  <c r="Q47" i="8"/>
  <c r="Q46" i="8"/>
  <c r="Q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K55" i="8" l="1"/>
  <c r="F56" i="8" s="1"/>
  <c r="F59" i="8" s="1"/>
  <c r="K57" i="8" s="1"/>
  <c r="K61" i="8" s="1"/>
  <c r="Q49" i="8"/>
  <c r="M55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<sst xmlns="http://schemas.openxmlformats.org/spreadsheetml/2006/main" count="197" uniqueCount="116">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</sst>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6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9" borderId="24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center"/>
    </xf>
    <xf numFmtId="44" fontId="2" fillId="4" borderId="17" xfId="1" applyFont="1" applyFill="1" applyBorder="1"/>
    <xf numFmtId="15" fontId="2" fillId="4" borderId="18" xfId="0" applyNumberFormat="1" applyFont="1" applyFill="1" applyBorder="1"/>
    <xf numFmtId="44" fontId="2" fillId="4" borderId="19" xfId="1" applyFont="1" applyFill="1" applyBorder="1"/>
    <xf numFmtId="0" fontId="0" fillId="4" borderId="0" xfId="0" applyFill="1"/>
    <xf numFmtId="15" fontId="2" fillId="4" borderId="20" xfId="0" applyNumberFormat="1" applyFont="1" applyFill="1" applyBorder="1"/>
    <xf numFmtId="44" fontId="2" fillId="4" borderId="21" xfId="1" applyFont="1" applyFill="1" applyBorder="1"/>
    <xf numFmtId="44" fontId="19" fillId="4" borderId="22" xfId="1" applyFont="1" applyFill="1" applyBorder="1"/>
    <xf numFmtId="44" fontId="2" fillId="4" borderId="23" xfId="1" applyFont="1" applyFill="1" applyBorder="1"/>
    <xf numFmtId="44" fontId="2" fillId="4" borderId="24" xfId="1" applyFont="1" applyFill="1" applyBorder="1" applyAlignment="1">
      <alignment horizontal="right"/>
    </xf>
    <xf numFmtId="165" fontId="2" fillId="4" borderId="24" xfId="1" applyNumberFormat="1" applyFont="1" applyFill="1" applyBorder="1" applyAlignment="1">
      <alignment horizontal="left"/>
    </xf>
    <xf numFmtId="166" fontId="18" fillId="4" borderId="31" xfId="0" applyNumberFormat="1" applyFont="1" applyFill="1" applyBorder="1"/>
    <xf numFmtId="16" fontId="2" fillId="4" borderId="27" xfId="0" applyNumberFormat="1" applyFont="1" applyFill="1" applyBorder="1" applyAlignment="1">
      <alignment horizontal="left"/>
    </xf>
    <xf numFmtId="165" fontId="5" fillId="4" borderId="24" xfId="1" applyNumberFormat="1" applyFont="1" applyFill="1" applyBorder="1" applyAlignment="1">
      <alignment horizontal="center"/>
    </xf>
    <xf numFmtId="0" fontId="5" fillId="4" borderId="24" xfId="0" applyFont="1" applyFill="1" applyBorder="1"/>
    <xf numFmtId="44" fontId="5" fillId="4" borderId="25" xfId="1" applyFont="1" applyFill="1" applyBorder="1"/>
    <xf numFmtId="166" fontId="22" fillId="4" borderId="24" xfId="0" applyNumberFormat="1" applyFont="1" applyFill="1" applyBorder="1"/>
    <xf numFmtId="0" fontId="5" fillId="4" borderId="24" xfId="0" applyFont="1" applyFill="1" applyBorder="1" applyAlignment="1">
      <alignment horizontal="left"/>
    </xf>
    <xf numFmtId="44" fontId="5" fillId="4" borderId="24" xfId="1" applyFont="1" applyFill="1" applyBorder="1" applyAlignment="1">
      <alignment horizontal="right"/>
    </xf>
    <xf numFmtId="166" fontId="18" fillId="4" borderId="24" xfId="0" applyNumberFormat="1" applyFont="1" applyFill="1" applyBorder="1"/>
    <xf numFmtId="166" fontId="5" fillId="4" borderId="24" xfId="0" applyNumberFormat="1" applyFont="1" applyFill="1" applyBorder="1"/>
    <xf numFmtId="44" fontId="5" fillId="4" borderId="24" xfId="1" applyFont="1" applyFill="1" applyBorder="1"/>
    <xf numFmtId="0" fontId="13" fillId="4" borderId="0" xfId="0" applyFont="1" applyFill="1" applyAlignment="1">
      <alignment horizontal="left" wrapText="1"/>
    </xf>
    <xf numFmtId="44" fontId="5" fillId="4" borderId="0" xfId="1" applyFont="1" applyFill="1"/>
    <xf numFmtId="44" fontId="2" fillId="0" borderId="63" xfId="1" applyFont="1" applyFill="1" applyBorder="1"/>
    <xf numFmtId="44" fontId="3" fillId="0" borderId="64" xfId="1" applyFont="1" applyFill="1" applyBorder="1"/>
    <xf numFmtId="44" fontId="3" fillId="9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44" fontId="3" fillId="10" borderId="6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3"/>
      <c r="C1" s="285" t="s">
        <v>30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4"/>
      <c r="H2" s="6"/>
      <c r="I2" s="7"/>
      <c r="J2" s="8"/>
      <c r="L2" s="3"/>
      <c r="M2" s="7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6"/>
      <c r="R3" s="292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94" t="s">
        <v>4</v>
      </c>
      <c r="F4" s="295"/>
      <c r="H4" s="296" t="s">
        <v>5</v>
      </c>
      <c r="I4" s="297"/>
      <c r="J4" s="18"/>
      <c r="K4" s="19"/>
      <c r="L4" s="20"/>
      <c r="M4" s="21" t="s">
        <v>6</v>
      </c>
      <c r="N4" s="22" t="s">
        <v>7</v>
      </c>
      <c r="P4" s="298" t="s">
        <v>8</v>
      </c>
      <c r="Q4" s="299"/>
      <c r="R4" s="293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6" t="s">
        <v>109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5" t="s">
        <v>110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112</v>
      </c>
      <c r="L49" s="76">
        <v>549</v>
      </c>
      <c r="M49" s="290">
        <f>SUM(M5:M39)</f>
        <v>1666347.5</v>
      </c>
      <c r="N49" s="301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7" t="s">
        <v>113</v>
      </c>
      <c r="L50" s="76">
        <v>2591.1799999999998</v>
      </c>
      <c r="M50" s="291"/>
      <c r="N50" s="30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57011.86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303" t="s">
        <v>14</v>
      </c>
      <c r="I55" s="304"/>
      <c r="J55" s="137"/>
      <c r="K55" s="305">
        <f>I53+L53</f>
        <v>63475.360000000001</v>
      </c>
      <c r="L55" s="306"/>
      <c r="M55" s="307">
        <f>N49+M49</f>
        <v>1715746.5</v>
      </c>
      <c r="N55" s="308"/>
      <c r="P55" s="36"/>
      <c r="Q55" s="9"/>
    </row>
    <row r="56" spans="1:18" ht="15.75" x14ac:dyDescent="0.25">
      <c r="D56" s="300" t="s">
        <v>15</v>
      </c>
      <c r="E56" s="300"/>
      <c r="F56" s="138">
        <f>F53-K55-C53</f>
        <v>1656897.64</v>
      </c>
      <c r="I56" s="139"/>
      <c r="J56" s="140"/>
      <c r="P56" s="36"/>
      <c r="Q56" s="9"/>
    </row>
    <row r="57" spans="1:18" ht="18.75" x14ac:dyDescent="0.3">
      <c r="D57" s="271" t="s">
        <v>16</v>
      </c>
      <c r="E57" s="271"/>
      <c r="F57" s="133">
        <v>-1524395.48</v>
      </c>
      <c r="I57" s="272" t="s">
        <v>17</v>
      </c>
      <c r="J57" s="273"/>
      <c r="K57" s="274">
        <f>F59+F60+F61</f>
        <v>393764.05999999994</v>
      </c>
      <c r="L57" s="275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132502.15999999992</v>
      </c>
      <c r="H59" s="23"/>
      <c r="I59" s="148" t="s">
        <v>19</v>
      </c>
      <c r="J59" s="149"/>
      <c r="K59" s="276">
        <f>-C4</f>
        <v>-373948.72</v>
      </c>
      <c r="L59" s="277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78" t="s">
        <v>22</v>
      </c>
      <c r="E61" s="279"/>
      <c r="F61" s="153">
        <v>223528.9</v>
      </c>
      <c r="I61" s="280" t="s">
        <v>23</v>
      </c>
      <c r="J61" s="281"/>
      <c r="K61" s="282">
        <f>K57+K59</f>
        <v>19815.339999999967</v>
      </c>
      <c r="L61" s="282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3"/>
  <sheetViews>
    <sheetView tabSelected="1" topLeftCell="E13" workbookViewId="0">
      <selection activeCell="K21" sqref="K21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3"/>
      <c r="C1" s="285" t="s">
        <v>62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4"/>
      <c r="H2" s="6"/>
      <c r="I2" s="7"/>
      <c r="J2" s="8"/>
      <c r="L2" s="3"/>
      <c r="M2" s="7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6"/>
      <c r="R3" s="292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94" t="s">
        <v>4</v>
      </c>
      <c r="F4" s="295"/>
      <c r="H4" s="296" t="s">
        <v>5</v>
      </c>
      <c r="I4" s="297"/>
      <c r="J4" s="18"/>
      <c r="K4" s="19"/>
      <c r="L4" s="20"/>
      <c r="M4" s="21" t="s">
        <v>6</v>
      </c>
      <c r="N4" s="22" t="s">
        <v>7</v>
      </c>
      <c r="P4" s="310" t="s">
        <v>8</v>
      </c>
      <c r="Q4" s="311"/>
      <c r="R4" s="309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63">
        <f>N5+M5+L5+I5+C5</f>
        <v>65454</v>
      </c>
      <c r="Q5" s="264">
        <v>0</v>
      </c>
      <c r="R5" s="265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63">
        <f>N6+M6+L6+I6+C6</f>
        <v>65983</v>
      </c>
      <c r="Q6" s="264">
        <v>0</v>
      </c>
      <c r="R6" s="265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63">
        <f>N7+M7+L7+I7+C7</f>
        <v>50236</v>
      </c>
      <c r="Q7" s="264">
        <f t="shared" ref="Q7:Q48" si="0">P7-F7</f>
        <v>0</v>
      </c>
      <c r="R7" s="266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263">
        <f t="shared" ref="P8:P49" si="1">N8+M8+L8+I8+C8</f>
        <v>79623</v>
      </c>
      <c r="Q8" s="264">
        <f t="shared" si="0"/>
        <v>0</v>
      </c>
      <c r="R8" s="266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63">
        <f t="shared" si="1"/>
        <v>85123</v>
      </c>
      <c r="Q9" s="264">
        <f t="shared" si="0"/>
        <v>0</v>
      </c>
      <c r="R9" s="266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263">
        <f>N10+M10+L10+I10+C10</f>
        <v>60464</v>
      </c>
      <c r="Q10" s="264">
        <f t="shared" si="0"/>
        <v>3</v>
      </c>
      <c r="R10" s="266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63">
        <f>N11+M11+L11+I11+C11</f>
        <v>93030</v>
      </c>
      <c r="Q11" s="264">
        <v>0</v>
      </c>
      <c r="R11" s="265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63">
        <f t="shared" si="1"/>
        <v>111609</v>
      </c>
      <c r="Q12" s="264">
        <f t="shared" si="0"/>
        <v>0</v>
      </c>
      <c r="R12" s="266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63">
        <f t="shared" si="1"/>
        <v>58468.5</v>
      </c>
      <c r="Q13" s="267">
        <f t="shared" si="0"/>
        <v>-5.5</v>
      </c>
      <c r="R13" s="266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63">
        <f t="shared" si="1"/>
        <v>68468.5</v>
      </c>
      <c r="Q14" s="267">
        <f t="shared" si="0"/>
        <v>-0.5</v>
      </c>
      <c r="R14" s="266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63">
        <f t="shared" si="1"/>
        <v>109720</v>
      </c>
      <c r="Q15" s="264">
        <f t="shared" si="0"/>
        <v>0</v>
      </c>
      <c r="R15" s="266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63">
        <f t="shared" si="1"/>
        <v>68417</v>
      </c>
      <c r="Q16" s="264">
        <f t="shared" si="0"/>
        <v>0</v>
      </c>
      <c r="R16" s="266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263">
        <f t="shared" si="1"/>
        <v>86318</v>
      </c>
      <c r="Q17" s="264">
        <f t="shared" si="0"/>
        <v>70</v>
      </c>
      <c r="R17" s="266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63">
        <f t="shared" si="1"/>
        <v>112260.5</v>
      </c>
      <c r="Q18" s="264">
        <f t="shared" si="0"/>
        <v>3.5</v>
      </c>
      <c r="R18" s="266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63">
        <f t="shared" si="1"/>
        <v>136132</v>
      </c>
      <c r="Q19" s="264">
        <f t="shared" si="0"/>
        <v>0</v>
      </c>
      <c r="R19" s="266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63">
        <f t="shared" si="1"/>
        <v>60594</v>
      </c>
      <c r="Q20" s="264">
        <f t="shared" si="0"/>
        <v>0</v>
      </c>
      <c r="R20" s="266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63">
        <f t="shared" si="1"/>
        <v>46506</v>
      </c>
      <c r="Q21" s="264">
        <f t="shared" si="0"/>
        <v>0</v>
      </c>
      <c r="R21" s="266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70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63">
        <f t="shared" si="1"/>
        <v>64392</v>
      </c>
      <c r="Q22" s="264">
        <f t="shared" si="0"/>
        <v>0</v>
      </c>
      <c r="R22" s="266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63">
        <f t="shared" si="1"/>
        <v>85305</v>
      </c>
      <c r="Q23" s="264">
        <f t="shared" si="0"/>
        <v>0</v>
      </c>
      <c r="R23" s="266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106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107</v>
      </c>
      <c r="L24" s="64">
        <v>8316.67</v>
      </c>
      <c r="M24" s="33">
        <f>38114+15000</f>
        <v>53114</v>
      </c>
      <c r="N24" s="34">
        <v>6184</v>
      </c>
      <c r="O24" s="35"/>
      <c r="P24" s="263">
        <f t="shared" si="1"/>
        <v>68721.67</v>
      </c>
      <c r="Q24" s="264">
        <f t="shared" si="0"/>
        <v>-0.33000000000174623</v>
      </c>
      <c r="R24" s="266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63">
        <f t="shared" si="1"/>
        <v>104132</v>
      </c>
      <c r="Q25" s="264">
        <f t="shared" si="0"/>
        <v>0</v>
      </c>
      <c r="R25" s="266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104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63">
        <f t="shared" si="1"/>
        <v>143460</v>
      </c>
      <c r="Q26" s="264">
        <f t="shared" si="0"/>
        <v>0</v>
      </c>
      <c r="R26" s="266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63">
        <f t="shared" si="1"/>
        <v>58259</v>
      </c>
      <c r="Q27" s="315">
        <f t="shared" si="0"/>
        <v>-100</v>
      </c>
      <c r="R27" s="266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63">
        <f t="shared" si="1"/>
        <v>42971</v>
      </c>
      <c r="Q28" s="315">
        <f t="shared" si="0"/>
        <v>100</v>
      </c>
      <c r="R28" s="266">
        <v>0</v>
      </c>
      <c r="S28" s="37"/>
    </row>
    <row r="29" spans="1:20" ht="18" thickBot="1" x14ac:dyDescent="0.35">
      <c r="A29" s="23"/>
      <c r="B29" s="239">
        <v>44980</v>
      </c>
      <c r="C29" s="240">
        <v>0</v>
      </c>
      <c r="D29" s="250"/>
      <c r="E29" s="241">
        <v>44980</v>
      </c>
      <c r="F29" s="242">
        <v>68524</v>
      </c>
      <c r="G29" s="243"/>
      <c r="H29" s="244">
        <v>44980</v>
      </c>
      <c r="I29" s="245">
        <v>72</v>
      </c>
      <c r="J29" s="249"/>
      <c r="K29" s="251"/>
      <c r="L29" s="248"/>
      <c r="M29" s="246">
        <f>54452+14000</f>
        <v>68452</v>
      </c>
      <c r="N29" s="247">
        <v>0</v>
      </c>
      <c r="O29" s="35"/>
      <c r="P29" s="263">
        <f t="shared" si="1"/>
        <v>68524</v>
      </c>
      <c r="Q29" s="264">
        <f t="shared" si="0"/>
        <v>0</v>
      </c>
      <c r="R29" s="266">
        <v>0</v>
      </c>
      <c r="S29" s="37"/>
      <c r="T29" s="9"/>
    </row>
    <row r="30" spans="1:20" ht="18" thickBot="1" x14ac:dyDescent="0.35">
      <c r="A30" s="23"/>
      <c r="B30" s="239">
        <v>44981</v>
      </c>
      <c r="C30" s="240">
        <v>27141</v>
      </c>
      <c r="D30" s="250" t="s">
        <v>70</v>
      </c>
      <c r="E30" s="241">
        <v>44981</v>
      </c>
      <c r="F30" s="242">
        <v>79698</v>
      </c>
      <c r="G30" s="243"/>
      <c r="H30" s="244">
        <v>44981</v>
      </c>
      <c r="I30" s="245">
        <v>124</v>
      </c>
      <c r="J30" s="252"/>
      <c r="K30" s="253"/>
      <c r="L30" s="254"/>
      <c r="M30" s="246">
        <f>11476+35000</f>
        <v>46476</v>
      </c>
      <c r="N30" s="247">
        <v>5957</v>
      </c>
      <c r="O30" s="35"/>
      <c r="P30" s="263">
        <f t="shared" si="1"/>
        <v>79698</v>
      </c>
      <c r="Q30" s="264">
        <f t="shared" si="0"/>
        <v>0</v>
      </c>
      <c r="R30" s="266">
        <v>0</v>
      </c>
      <c r="S30" s="37"/>
    </row>
    <row r="31" spans="1:20" ht="18" thickBot="1" x14ac:dyDescent="0.35">
      <c r="A31" s="23"/>
      <c r="B31" s="239">
        <v>44982</v>
      </c>
      <c r="C31" s="240">
        <v>0</v>
      </c>
      <c r="D31" s="255"/>
      <c r="E31" s="241">
        <v>44982</v>
      </c>
      <c r="F31" s="242">
        <v>99687</v>
      </c>
      <c r="G31" s="243"/>
      <c r="H31" s="244">
        <v>44982</v>
      </c>
      <c r="I31" s="245">
        <v>150</v>
      </c>
      <c r="J31" s="252">
        <v>44982</v>
      </c>
      <c r="K31" s="256" t="s">
        <v>108</v>
      </c>
      <c r="L31" s="257">
        <v>9657</v>
      </c>
      <c r="M31" s="246">
        <f>42916+26000</f>
        <v>68916</v>
      </c>
      <c r="N31" s="247">
        <v>20964</v>
      </c>
      <c r="O31" s="35"/>
      <c r="P31" s="263">
        <f t="shared" si="1"/>
        <v>99687</v>
      </c>
      <c r="Q31" s="264">
        <f t="shared" si="0"/>
        <v>0</v>
      </c>
      <c r="R31" s="266">
        <v>0</v>
      </c>
      <c r="S31" s="37"/>
    </row>
    <row r="32" spans="1:20" ht="18" thickBot="1" x14ac:dyDescent="0.35">
      <c r="A32" s="23"/>
      <c r="B32" s="239">
        <v>44983</v>
      </c>
      <c r="C32" s="240">
        <v>0</v>
      </c>
      <c r="D32" s="258"/>
      <c r="E32" s="241">
        <v>44983</v>
      </c>
      <c r="F32" s="242">
        <v>110573</v>
      </c>
      <c r="G32" s="243"/>
      <c r="H32" s="244">
        <v>44983</v>
      </c>
      <c r="I32" s="245">
        <v>0</v>
      </c>
      <c r="J32" s="252"/>
      <c r="K32" s="253"/>
      <c r="L32" s="254"/>
      <c r="M32" s="246">
        <f>8305+101000</f>
        <v>109305</v>
      </c>
      <c r="N32" s="247">
        <v>1268</v>
      </c>
      <c r="O32" s="35"/>
      <c r="P32" s="263">
        <f t="shared" si="1"/>
        <v>110573</v>
      </c>
      <c r="Q32" s="264">
        <f t="shared" si="0"/>
        <v>0</v>
      </c>
      <c r="R32" s="266">
        <v>0</v>
      </c>
      <c r="S32" s="37"/>
    </row>
    <row r="33" spans="1:19" ht="18" thickBot="1" x14ac:dyDescent="0.35">
      <c r="A33" s="23"/>
      <c r="B33" s="239">
        <v>44984</v>
      </c>
      <c r="C33" s="240">
        <v>0</v>
      </c>
      <c r="D33" s="259"/>
      <c r="E33" s="241">
        <v>44984</v>
      </c>
      <c r="F33" s="242">
        <v>144123</v>
      </c>
      <c r="G33" s="243"/>
      <c r="H33" s="244">
        <v>44984</v>
      </c>
      <c r="I33" s="245">
        <v>28</v>
      </c>
      <c r="J33" s="252"/>
      <c r="K33" s="256"/>
      <c r="L33" s="260"/>
      <c r="M33" s="246">
        <f>11500+75000+57539</f>
        <v>144039</v>
      </c>
      <c r="N33" s="247">
        <v>56</v>
      </c>
      <c r="O33" s="35"/>
      <c r="P33" s="263">
        <f t="shared" si="1"/>
        <v>144123</v>
      </c>
      <c r="Q33" s="264">
        <f t="shared" si="0"/>
        <v>0</v>
      </c>
      <c r="R33" s="266">
        <v>0</v>
      </c>
      <c r="S33" s="37"/>
    </row>
    <row r="34" spans="1:19" ht="18" thickBot="1" x14ac:dyDescent="0.35">
      <c r="A34" s="23"/>
      <c r="B34" s="239">
        <v>44985</v>
      </c>
      <c r="C34" s="240">
        <v>0</v>
      </c>
      <c r="D34" s="258"/>
      <c r="E34" s="241">
        <v>44985</v>
      </c>
      <c r="F34" s="242">
        <v>76623</v>
      </c>
      <c r="G34" s="243"/>
      <c r="H34" s="244">
        <v>44985</v>
      </c>
      <c r="I34" s="245">
        <v>589</v>
      </c>
      <c r="J34" s="252"/>
      <c r="K34" s="261"/>
      <c r="L34" s="262"/>
      <c r="M34" s="246">
        <f>17771+30000+27000</f>
        <v>74771</v>
      </c>
      <c r="N34" s="247">
        <v>1253</v>
      </c>
      <c r="O34" s="35"/>
      <c r="P34" s="263">
        <f t="shared" si="1"/>
        <v>76613</v>
      </c>
      <c r="Q34" s="264">
        <f t="shared" si="0"/>
        <v>-10</v>
      </c>
      <c r="R34" s="266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63">
        <f t="shared" si="1"/>
        <v>0</v>
      </c>
      <c r="Q35" s="264">
        <f t="shared" si="0"/>
        <v>0</v>
      </c>
      <c r="R35" s="266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63">
        <f t="shared" si="1"/>
        <v>0</v>
      </c>
      <c r="Q36" s="264">
        <f t="shared" si="0"/>
        <v>0</v>
      </c>
      <c r="R36" s="266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114</v>
      </c>
      <c r="L37" s="81">
        <v>1392</v>
      </c>
      <c r="M37" s="33">
        <v>0</v>
      </c>
      <c r="N37" s="34">
        <v>0</v>
      </c>
      <c r="O37" s="35"/>
      <c r="P37" s="263">
        <v>0</v>
      </c>
      <c r="Q37" s="264">
        <f t="shared" si="0"/>
        <v>0</v>
      </c>
      <c r="R37" s="266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110</v>
      </c>
      <c r="L38" s="81">
        <v>979.68</v>
      </c>
      <c r="M38" s="33">
        <v>0</v>
      </c>
      <c r="N38" s="34">
        <v>0</v>
      </c>
      <c r="O38" s="35"/>
      <c r="P38" s="263">
        <v>0</v>
      </c>
      <c r="Q38" s="264">
        <f t="shared" si="0"/>
        <v>0</v>
      </c>
      <c r="R38" s="266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112</v>
      </c>
      <c r="L39" s="76">
        <v>549</v>
      </c>
      <c r="M39" s="33">
        <v>0</v>
      </c>
      <c r="N39" s="34">
        <v>0</v>
      </c>
      <c r="O39" s="35"/>
      <c r="P39" s="263">
        <v>0</v>
      </c>
      <c r="Q39" s="264">
        <f t="shared" si="0"/>
        <v>0</v>
      </c>
      <c r="R39" s="266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8" t="s">
        <v>111</v>
      </c>
      <c r="L40" s="76">
        <v>27676</v>
      </c>
      <c r="M40" s="33">
        <v>0</v>
      </c>
      <c r="N40" s="34">
        <v>0</v>
      </c>
      <c r="O40" s="35"/>
      <c r="P40" s="263">
        <v>0</v>
      </c>
      <c r="Q40" s="264">
        <f t="shared" si="0"/>
        <v>0</v>
      </c>
      <c r="R40" s="266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115</v>
      </c>
      <c r="K41" s="89" t="s">
        <v>113</v>
      </c>
      <c r="L41" s="76">
        <v>5407.19</v>
      </c>
      <c r="M41" s="33">
        <v>0</v>
      </c>
      <c r="N41" s="34">
        <v>0</v>
      </c>
      <c r="O41" s="35"/>
      <c r="P41" s="263">
        <v>0</v>
      </c>
      <c r="Q41" s="264">
        <f t="shared" si="0"/>
        <v>0</v>
      </c>
      <c r="R41" s="266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63">
        <v>0</v>
      </c>
      <c r="Q42" s="264">
        <f t="shared" si="0"/>
        <v>0</v>
      </c>
      <c r="R42" s="266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263">
        <v>0</v>
      </c>
      <c r="Q43" s="264">
        <f t="shared" si="0"/>
        <v>0</v>
      </c>
      <c r="R43" s="266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263">
        <v>0</v>
      </c>
      <c r="Q44" s="264">
        <f t="shared" si="0"/>
        <v>0</v>
      </c>
      <c r="R44" s="266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263">
        <f t="shared" si="1"/>
        <v>0</v>
      </c>
      <c r="Q45" s="264">
        <f t="shared" si="0"/>
        <v>0</v>
      </c>
      <c r="R45" s="266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263">
        <f t="shared" si="1"/>
        <v>0</v>
      </c>
      <c r="Q46" s="264">
        <f t="shared" si="0"/>
        <v>0</v>
      </c>
      <c r="R46" s="266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268">
        <f t="shared" si="1"/>
        <v>0</v>
      </c>
      <c r="Q47" s="269">
        <f t="shared" si="0"/>
        <v>0</v>
      </c>
      <c r="R47" s="270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90">
        <f>SUM(M5:M39)</f>
        <v>2238523</v>
      </c>
      <c r="N49" s="301">
        <f>SUM(N5:N39)</f>
        <v>97258</v>
      </c>
      <c r="P49" s="98">
        <f t="shared" si="1"/>
        <v>2335781</v>
      </c>
      <c r="Q49" s="99">
        <f>SUM(Q5:Q39)</f>
        <v>60.169999999998254</v>
      </c>
      <c r="R49" s="99">
        <f>SUM(R5:R39)</f>
        <v>37733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91"/>
      <c r="N50" s="302"/>
      <c r="P50" s="36"/>
      <c r="Q50" s="9"/>
      <c r="R50" s="13">
        <v>0</v>
      </c>
    </row>
    <row r="51" spans="1:18" ht="18" thickBot="1" x14ac:dyDescent="0.35">
      <c r="A51" s="23"/>
      <c r="B51" s="113"/>
      <c r="C51" s="108"/>
      <c r="D51" s="109"/>
      <c r="E51" s="114"/>
      <c r="F51" s="110"/>
      <c r="G51" s="111"/>
      <c r="H51" s="115"/>
      <c r="I51" s="91"/>
      <c r="J51" s="74"/>
      <c r="K51" s="116"/>
      <c r="L51" s="81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114331</v>
      </c>
      <c r="D53" s="125"/>
      <c r="E53" s="126" t="s">
        <v>11</v>
      </c>
      <c r="F53" s="127">
        <f>SUM(F5:F52)</f>
        <v>2467072</v>
      </c>
      <c r="G53" s="125"/>
      <c r="H53" s="128" t="s">
        <v>12</v>
      </c>
      <c r="I53" s="129">
        <f>SUM(I5:I52)</f>
        <v>14922.5</v>
      </c>
      <c r="J53" s="130"/>
      <c r="K53" s="131" t="s">
        <v>13</v>
      </c>
      <c r="L53" s="132">
        <f>SUM(L5:L52)</f>
        <v>75834.540000000008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303" t="s">
        <v>14</v>
      </c>
      <c r="I55" s="304"/>
      <c r="J55" s="137"/>
      <c r="K55" s="305">
        <f>I53+L53</f>
        <v>90757.040000000008</v>
      </c>
      <c r="L55" s="306"/>
      <c r="M55" s="307">
        <f>N49+M49</f>
        <v>2335781</v>
      </c>
      <c r="N55" s="308"/>
      <c r="P55" s="36"/>
      <c r="Q55" s="9"/>
    </row>
    <row r="56" spans="1:18" ht="15.75" x14ac:dyDescent="0.25">
      <c r="D56" s="300" t="s">
        <v>15</v>
      </c>
      <c r="E56" s="300"/>
      <c r="F56" s="138">
        <f>F53-K55-C53</f>
        <v>2261983.96</v>
      </c>
      <c r="I56" s="139"/>
      <c r="J56" s="140"/>
      <c r="P56" s="36"/>
      <c r="Q56" s="9"/>
    </row>
    <row r="57" spans="1:18" ht="18.75" x14ac:dyDescent="0.3">
      <c r="D57" s="271" t="s">
        <v>16</v>
      </c>
      <c r="E57" s="271"/>
      <c r="F57" s="133">
        <v>-2224189.7400000002</v>
      </c>
      <c r="I57" s="272" t="s">
        <v>17</v>
      </c>
      <c r="J57" s="273"/>
      <c r="K57" s="274">
        <f>F59+F60+F61</f>
        <v>301610.76999999973</v>
      </c>
      <c r="L57" s="275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37794.219999999739</v>
      </c>
      <c r="H59" s="23"/>
      <c r="I59" s="148" t="s">
        <v>19</v>
      </c>
      <c r="J59" s="149"/>
      <c r="K59" s="276">
        <f>-C4</f>
        <v>-223528.9</v>
      </c>
      <c r="L59" s="277"/>
    </row>
    <row r="60" spans="1:18" ht="16.5" thickBot="1" x14ac:dyDescent="0.3">
      <c r="D60" s="150" t="s">
        <v>20</v>
      </c>
      <c r="E60" s="135" t="s">
        <v>21</v>
      </c>
      <c r="F60" s="151">
        <v>33262</v>
      </c>
    </row>
    <row r="61" spans="1:18" ht="20.25" thickTop="1" thickBot="1" x14ac:dyDescent="0.35">
      <c r="C61" s="152">
        <v>44985</v>
      </c>
      <c r="D61" s="278" t="s">
        <v>22</v>
      </c>
      <c r="E61" s="279"/>
      <c r="F61" s="153">
        <v>230554.55</v>
      </c>
      <c r="I61" s="280" t="s">
        <v>23</v>
      </c>
      <c r="J61" s="281"/>
      <c r="K61" s="282">
        <f>K57+K59</f>
        <v>78081.869999999733</v>
      </c>
      <c r="L61" s="282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83"/>
      <c r="C1" s="285" t="s">
        <v>30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</row>
    <row r="2" spans="1:21" ht="16.5" thickBot="1" x14ac:dyDescent="0.3">
      <c r="B2" s="284"/>
      <c r="C2" s="4"/>
      <c r="H2" s="6"/>
      <c r="I2" s="7"/>
      <c r="J2" s="8"/>
      <c r="L2" s="3"/>
      <c r="M2" s="7"/>
      <c r="N2" s="9"/>
    </row>
    <row r="3" spans="1:21" ht="21.75" thickBot="1" x14ac:dyDescent="0.35">
      <c r="B3" s="287" t="s">
        <v>0</v>
      </c>
      <c r="C3" s="288"/>
      <c r="D3" s="10"/>
      <c r="E3" s="11"/>
      <c r="F3" s="11"/>
      <c r="H3" s="289" t="s">
        <v>1</v>
      </c>
      <c r="I3" s="289"/>
      <c r="K3" s="13"/>
      <c r="L3" s="13"/>
      <c r="M3" s="6"/>
      <c r="R3" s="292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94" t="s">
        <v>4</v>
      </c>
      <c r="F4" s="295"/>
      <c r="H4" s="296" t="s">
        <v>5</v>
      </c>
      <c r="I4" s="297"/>
      <c r="J4" s="18"/>
      <c r="K4" s="19"/>
      <c r="L4" s="20"/>
      <c r="M4" s="21" t="s">
        <v>6</v>
      </c>
      <c r="N4" s="22" t="s">
        <v>7</v>
      </c>
      <c r="P4" s="298" t="s">
        <v>8</v>
      </c>
      <c r="Q4" s="299"/>
      <c r="R4" s="293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90">
        <f>SUM(M5:M39)</f>
        <v>0</v>
      </c>
      <c r="N49" s="301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91"/>
      <c r="N50" s="302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303" t="s">
        <v>14</v>
      </c>
      <c r="I62" s="304"/>
      <c r="J62" s="137"/>
      <c r="K62" s="305">
        <f>I60+L60</f>
        <v>0</v>
      </c>
      <c r="L62" s="306"/>
      <c r="M62" s="307">
        <f>N49+M49</f>
        <v>0</v>
      </c>
      <c r="N62" s="308"/>
      <c r="P62" s="36"/>
      <c r="Q62" s="9"/>
    </row>
    <row r="63" spans="1:18" ht="15.75" x14ac:dyDescent="0.25">
      <c r="D63" s="300" t="s">
        <v>15</v>
      </c>
      <c r="E63" s="300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71" t="s">
        <v>16</v>
      </c>
      <c r="E64" s="271"/>
      <c r="F64" s="133">
        <v>-1524395.48</v>
      </c>
      <c r="I64" s="272" t="s">
        <v>17</v>
      </c>
      <c r="J64" s="273"/>
      <c r="K64" s="274">
        <f>F66+F67+F68</f>
        <v>-520162.57999999996</v>
      </c>
      <c r="L64" s="275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76">
        <f>-C4</f>
        <v>0</v>
      </c>
      <c r="L66" s="277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78" t="s">
        <v>22</v>
      </c>
      <c r="E68" s="279"/>
      <c r="F68" s="153">
        <v>223528.9</v>
      </c>
      <c r="I68" s="312" t="s">
        <v>23</v>
      </c>
      <c r="J68" s="313"/>
      <c r="K68" s="314">
        <f>K64+K66</f>
        <v>-520162.57999999996</v>
      </c>
      <c r="L68" s="314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2023-03-16T21:55:32Z</dcterms:modified>
</cp:coreProperties>
</file>