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MENUDO EXCELL   I B P" sheetId="40" r:id="rId30"/>
    <sheet name="ESPALDILLA CARNERO Y CORDERO   " sheetId="54" r:id="rId31"/>
    <sheet name="CARNERO EN CANAL X  CAJA  " sheetId="193" state="hidden" r:id="rId32"/>
    <sheet name="ESPALDILLA     SH    " sheetId="187" r:id="rId33"/>
    <sheet name="QUESOS  GOUDA    " sheetId="14" state="hidden" r:id="rId34"/>
    <sheet name="PIERNA CORDERO   " sheetId="178" r:id="rId35"/>
    <sheet name="T   BONE  CARNERO      " sheetId="211" r:id="rId36"/>
    <sheet name="FILETE  TILAPIA   " sheetId="65" r:id="rId37"/>
    <sheet name="CHULETA   DE  CERDO   " sheetId="139" state="hidden" r:id="rId38"/>
    <sheet name="C A M A R O N E S      " sheetId="188" r:id="rId39"/>
    <sheet name="  PUNTAS   DE    CHULETA   " sheetId="205" r:id="rId40"/>
    <sheet name="PIERNA    SH   CONGELADA   " sheetId="190" r:id="rId41"/>
    <sheet name="COSTILLA     DE     RES   " sheetId="133" r:id="rId42"/>
    <sheet name="     CAÑA   DE    LOMO      " sheetId="117" r:id="rId43"/>
    <sheet name="HUESO       TUETANO       " sheetId="217" r:id="rId44"/>
    <sheet name="  COSTILLAR     S F" sheetId="212" r:id="rId45"/>
    <sheet name="FILETE DE RES SIN CORDON" sheetId="218" r:id="rId46"/>
    <sheet name="SESOS  CERDO MARQUETA   " sheetId="209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r:id="rId53"/>
    <sheet name="CUERO PANCETA    " sheetId="189" state="hidden" r:id="rId54"/>
    <sheet name="   CUERO   EN   COMBO   " sheetId="195" state="hidden" r:id="rId55"/>
    <sheet name="   G R A S A      " sheetId="204" state="hidden" r:id="rId56"/>
    <sheet name="Hoja2" sheetId="206" r:id="rId57"/>
    <sheet name="Hoja3" sheetId="207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<sst xmlns="http://schemas.openxmlformats.org/spreadsheetml/2006/main" count="3258" uniqueCount="444">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</sst>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1" fillId="0" borderId="0" xfId="0" applyFont="1" applyAlignment="1">
      <alignment horizontal="center" wrapText="1"/>
    </xf>
    <xf numFmtId="0" fontId="82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6" fillId="0" borderId="5" xfId="0" applyNumberFormat="1" applyFont="1" applyBorder="1" applyAlignment="1">
      <alignment horizontal="right"/>
    </xf>
    <xf numFmtId="167" fontId="86" fillId="0" borderId="0" xfId="0" applyNumberFormat="1" applyFont="1"/>
    <xf numFmtId="0" fontId="86" fillId="0" borderId="0" xfId="0" applyFont="1" applyAlignment="1">
      <alignment horizontal="center"/>
    </xf>
    <xf numFmtId="164" fontId="86" fillId="0" borderId="0" xfId="0" applyNumberFormat="1" applyFont="1"/>
    <xf numFmtId="0" fontId="86" fillId="0" borderId="0" xfId="0" applyFont="1" applyAlignment="1">
      <alignment horizontal="right"/>
    </xf>
    <xf numFmtId="164" fontId="87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5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9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3" fillId="0" borderId="70" xfId="0" applyFont="1" applyFill="1" applyBorder="1" applyAlignment="1">
      <alignment horizontal="center" vertical="center" wrapText="1"/>
    </xf>
    <xf numFmtId="0" fontId="83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53" fillId="0" borderId="68" xfId="0" applyFont="1" applyFill="1" applyBorder="1" applyAlignment="1">
      <alignment vertical="center" wrapText="1"/>
    </xf>
    <xf numFmtId="0" fontId="9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44" fontId="41" fillId="0" borderId="90" xfId="1" applyFont="1" applyFill="1" applyBorder="1" applyAlignment="1">
      <alignment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80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wrapText="1"/>
    </xf>
    <xf numFmtId="0" fontId="41" fillId="0" borderId="33" xfId="0" applyFont="1" applyFill="1" applyBorder="1" applyAlignment="1">
      <alignment vertical="center"/>
    </xf>
    <xf numFmtId="0" fontId="12" fillId="0" borderId="90" xfId="0" applyFont="1" applyFill="1" applyBorder="1"/>
    <xf numFmtId="4" fontId="28" fillId="0" borderId="98" xfId="0" applyNumberFormat="1" applyFont="1" applyFill="1" applyBorder="1" applyAlignment="1"/>
    <xf numFmtId="4" fontId="28" fillId="0" borderId="98" xfId="0" applyNumberFormat="1" applyFont="1" applyFill="1" applyBorder="1" applyAlignment="1">
      <alignment vertic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0" fontId="53" fillId="0" borderId="99" xfId="0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168" fontId="28" fillId="0" borderId="99" xfId="0" applyNumberFormat="1" applyFont="1" applyFill="1" applyBorder="1" applyAlignment="1">
      <alignment horizontal="center" vertical="center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167" fontId="53" fillId="0" borderId="70" xfId="0" applyNumberFormat="1" applyFont="1" applyFill="1" applyBorder="1" applyAlignment="1">
      <alignment horizontal="center" vertical="center" wrapText="1"/>
    </xf>
    <xf numFmtId="167" fontId="53" fillId="0" borderId="100" xfId="0" applyNumberFormat="1" applyFont="1" applyFill="1" applyBorder="1" applyAlignment="1">
      <alignment horizontal="center" vertical="center" wrapText="1"/>
    </xf>
    <xf numFmtId="167" fontId="53" fillId="0" borderId="71" xfId="0" applyNumberFormat="1" applyFont="1" applyFill="1" applyBorder="1" applyAlignment="1">
      <alignment horizontal="center" vertical="center"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53" fillId="0" borderId="101" xfId="0" applyFont="1" applyFill="1" applyBorder="1" applyAlignment="1">
      <alignment horizontal="center" vertical="center" wrapText="1"/>
    </xf>
    <xf numFmtId="0" fontId="53" fillId="0" borderId="102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vertical="center"/>
    </xf>
    <xf numFmtId="168" fontId="28" fillId="0" borderId="101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41" fillId="0" borderId="102" xfId="0" applyNumberFormat="1" applyFont="1" applyFill="1" applyBorder="1" applyAlignment="1">
      <alignment horizontal="center" vertical="center" wrapText="1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horizontal="left" wrapText="1"/>
    </xf>
    <xf numFmtId="44" fontId="93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91" fillId="0" borderId="33" xfId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CC99FF"/>
      <color rgb="FFCC9900"/>
      <color rgb="FF00FFFF"/>
      <color rgb="FF99FFCC"/>
      <color rgb="FF00FF00"/>
      <color rgb="FFFF3399"/>
      <color rgb="FF0000FF"/>
      <color rgb="FF3366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768966.16625000001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40.916697165529875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H12" activePane="bottomRight" state="frozen"/>
      <selection pane="topRight" activeCell="B1" sqref="B1"/>
      <selection pane="bottomLeft" activeCell="A3" sqref="A3"/>
      <selection pane="bottomRight" activeCell="O40" sqref="O4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2.5703125" style="131" customWidth="1"/>
    <col min="6" max="6" width="11.85546875" style="5" bestFit="1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8" customWidth="1"/>
    <col min="13" max="13" width="14.140625" bestFit="1" customWidth="1"/>
    <col min="14" max="14" width="16" style="773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347</v>
      </c>
      <c r="C1" s="485"/>
      <c r="D1" s="486"/>
      <c r="E1" s="487"/>
      <c r="F1" s="488"/>
      <c r="G1" s="489"/>
      <c r="H1" s="488"/>
      <c r="I1" s="490"/>
      <c r="J1" s="491"/>
      <c r="K1" s="1122" t="s">
        <v>26</v>
      </c>
      <c r="L1" s="582"/>
      <c r="M1" s="1124" t="s">
        <v>27</v>
      </c>
      <c r="N1" s="767"/>
      <c r="P1" s="942" t="s">
        <v>38</v>
      </c>
      <c r="Q1" s="1120" t="s">
        <v>28</v>
      </c>
      <c r="R1" s="589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23"/>
      <c r="L2" s="583" t="s">
        <v>29</v>
      </c>
      <c r="M2" s="1125"/>
      <c r="N2" s="768" t="s">
        <v>29</v>
      </c>
      <c r="O2" s="373" t="s">
        <v>30</v>
      </c>
      <c r="P2" s="943" t="s">
        <v>39</v>
      </c>
      <c r="Q2" s="1121"/>
      <c r="R2" s="60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4"/>
      <c r="M3" s="346"/>
      <c r="N3" s="767"/>
      <c r="O3" s="124"/>
      <c r="P3" s="389"/>
      <c r="Q3" s="236"/>
      <c r="R3" s="59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093" t="str">
        <f>PIERNA!B4</f>
        <v>ALFONSO ESPINDOLA</v>
      </c>
      <c r="C4" s="935" t="str">
        <f>PIERNA!C4</f>
        <v>Seaboard</v>
      </c>
      <c r="D4" s="936" t="str">
        <f>PIERNA!D4</f>
        <v>PED. 94658208</v>
      </c>
      <c r="E4" s="691">
        <f>PIERNA!E4</f>
        <v>44991</v>
      </c>
      <c r="F4" s="553">
        <f>PIERNA!F4</f>
        <v>18881.27</v>
      </c>
      <c r="G4" s="367">
        <f>PIERNA!G4</f>
        <v>21</v>
      </c>
      <c r="H4" s="395">
        <f>PIERNA!H4</f>
        <v>19038.3</v>
      </c>
      <c r="I4" s="617">
        <f>PIERNA!I4</f>
        <v>-157.02999999999884</v>
      </c>
      <c r="J4" s="789" t="s">
        <v>376</v>
      </c>
      <c r="K4" s="791"/>
      <c r="L4" s="766"/>
      <c r="M4" s="668"/>
      <c r="N4" s="677"/>
      <c r="O4" s="672">
        <v>2691</v>
      </c>
      <c r="P4" s="1113" t="s">
        <v>391</v>
      </c>
      <c r="Q4" s="498">
        <v>803419.21</v>
      </c>
      <c r="R4" s="679" t="s">
        <v>392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4" t="str">
        <f>PIERNA!B5</f>
        <v>SEABOARD FOODS</v>
      </c>
      <c r="C5" s="263" t="str">
        <f>PIERNA!C5</f>
        <v>Seaboard</v>
      </c>
      <c r="D5" s="551" t="str">
        <f>PIERNA!D5</f>
        <v>PED. 94755165</v>
      </c>
      <c r="E5" s="552">
        <f>PIERNA!E5</f>
        <v>44992</v>
      </c>
      <c r="F5" s="553">
        <f>PIERNA!F5</f>
        <v>18892.2</v>
      </c>
      <c r="G5" s="367">
        <f>PIERNA!G5</f>
        <v>21</v>
      </c>
      <c r="H5" s="395">
        <f>PIERNA!H5</f>
        <v>18948.099999999999</v>
      </c>
      <c r="I5" s="617">
        <f>PIERNA!I5</f>
        <v>-55.899999999997817</v>
      </c>
      <c r="J5" s="650" t="s">
        <v>377</v>
      </c>
      <c r="K5" s="372">
        <v>10124</v>
      </c>
      <c r="L5" s="690" t="s">
        <v>398</v>
      </c>
      <c r="M5" s="668">
        <v>37120</v>
      </c>
      <c r="N5" s="677" t="s">
        <v>398</v>
      </c>
      <c r="O5" s="885">
        <v>2146523</v>
      </c>
      <c r="P5" s="498"/>
      <c r="Q5" s="1303">
        <f>40988.65*18.38</f>
        <v>753371.38699999999</v>
      </c>
      <c r="R5" s="1304" t="s">
        <v>442</v>
      </c>
      <c r="S5" s="65">
        <f>Q5+M5+K5+P5</f>
        <v>800615.38699999999</v>
      </c>
      <c r="T5" s="65">
        <f>S5/H5+0.1</f>
        <v>42.353069542592664</v>
      </c>
      <c r="U5" s="182"/>
    </row>
    <row r="6" spans="1:29" s="149" customFormat="1" ht="30" customHeight="1" x14ac:dyDescent="0.25">
      <c r="A6" s="98">
        <v>3</v>
      </c>
      <c r="B6" s="555" t="str">
        <f>PIERNA!B6</f>
        <v xml:space="preserve">SEABOARD FOODS </v>
      </c>
      <c r="C6" s="263" t="str">
        <f>PIERNA!C6</f>
        <v>Seaboard</v>
      </c>
      <c r="D6" s="551" t="str">
        <f>PIERNA!D6</f>
        <v>PED. 94741931</v>
      </c>
      <c r="E6" s="552">
        <f>PIERNA!E6</f>
        <v>44992</v>
      </c>
      <c r="F6" s="553">
        <f>PIERNA!F6</f>
        <v>18860.330000000002</v>
      </c>
      <c r="G6" s="367">
        <f>PIERNA!G6</f>
        <v>21</v>
      </c>
      <c r="H6" s="395">
        <f>PIERNA!H6</f>
        <v>18920.099999999999</v>
      </c>
      <c r="I6" s="617">
        <f>PIERNA!I6</f>
        <v>-59.769999999996799</v>
      </c>
      <c r="J6" s="789" t="s">
        <v>378</v>
      </c>
      <c r="K6" s="668">
        <v>12434</v>
      </c>
      <c r="L6" s="690" t="s">
        <v>398</v>
      </c>
      <c r="M6" s="668">
        <v>37120</v>
      </c>
      <c r="N6" s="677" t="s">
        <v>398</v>
      </c>
      <c r="O6" s="885">
        <v>2146524</v>
      </c>
      <c r="P6" s="498"/>
      <c r="Q6" s="1305">
        <f>40927.81*18.357</f>
        <v>751311.80816999997</v>
      </c>
      <c r="R6" s="1306" t="s">
        <v>443</v>
      </c>
      <c r="S6" s="65">
        <f t="shared" si="0"/>
        <v>800865.80816999997</v>
      </c>
      <c r="T6" s="65">
        <f t="shared" ref="T6:T31" si="1">S6/H6+0.1</f>
        <v>42.428835903087197</v>
      </c>
      <c r="U6" s="206"/>
    </row>
    <row r="7" spans="1:29" s="149" customFormat="1" ht="30" customHeight="1" x14ac:dyDescent="0.25">
      <c r="A7" s="98">
        <v>4</v>
      </c>
      <c r="B7" s="556" t="str">
        <f>PIERNA!B7</f>
        <v>SEABOARD FOODS</v>
      </c>
      <c r="C7" s="263" t="str">
        <f>PIERNA!C7</f>
        <v>Seaboard</v>
      </c>
      <c r="D7" s="551" t="str">
        <f>PIERNA!D7</f>
        <v>PED. 94742657</v>
      </c>
      <c r="E7" s="552">
        <f>PIERNA!E7</f>
        <v>44992</v>
      </c>
      <c r="F7" s="553">
        <f>PIERNA!F7</f>
        <v>19068.240000000002</v>
      </c>
      <c r="G7" s="367">
        <f>PIERNA!G7</f>
        <v>21</v>
      </c>
      <c r="H7" s="395">
        <f>PIERNA!H7</f>
        <v>19134.7</v>
      </c>
      <c r="I7" s="617">
        <f>PIERNA!I7</f>
        <v>-66.459999999999127</v>
      </c>
      <c r="J7" s="789" t="s">
        <v>379</v>
      </c>
      <c r="K7" s="668">
        <v>11424</v>
      </c>
      <c r="L7" s="690" t="s">
        <v>398</v>
      </c>
      <c r="M7" s="668">
        <v>37120</v>
      </c>
      <c r="N7" s="677" t="s">
        <v>398</v>
      </c>
      <c r="O7" s="885">
        <v>2146525</v>
      </c>
      <c r="P7" s="498"/>
      <c r="Q7" s="1307">
        <f>41391.92*18.357</f>
        <v>759831.47543999995</v>
      </c>
      <c r="R7" s="1304" t="s">
        <v>443</v>
      </c>
      <c r="S7" s="65">
        <f t="shared" si="0"/>
        <v>808375.47543999995</v>
      </c>
      <c r="T7" s="65">
        <f t="shared" si="1"/>
        <v>42.346571696446766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3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1" t="str">
        <f>PIERNA!D8</f>
        <v>PED. 94755165</v>
      </c>
      <c r="E8" s="552">
        <f>PIERNA!E8</f>
        <v>44992</v>
      </c>
      <c r="F8" s="553">
        <f>PIERNA!F8</f>
        <v>18540.87</v>
      </c>
      <c r="G8" s="367">
        <f>PIERNA!G8</f>
        <v>20</v>
      </c>
      <c r="H8" s="395">
        <f>PIERNA!H8</f>
        <v>18622.13</v>
      </c>
      <c r="I8" s="617">
        <f>PIERNA!I8</f>
        <v>-81.260000000002037</v>
      </c>
      <c r="J8" s="872">
        <v>53535</v>
      </c>
      <c r="K8" s="668">
        <v>11424</v>
      </c>
      <c r="L8" s="690" t="s">
        <v>398</v>
      </c>
      <c r="M8" s="668">
        <v>37120</v>
      </c>
      <c r="N8" s="677" t="s">
        <v>398</v>
      </c>
      <c r="O8" s="867">
        <v>1349352</v>
      </c>
      <c r="P8" s="498"/>
      <c r="Q8" s="372">
        <f>40566.45*17.96</f>
        <v>728573.44200000004</v>
      </c>
      <c r="R8" s="677" t="s">
        <v>395</v>
      </c>
      <c r="S8" s="65">
        <f t="shared" si="0"/>
        <v>777117.44200000004</v>
      </c>
      <c r="T8" s="65">
        <f t="shared" si="1"/>
        <v>41.830856889088416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3">
      <c r="A9" s="98">
        <v>6</v>
      </c>
      <c r="B9" s="554" t="str">
        <f>PIERNA!B9</f>
        <v>TYSON FRESH MEAT</v>
      </c>
      <c r="C9" s="263" t="str">
        <f>PIERNA!C9</f>
        <v xml:space="preserve">I B P </v>
      </c>
      <c r="D9" s="551" t="str">
        <f>PIERNA!D9</f>
        <v>PED.. 94847026</v>
      </c>
      <c r="E9" s="552">
        <f>PIERNA!E9</f>
        <v>44994</v>
      </c>
      <c r="F9" s="553">
        <f>PIERNA!F9</f>
        <v>18118.580000000002</v>
      </c>
      <c r="G9" s="367">
        <f>PIERNA!G9</f>
        <v>20</v>
      </c>
      <c r="H9" s="395">
        <f>PIERNA!H9</f>
        <v>18208.919999999998</v>
      </c>
      <c r="I9" s="617">
        <f>PIERNA!I9</f>
        <v>-90.339999999996508</v>
      </c>
      <c r="J9" s="872" t="s">
        <v>387</v>
      </c>
      <c r="K9" s="668">
        <v>10124</v>
      </c>
      <c r="L9" s="688" t="s">
        <v>399</v>
      </c>
      <c r="M9" s="668">
        <v>37120</v>
      </c>
      <c r="N9" s="682" t="s">
        <v>400</v>
      </c>
      <c r="O9" s="952">
        <v>1352392</v>
      </c>
      <c r="P9" s="498"/>
      <c r="Q9" s="498">
        <f>39577.96*17.96</f>
        <v>710820.16159999999</v>
      </c>
      <c r="R9" s="685" t="s">
        <v>393</v>
      </c>
      <c r="S9" s="65">
        <f>Q9+M9+K9</f>
        <v>758064.16159999999</v>
      </c>
      <c r="T9" s="65">
        <f t="shared" si="1"/>
        <v>41.731473014324855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 t="str">
        <f>PIERNA!B10</f>
        <v>SEABOARD FOODS</v>
      </c>
      <c r="C10" s="263" t="str">
        <f>PIERNA!C10</f>
        <v>Seaboard</v>
      </c>
      <c r="D10" s="551" t="str">
        <f>PIERNA!D10</f>
        <v>PED. 94988741</v>
      </c>
      <c r="E10" s="552">
        <f>PIERNA!E10</f>
        <v>44996</v>
      </c>
      <c r="F10" s="553">
        <f>PIERNA!F10</f>
        <v>18770.580000000002</v>
      </c>
      <c r="G10" s="367">
        <f>PIERNA!G10</f>
        <v>21</v>
      </c>
      <c r="H10" s="395">
        <f>PIERNA!H10</f>
        <v>18839.5</v>
      </c>
      <c r="I10" s="617">
        <f>PIERNA!I10</f>
        <v>-68.919999999998254</v>
      </c>
      <c r="J10" s="789" t="s">
        <v>421</v>
      </c>
      <c r="K10" s="668">
        <v>12424</v>
      </c>
      <c r="L10" s="688" t="s">
        <v>400</v>
      </c>
      <c r="M10" s="668"/>
      <c r="N10" s="682"/>
      <c r="O10" s="952">
        <v>2148603</v>
      </c>
      <c r="P10" s="498"/>
      <c r="Q10" s="498">
        <f>41694.25*18.145</f>
        <v>756542.16625000001</v>
      </c>
      <c r="R10" s="685" t="s">
        <v>433</v>
      </c>
      <c r="S10" s="65">
        <f>Q10+M10+K10</f>
        <v>768966.16625000001</v>
      </c>
      <c r="T10" s="65">
        <f t="shared" si="1"/>
        <v>40.916697165529875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 t="str">
        <f>PIERNA!B11</f>
        <v>SEABOARD FOODS</v>
      </c>
      <c r="C11" s="263" t="str">
        <f>PIERNA!C11</f>
        <v>Seaboard</v>
      </c>
      <c r="D11" s="551" t="str">
        <f>PIERNA!D11</f>
        <v>PED. 95064088</v>
      </c>
      <c r="E11" s="552">
        <f>PIERNA!E11</f>
        <v>44999</v>
      </c>
      <c r="F11" s="553">
        <f>PIERNA!F11</f>
        <v>18865.490000000002</v>
      </c>
      <c r="G11" s="367">
        <f>PIERNA!G11</f>
        <v>21</v>
      </c>
      <c r="H11" s="395">
        <f>PIERNA!H11</f>
        <v>18923</v>
      </c>
      <c r="I11" s="617">
        <f>PIERNA!I11</f>
        <v>-57.509999999998399</v>
      </c>
      <c r="J11" s="789" t="s">
        <v>422</v>
      </c>
      <c r="K11" s="668">
        <v>12424</v>
      </c>
      <c r="L11" s="683" t="s">
        <v>437</v>
      </c>
      <c r="M11" s="668">
        <v>37120</v>
      </c>
      <c r="N11" s="682" t="s">
        <v>438</v>
      </c>
      <c r="O11" s="953">
        <v>2149222</v>
      </c>
      <c r="P11" s="498"/>
      <c r="Q11" s="498">
        <f>44521.45*18.03</f>
        <v>802721.74349999998</v>
      </c>
      <c r="R11" s="685" t="s">
        <v>434</v>
      </c>
      <c r="S11" s="65">
        <f t="shared" si="0"/>
        <v>852265.74349999998</v>
      </c>
      <c r="T11" s="65">
        <f t="shared" si="1"/>
        <v>45.138616683401153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 t="str">
        <f>PIERNA!B12</f>
        <v>SEABOARD FOODS</v>
      </c>
      <c r="C12" s="263" t="str">
        <f>PIERNA!C12</f>
        <v>Seaboard</v>
      </c>
      <c r="D12" s="551" t="str">
        <f>PIERNA!D12</f>
        <v>PED. 95064585</v>
      </c>
      <c r="E12" s="552">
        <f>PIERNA!E12</f>
        <v>44999</v>
      </c>
      <c r="F12" s="553">
        <f>PIERNA!F12</f>
        <v>18633.96</v>
      </c>
      <c r="G12" s="367">
        <f>PIERNA!G12</f>
        <v>21</v>
      </c>
      <c r="H12" s="395">
        <f>PIERNA!H12</f>
        <v>18669.7</v>
      </c>
      <c r="I12" s="617">
        <f>PIERNA!I12</f>
        <v>-35.740000000001601</v>
      </c>
      <c r="J12" s="650" t="s">
        <v>423</v>
      </c>
      <c r="K12" s="668">
        <v>11424</v>
      </c>
      <c r="L12" s="683" t="s">
        <v>437</v>
      </c>
      <c r="M12" s="668">
        <v>37120</v>
      </c>
      <c r="N12" s="682" t="s">
        <v>438</v>
      </c>
      <c r="O12" s="953">
        <v>2149221</v>
      </c>
      <c r="P12" s="498"/>
      <c r="Q12" s="498">
        <f>43925.95*18.03</f>
        <v>791984.87849999999</v>
      </c>
      <c r="R12" s="685" t="s">
        <v>434</v>
      </c>
      <c r="S12" s="65">
        <f>Q12+M12+K12</f>
        <v>840528.87849999999</v>
      </c>
      <c r="T12" s="65">
        <f t="shared" si="1"/>
        <v>45.121016861545712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6" t="str">
        <f>PIERNA!B13</f>
        <v>TYSON FRESH MEAT</v>
      </c>
      <c r="C13" s="263" t="str">
        <f>PIERNA!C13</f>
        <v xml:space="preserve">I B P </v>
      </c>
      <c r="D13" s="551" t="str">
        <f>PIERNA!D13</f>
        <v>PED. 95064092</v>
      </c>
      <c r="E13" s="552">
        <f>PIERNA!E13</f>
        <v>44999</v>
      </c>
      <c r="F13" s="553">
        <f>PIERNA!F13</f>
        <v>18895.150000000001</v>
      </c>
      <c r="G13" s="367">
        <f>PIERNA!G13</f>
        <v>20</v>
      </c>
      <c r="H13" s="395">
        <f>PIERNA!H13</f>
        <v>18908.55</v>
      </c>
      <c r="I13" s="617">
        <f>PIERNA!I13</f>
        <v>-13.399999999997817</v>
      </c>
      <c r="J13" s="930" t="s">
        <v>424</v>
      </c>
      <c r="K13" s="668">
        <v>11424</v>
      </c>
      <c r="L13" s="683" t="s">
        <v>437</v>
      </c>
      <c r="M13" s="668">
        <v>37120</v>
      </c>
      <c r="N13" s="682" t="s">
        <v>438</v>
      </c>
      <c r="O13" s="953">
        <v>1360796</v>
      </c>
      <c r="P13" s="498"/>
      <c r="Q13" s="372">
        <f>41979.82*18.77</f>
        <v>787961.22139999992</v>
      </c>
      <c r="R13" s="685" t="s">
        <v>436</v>
      </c>
      <c r="S13" s="65">
        <f t="shared" si="0"/>
        <v>836505.22139999992</v>
      </c>
      <c r="T13" s="65">
        <f t="shared" si="1"/>
        <v>44.339522406530378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4" t="str">
        <f>PIERNA!B14</f>
        <v>TYSON FREH MEAT</v>
      </c>
      <c r="C14" s="263" t="str">
        <f>PIERNA!C14</f>
        <v xml:space="preserve">I B P </v>
      </c>
      <c r="D14" s="551" t="str">
        <f>PIERNA!D14</f>
        <v>PED. 95104541</v>
      </c>
      <c r="E14" s="552">
        <f>PIERNA!E14</f>
        <v>45000</v>
      </c>
      <c r="F14" s="553">
        <f>PIERNA!F14</f>
        <v>18514.45</v>
      </c>
      <c r="G14" s="367">
        <f>PIERNA!G14</f>
        <v>20</v>
      </c>
      <c r="H14" s="395">
        <f>PIERNA!H14</f>
        <v>18550.5</v>
      </c>
      <c r="I14" s="617">
        <f>PIERNA!I14</f>
        <v>-36.049999999999272</v>
      </c>
      <c r="J14" s="789">
        <v>44174</v>
      </c>
      <c r="K14" s="668">
        <v>11424</v>
      </c>
      <c r="L14" s="683" t="s">
        <v>438</v>
      </c>
      <c r="M14" s="668">
        <v>37120</v>
      </c>
      <c r="N14" s="682" t="s">
        <v>439</v>
      </c>
      <c r="O14" s="952">
        <v>1359270</v>
      </c>
      <c r="P14" s="498"/>
      <c r="Q14" s="372">
        <f>43337.49*18.89</f>
        <v>818645.18609999993</v>
      </c>
      <c r="R14" s="687" t="s">
        <v>390</v>
      </c>
      <c r="S14" s="65">
        <f t="shared" si="0"/>
        <v>867189.18609999993</v>
      </c>
      <c r="T14" s="65">
        <f t="shared" si="1"/>
        <v>46.847483146006844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0" t="str">
        <f>PIERNA!B15</f>
        <v>TYSON FREH MEAT</v>
      </c>
      <c r="C15" s="263" t="str">
        <f>PIERNA!C15</f>
        <v xml:space="preserve">I B P </v>
      </c>
      <c r="D15" s="551" t="str">
        <f>PIERNA!D15</f>
        <v>PED. 95165826</v>
      </c>
      <c r="E15" s="552">
        <f>PIERNA!E15</f>
        <v>45001</v>
      </c>
      <c r="F15" s="553">
        <f>PIERNA!F15</f>
        <v>18952.73</v>
      </c>
      <c r="G15" s="367">
        <f>PIERNA!G15</f>
        <v>20</v>
      </c>
      <c r="H15" s="395">
        <f>PIERNA!H15</f>
        <v>19044.45</v>
      </c>
      <c r="I15" s="617">
        <f>PIERNA!I15</f>
        <v>-91.720000000001164</v>
      </c>
      <c r="J15" s="931">
        <v>44210</v>
      </c>
      <c r="K15" s="668">
        <v>12274</v>
      </c>
      <c r="L15" s="683" t="s">
        <v>439</v>
      </c>
      <c r="M15" s="668">
        <v>37120</v>
      </c>
      <c r="N15" s="688" t="s">
        <v>440</v>
      </c>
      <c r="O15" s="675">
        <v>1360555</v>
      </c>
      <c r="P15" s="498"/>
      <c r="Q15" s="372">
        <f>44702.49*18.75</f>
        <v>838171.6875</v>
      </c>
      <c r="R15" s="689" t="s">
        <v>397</v>
      </c>
      <c r="S15" s="65">
        <f t="shared" si="0"/>
        <v>887565.6875</v>
      </c>
      <c r="T15" s="65">
        <f t="shared" si="1"/>
        <v>46.704952492720977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6" t="str">
        <f>PIERNA!B16</f>
        <v>SEABOARD FOODS</v>
      </c>
      <c r="C16" s="263" t="str">
        <f>PIERNA!C16</f>
        <v>Seaboard</v>
      </c>
      <c r="D16" s="551" t="str">
        <f>PIERNA!D16</f>
        <v>PED. 95228756</v>
      </c>
      <c r="E16" s="552">
        <f>PIERNA!E16</f>
        <v>45002</v>
      </c>
      <c r="F16" s="553">
        <f>PIERNA!F16</f>
        <v>19046.52</v>
      </c>
      <c r="G16" s="367">
        <f>PIERNA!G16</f>
        <v>21</v>
      </c>
      <c r="H16" s="395">
        <f>PIERNA!H16</f>
        <v>19042.7</v>
      </c>
      <c r="I16" s="617">
        <f>PIERNA!I16</f>
        <v>3.819999999999709</v>
      </c>
      <c r="J16" s="932" t="s">
        <v>425</v>
      </c>
      <c r="K16" s="668">
        <v>12434</v>
      </c>
      <c r="L16" s="683" t="s">
        <v>440</v>
      </c>
      <c r="M16" s="668">
        <v>37120</v>
      </c>
      <c r="N16" s="688" t="s">
        <v>441</v>
      </c>
      <c r="O16" s="953">
        <v>2150931</v>
      </c>
      <c r="P16" s="498"/>
      <c r="Q16" s="498">
        <f>44950.13*18.47</f>
        <v>830228.9010999999</v>
      </c>
      <c r="R16" s="685" t="s">
        <v>435</v>
      </c>
      <c r="S16" s="65">
        <f t="shared" si="0"/>
        <v>879782.9010999999</v>
      </c>
      <c r="T16" s="65">
        <f t="shared" si="1"/>
        <v>46.300533595551045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4" t="str">
        <f>PIERNA!B17</f>
        <v>SEABOARD FOODS</v>
      </c>
      <c r="C17" s="263" t="str">
        <f>PIERNA!C17</f>
        <v>Seaboard</v>
      </c>
      <c r="D17" s="551" t="str">
        <f>PIERNA!D17</f>
        <v>PED. 953947564</v>
      </c>
      <c r="E17" s="552">
        <f>PIERNA!E17</f>
        <v>45007</v>
      </c>
      <c r="F17" s="553">
        <f>PIERNA!F17</f>
        <v>19029.07</v>
      </c>
      <c r="G17" s="367">
        <f>PIERNA!G17</f>
        <v>21</v>
      </c>
      <c r="H17" s="395">
        <f>PIERNA!H17</f>
        <v>19109.7</v>
      </c>
      <c r="I17" s="617">
        <f>PIERNA!I17</f>
        <v>-80.630000000001019</v>
      </c>
      <c r="J17" s="933" t="s">
        <v>429</v>
      </c>
      <c r="K17" s="668"/>
      <c r="L17" s="683"/>
      <c r="M17" s="668"/>
      <c r="N17" s="688"/>
      <c r="O17" s="953"/>
      <c r="P17" s="498"/>
      <c r="Q17" s="498"/>
      <c r="R17" s="685"/>
      <c r="S17" s="65">
        <f>Q17+M17+K17</f>
        <v>0</v>
      </c>
      <c r="T17" s="65">
        <f t="shared" si="1"/>
        <v>0.1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0" t="str">
        <f>PIERNA!B18</f>
        <v>TYSON FRESH MEAT</v>
      </c>
      <c r="C18" s="263" t="str">
        <f>PIERNA!C18</f>
        <v xml:space="preserve">I B P </v>
      </c>
      <c r="D18" s="551" t="str">
        <f>PIERNA!D18</f>
        <v>PED. 95419930</v>
      </c>
      <c r="E18" s="552">
        <f>PIERNA!E18</f>
        <v>45007</v>
      </c>
      <c r="F18" s="553">
        <f>PIERNA!F18</f>
        <v>18254.25</v>
      </c>
      <c r="G18" s="367">
        <f>PIERNA!G18</f>
        <v>20</v>
      </c>
      <c r="H18" s="395">
        <f>PIERNA!H18</f>
        <v>18359.97</v>
      </c>
      <c r="I18" s="617">
        <f>PIERNA!I18</f>
        <v>-105.72000000000116</v>
      </c>
      <c r="J18" s="789">
        <v>44221</v>
      </c>
      <c r="K18" s="668"/>
      <c r="L18" s="683"/>
      <c r="M18" s="668"/>
      <c r="N18" s="688"/>
      <c r="O18" s="884"/>
      <c r="P18" s="944"/>
      <c r="Q18" s="498"/>
      <c r="R18" s="687"/>
      <c r="S18" s="65">
        <f>Q18+M18+K18</f>
        <v>0</v>
      </c>
      <c r="T18" s="65">
        <f t="shared" si="1"/>
        <v>0.1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4" t="str">
        <f>PIERNA!B19</f>
        <v>TYSON FRESH MEAT</v>
      </c>
      <c r="C19" s="263" t="str">
        <f>PIERNA!C19</f>
        <v xml:space="preserve">I B P </v>
      </c>
      <c r="D19" s="551" t="str">
        <f>PIERNA!D19</f>
        <v>PED. 95394563</v>
      </c>
      <c r="E19" s="552">
        <f>PIERNA!E19</f>
        <v>45007</v>
      </c>
      <c r="F19" s="553">
        <f>PIERNA!F19</f>
        <v>18524.71</v>
      </c>
      <c r="G19" s="367">
        <f>PIERNA!G19</f>
        <v>20</v>
      </c>
      <c r="H19" s="395">
        <f>PIERNA!H19</f>
        <v>18652.28</v>
      </c>
      <c r="I19" s="617">
        <f>PIERNA!I19</f>
        <v>-127.56999999999971</v>
      </c>
      <c r="J19" s="789">
        <v>44203</v>
      </c>
      <c r="K19" s="668"/>
      <c r="L19" s="683"/>
      <c r="M19" s="668"/>
      <c r="N19" s="682"/>
      <c r="O19" s="952"/>
      <c r="P19" s="945"/>
      <c r="Q19" s="498"/>
      <c r="R19" s="677"/>
      <c r="S19" s="65">
        <f>Q19+M19+K19</f>
        <v>0</v>
      </c>
      <c r="T19" s="65">
        <f t="shared" si="1"/>
        <v>0.1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6" t="str">
        <f>PIERNA!B20</f>
        <v>SEABOARD FOODS</v>
      </c>
      <c r="C20" s="263" t="str">
        <f>PIERNA!C20</f>
        <v>Seaboard</v>
      </c>
      <c r="D20" s="551" t="str">
        <f>PIERNA!D20</f>
        <v>PED. 95451142</v>
      </c>
      <c r="E20" s="552">
        <f>PIERNA!E20</f>
        <v>45008</v>
      </c>
      <c r="F20" s="553">
        <f>PIERNA!F20</f>
        <v>18954.02</v>
      </c>
      <c r="G20" s="367">
        <f>PIERNA!G20</f>
        <v>21</v>
      </c>
      <c r="H20" s="395">
        <f>PIERNA!H20</f>
        <v>18978.3</v>
      </c>
      <c r="I20" s="617">
        <f>PIERNA!I20</f>
        <v>-24.279999999998836</v>
      </c>
      <c r="J20" s="872" t="s">
        <v>432</v>
      </c>
      <c r="K20" s="668"/>
      <c r="L20" s="683"/>
      <c r="M20" s="668"/>
      <c r="N20" s="682"/>
      <c r="O20" s="952"/>
      <c r="P20" s="498"/>
      <c r="Q20" s="498"/>
      <c r="R20" s="677"/>
      <c r="S20" s="65">
        <f t="shared" si="0"/>
        <v>0</v>
      </c>
      <c r="T20" s="65">
        <f t="shared" si="1"/>
        <v>0.1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1">
        <f>PIERNA!D21</f>
        <v>0</v>
      </c>
      <c r="E21" s="552">
        <f>PIERNA!E21</f>
        <v>0</v>
      </c>
      <c r="F21" s="553">
        <f>PIERNA!F21</f>
        <v>0</v>
      </c>
      <c r="G21" s="367">
        <f>PIERNA!G21</f>
        <v>0</v>
      </c>
      <c r="H21" s="395">
        <f>PIERNA!H21</f>
        <v>0</v>
      </c>
      <c r="I21" s="617">
        <f>PIERNA!I21</f>
        <v>0</v>
      </c>
      <c r="J21" s="789"/>
      <c r="K21" s="668"/>
      <c r="L21" s="683"/>
      <c r="M21" s="668"/>
      <c r="N21" s="682"/>
      <c r="O21" s="953"/>
      <c r="P21" s="498"/>
      <c r="Q21" s="498"/>
      <c r="R21" s="677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1">
        <f>PIERNA!D22</f>
        <v>0</v>
      </c>
      <c r="E22" s="552">
        <f>PIERNA!E22</f>
        <v>0</v>
      </c>
      <c r="F22" s="553">
        <f>PIERNA!F22</f>
        <v>0</v>
      </c>
      <c r="G22" s="367">
        <f>PIERNA!G22</f>
        <v>0</v>
      </c>
      <c r="H22" s="395">
        <f>PIERNA!H22</f>
        <v>0</v>
      </c>
      <c r="I22" s="617">
        <f>PIERNA!I22</f>
        <v>0</v>
      </c>
      <c r="J22" s="650"/>
      <c r="K22" s="668"/>
      <c r="L22" s="683"/>
      <c r="M22" s="668"/>
      <c r="N22" s="682"/>
      <c r="O22" s="953"/>
      <c r="P22" s="945"/>
      <c r="Q22" s="498"/>
      <c r="R22" s="677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1">
        <f>PIERNA!D23</f>
        <v>0</v>
      </c>
      <c r="E23" s="552">
        <f>PIERNA!E23</f>
        <v>0</v>
      </c>
      <c r="F23" s="553">
        <f>PIERNA!F23</f>
        <v>0</v>
      </c>
      <c r="G23" s="367">
        <f>PIERNA!G23</f>
        <v>0</v>
      </c>
      <c r="H23" s="395">
        <f>PIERNA!H23</f>
        <v>0</v>
      </c>
      <c r="I23" s="617">
        <f>PIERNA!I23</f>
        <v>0</v>
      </c>
      <c r="J23" s="872"/>
      <c r="K23" s="668"/>
      <c r="L23" s="683"/>
      <c r="M23" s="668"/>
      <c r="N23" s="682"/>
      <c r="O23" s="672"/>
      <c r="P23" s="498"/>
      <c r="Q23" s="498"/>
      <c r="R23" s="677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4">
        <f>PIERNA!B24</f>
        <v>0</v>
      </c>
      <c r="C24" s="263">
        <f>PIERNA!C24</f>
        <v>0</v>
      </c>
      <c r="D24" s="557">
        <f>PIERNA!D24</f>
        <v>0</v>
      </c>
      <c r="E24" s="552">
        <f>PIERNA!E24</f>
        <v>0</v>
      </c>
      <c r="F24" s="553">
        <f>PIERNA!F24</f>
        <v>0</v>
      </c>
      <c r="G24" s="367">
        <f>PIERNA!G24</f>
        <v>0</v>
      </c>
      <c r="H24" s="395">
        <f>PIERNA!H24</f>
        <v>0</v>
      </c>
      <c r="I24" s="617">
        <f>PIERNA!I24</f>
        <v>0</v>
      </c>
      <c r="J24" s="872"/>
      <c r="K24" s="668"/>
      <c r="L24" s="683"/>
      <c r="M24" s="668"/>
      <c r="N24" s="682"/>
      <c r="O24" s="952"/>
      <c r="P24" s="498"/>
      <c r="Q24" s="498"/>
      <c r="R24" s="677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4">
        <f>PIERNA!HM5</f>
        <v>0</v>
      </c>
      <c r="C25" s="371">
        <f>PIERNA!HN5</f>
        <v>0</v>
      </c>
      <c r="D25" s="557">
        <f>PIERNA!HO5</f>
        <v>0</v>
      </c>
      <c r="E25" s="552">
        <f>PIERNA!E25</f>
        <v>0</v>
      </c>
      <c r="F25" s="553">
        <f>PIERNA!HQ5</f>
        <v>0</v>
      </c>
      <c r="G25" s="367">
        <f>PIERNA!HR5</f>
        <v>0</v>
      </c>
      <c r="H25" s="395">
        <f>PIERNA!HS5</f>
        <v>0</v>
      </c>
      <c r="I25" s="617">
        <f>PIERNA!I25</f>
        <v>0</v>
      </c>
      <c r="J25" s="789"/>
      <c r="K25" s="668"/>
      <c r="L25" s="676"/>
      <c r="M25" s="668"/>
      <c r="N25" s="677"/>
      <c r="O25" s="952"/>
      <c r="P25" s="945"/>
      <c r="Q25" s="498"/>
      <c r="R25" s="679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7">
        <f>PIERNA!HW5</f>
        <v>0</v>
      </c>
      <c r="C26" s="263">
        <f>PIERNA!HX5</f>
        <v>0</v>
      </c>
      <c r="D26" s="557">
        <f>PIERNA!HY5</f>
        <v>0</v>
      </c>
      <c r="E26" s="552">
        <f>PIERNA!HZ5</f>
        <v>0</v>
      </c>
      <c r="F26" s="553">
        <f>PIERNA!IA5</f>
        <v>0</v>
      </c>
      <c r="G26" s="558">
        <f>PIERNA!IB5</f>
        <v>0</v>
      </c>
      <c r="H26" s="395">
        <f>PIERNA!IC5</f>
        <v>0</v>
      </c>
      <c r="I26" s="617">
        <f>PIERNA!I26</f>
        <v>0</v>
      </c>
      <c r="J26" s="789"/>
      <c r="K26" s="668"/>
      <c r="L26" s="676"/>
      <c r="M26" s="668"/>
      <c r="N26" s="677"/>
      <c r="O26" s="952"/>
      <c r="P26" s="498"/>
      <c r="Q26" s="498"/>
      <c r="R26" s="677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7">
        <f>PIERNA!II5</f>
        <v>0</v>
      </c>
      <c r="E27" s="552">
        <f>PIERNA!IJ5</f>
        <v>0</v>
      </c>
      <c r="F27" s="553">
        <f>PIERNA!IK5</f>
        <v>0</v>
      </c>
      <c r="G27" s="558">
        <f>PIERNA!IL5</f>
        <v>0</v>
      </c>
      <c r="H27" s="395">
        <f>PIERNA!IM5</f>
        <v>0</v>
      </c>
      <c r="I27" s="617">
        <f>PIERNA!I27</f>
        <v>0</v>
      </c>
      <c r="J27" s="965"/>
      <c r="K27" s="668"/>
      <c r="L27" s="683"/>
      <c r="M27" s="668"/>
      <c r="N27" s="682"/>
      <c r="O27" s="952"/>
      <c r="P27" s="945"/>
      <c r="Q27" s="498"/>
      <c r="R27" s="677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5">
        <f>PIERNA!IR5</f>
        <v>0</v>
      </c>
      <c r="D28" s="1023">
        <f>PIERNA!IS5</f>
        <v>0</v>
      </c>
      <c r="E28" s="691">
        <f>PIERNA!IT5</f>
        <v>0</v>
      </c>
      <c r="F28" s="938">
        <f>PIERNA!IU5</f>
        <v>0</v>
      </c>
      <c r="G28" s="558">
        <f>PIERNA!IV5</f>
        <v>0</v>
      </c>
      <c r="H28" s="395">
        <f>PIERNA!IW5</f>
        <v>0</v>
      </c>
      <c r="I28" s="617">
        <f>PIERNA!I28</f>
        <v>0</v>
      </c>
      <c r="J28" s="789"/>
      <c r="K28" s="668"/>
      <c r="L28" s="683"/>
      <c r="M28" s="668"/>
      <c r="N28" s="682"/>
      <c r="O28" s="952"/>
      <c r="P28" s="498"/>
      <c r="Q28" s="498"/>
      <c r="R28" s="679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6">
        <f>PIERNA!JA5</f>
        <v>0</v>
      </c>
      <c r="C29" s="935">
        <f>PIERNA!JB5</f>
        <v>0</v>
      </c>
      <c r="D29" s="1023">
        <f>PIERNA!JC5</f>
        <v>0</v>
      </c>
      <c r="E29" s="691">
        <f>PIERNA!JD5</f>
        <v>0</v>
      </c>
      <c r="F29" s="938">
        <f>PIERNA!JE5</f>
        <v>0</v>
      </c>
      <c r="G29" s="558">
        <f>PIERNA!JF5</f>
        <v>0</v>
      </c>
      <c r="H29" s="395">
        <f>PIERNA!JG5</f>
        <v>0</v>
      </c>
      <c r="I29" s="617">
        <f>PIERNA!I29</f>
        <v>0</v>
      </c>
      <c r="J29" s="1034"/>
      <c r="K29" s="372"/>
      <c r="L29" s="676"/>
      <c r="M29" s="668"/>
      <c r="N29" s="677"/>
      <c r="O29" s="678"/>
      <c r="P29" s="498"/>
      <c r="Q29" s="498"/>
      <c r="R29" s="679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5">
        <f>PIERNA!JL5</f>
        <v>0</v>
      </c>
      <c r="D30" s="1023">
        <f>PIERNA!JM5</f>
        <v>0</v>
      </c>
      <c r="E30" s="1024">
        <f>PIERNA!JN5</f>
        <v>0</v>
      </c>
      <c r="F30" s="1056">
        <f>PIERNA!JO5</f>
        <v>0</v>
      </c>
      <c r="G30" s="374">
        <f>PIERNA!JP5</f>
        <v>0</v>
      </c>
      <c r="H30" s="560">
        <f>PIERNA!JQ5</f>
        <v>0</v>
      </c>
      <c r="I30" s="617">
        <f>PIERNA!I30</f>
        <v>0</v>
      </c>
      <c r="J30" s="650"/>
      <c r="K30" s="668"/>
      <c r="L30" s="676"/>
      <c r="M30" s="668"/>
      <c r="N30" s="677"/>
      <c r="O30" s="678"/>
      <c r="P30" s="498"/>
      <c r="Q30" s="498"/>
      <c r="R30" s="679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57">
        <f>PIERNA!JV5</f>
        <v>0</v>
      </c>
      <c r="D31" s="1023">
        <f>PIERNA!JW5</f>
        <v>0</v>
      </c>
      <c r="E31" s="1024">
        <f>PIERNA!JX5</f>
        <v>0</v>
      </c>
      <c r="F31" s="1056">
        <f>PIERNA!JY5</f>
        <v>0</v>
      </c>
      <c r="G31" s="374">
        <f>PIERNA!JZ5</f>
        <v>0</v>
      </c>
      <c r="H31" s="560">
        <f>PIERNA!KA5</f>
        <v>0</v>
      </c>
      <c r="I31" s="617">
        <f>PIERNA!I31</f>
        <v>0</v>
      </c>
      <c r="J31" s="650"/>
      <c r="K31" s="668"/>
      <c r="L31" s="676"/>
      <c r="M31" s="668"/>
      <c r="N31" s="677"/>
      <c r="O31" s="678"/>
      <c r="P31" s="498"/>
      <c r="Q31" s="498"/>
      <c r="R31" s="679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5">
        <f>PIERNA!KF5</f>
        <v>0</v>
      </c>
      <c r="D32" s="1023">
        <f>PIERNA!KG5</f>
        <v>0</v>
      </c>
      <c r="E32" s="1024">
        <f>PIERNA!KH5</f>
        <v>0</v>
      </c>
      <c r="F32" s="1056">
        <f>PIERNA!KI5</f>
        <v>0</v>
      </c>
      <c r="G32" s="374">
        <f>PIERNA!KJ5</f>
        <v>0</v>
      </c>
      <c r="H32" s="560">
        <f>PIERNA!H32</f>
        <v>0</v>
      </c>
      <c r="I32" s="617">
        <f>PIERNA!I32</f>
        <v>0</v>
      </c>
      <c r="J32" s="1035"/>
      <c r="K32" s="668"/>
      <c r="L32" s="676"/>
      <c r="M32" s="668"/>
      <c r="N32" s="677"/>
      <c r="O32" s="678"/>
      <c r="P32" s="498"/>
      <c r="Q32" s="498"/>
      <c r="R32" s="679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5">
        <f>PIERNA!KP5</f>
        <v>0</v>
      </c>
      <c r="D33" s="1023">
        <f>PIERNA!KQ5</f>
        <v>0</v>
      </c>
      <c r="E33" s="1024">
        <f>PIERNA!KR5</f>
        <v>0</v>
      </c>
      <c r="F33" s="1058">
        <f>PIERNA!KS5</f>
        <v>0</v>
      </c>
      <c r="G33" s="562">
        <f>PIERNA!KT5</f>
        <v>0</v>
      </c>
      <c r="H33" s="560">
        <f>PIERNA!KU5</f>
        <v>0</v>
      </c>
      <c r="I33" s="618">
        <f>PIERNA!I33</f>
        <v>0</v>
      </c>
      <c r="J33" s="650"/>
      <c r="K33" s="372"/>
      <c r="L33" s="676"/>
      <c r="M33" s="668"/>
      <c r="N33" s="677"/>
      <c r="O33" s="678"/>
      <c r="P33" s="498"/>
      <c r="Q33" s="498"/>
      <c r="R33" s="679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7">
        <f>PIERNA!C34</f>
        <v>0</v>
      </c>
      <c r="D34" s="1023">
        <f>PIERNA!D34</f>
        <v>0</v>
      </c>
      <c r="E34" s="1024">
        <f>PIERNA!E34</f>
        <v>0</v>
      </c>
      <c r="F34" s="1058">
        <f>PIERNA!F34</f>
        <v>0</v>
      </c>
      <c r="G34" s="562">
        <f>PIERNA!G34</f>
        <v>0</v>
      </c>
      <c r="H34" s="560">
        <f>PIERNA!H34</f>
        <v>0</v>
      </c>
      <c r="I34" s="617">
        <f>PIERNA!I34</f>
        <v>0</v>
      </c>
      <c r="J34" s="650"/>
      <c r="K34" s="668"/>
      <c r="L34" s="676"/>
      <c r="M34" s="668"/>
      <c r="N34" s="677"/>
      <c r="O34" s="680"/>
      <c r="P34" s="498"/>
      <c r="Q34" s="499"/>
      <c r="R34" s="681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7">
        <f>PIERNA!D35</f>
        <v>0</v>
      </c>
      <c r="E35" s="559">
        <f>PIERNA!E35</f>
        <v>0</v>
      </c>
      <c r="F35" s="561">
        <f>PIERNA!F35</f>
        <v>0</v>
      </c>
      <c r="G35" s="563">
        <f>PIERNA!G35</f>
        <v>0</v>
      </c>
      <c r="H35" s="560">
        <f>PIERNA!H35</f>
        <v>0</v>
      </c>
      <c r="I35" s="617">
        <f>PIERNA!I35</f>
        <v>0</v>
      </c>
      <c r="J35" s="650"/>
      <c r="K35" s="668"/>
      <c r="L35" s="676"/>
      <c r="M35" s="668"/>
      <c r="N35" s="677"/>
      <c r="O35" s="680"/>
      <c r="P35" s="498"/>
      <c r="Q35" s="372"/>
      <c r="R35" s="679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7">
        <f>PIERNA!D36</f>
        <v>0</v>
      </c>
      <c r="E36" s="559">
        <f>PIERNA!E36</f>
        <v>0</v>
      </c>
      <c r="F36" s="561">
        <f>PIERNA!F36</f>
        <v>0</v>
      </c>
      <c r="G36" s="563">
        <f>PIERNA!G36</f>
        <v>0</v>
      </c>
      <c r="H36" s="560">
        <f>PIERNA!H36</f>
        <v>0</v>
      </c>
      <c r="I36" s="617">
        <f>PIERNA!I36</f>
        <v>0</v>
      </c>
      <c r="J36" s="650"/>
      <c r="K36" s="668"/>
      <c r="L36" s="676"/>
      <c r="M36" s="668"/>
      <c r="N36" s="682"/>
      <c r="O36" s="680"/>
      <c r="P36" s="498"/>
      <c r="Q36" s="372"/>
      <c r="R36" s="677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1">
        <f>PIERNA!D37</f>
        <v>0</v>
      </c>
      <c r="E37" s="552">
        <f>PIERNA!E37</f>
        <v>0</v>
      </c>
      <c r="F37" s="553">
        <f>PIERNA!F37</f>
        <v>0</v>
      </c>
      <c r="G37" s="367">
        <f>PIERNA!G37</f>
        <v>0</v>
      </c>
      <c r="H37" s="395">
        <f>PIERNA!H37</f>
        <v>0</v>
      </c>
      <c r="I37" s="617">
        <f>PIERNA!I37</f>
        <v>0</v>
      </c>
      <c r="J37" s="650"/>
      <c r="K37" s="668"/>
      <c r="L37" s="676"/>
      <c r="M37" s="668"/>
      <c r="N37" s="677"/>
      <c r="O37" s="684"/>
      <c r="P37" s="498"/>
      <c r="Q37" s="498"/>
      <c r="R37" s="677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2">
        <f>PIERNA!E38</f>
        <v>0</v>
      </c>
      <c r="F38" s="564">
        <f>PIERNA!F38</f>
        <v>0</v>
      </c>
      <c r="G38" s="367">
        <f>PIERNA!G38</f>
        <v>0</v>
      </c>
      <c r="H38" s="394">
        <f>PIERNA!H38</f>
        <v>0</v>
      </c>
      <c r="I38" s="617">
        <f>PIERNA!I38</f>
        <v>0</v>
      </c>
      <c r="J38" s="650"/>
      <c r="K38" s="668"/>
      <c r="L38" s="690"/>
      <c r="M38" s="668"/>
      <c r="N38" s="677"/>
      <c r="O38" s="684"/>
      <c r="P38" s="498"/>
      <c r="Q38" s="498"/>
      <c r="R38" s="679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0"/>
      <c r="K39" s="372"/>
      <c r="L39" s="690"/>
      <c r="M39" s="668"/>
      <c r="N39" s="677"/>
      <c r="O39" s="678"/>
      <c r="P39" s="498"/>
      <c r="Q39" s="498"/>
      <c r="R39" s="679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0"/>
      <c r="K40" s="668"/>
      <c r="L40" s="676"/>
      <c r="M40" s="668"/>
      <c r="N40" s="677"/>
      <c r="O40" s="678"/>
      <c r="P40" s="498"/>
      <c r="Q40" s="498"/>
      <c r="R40" s="679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0"/>
      <c r="K41" s="372"/>
      <c r="L41" s="676"/>
      <c r="M41" s="668"/>
      <c r="N41" s="677"/>
      <c r="O41" s="678"/>
      <c r="P41" s="498"/>
      <c r="Q41" s="498"/>
      <c r="R41" s="679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0"/>
      <c r="K42" s="668"/>
      <c r="L42" s="676"/>
      <c r="M42" s="668"/>
      <c r="N42" s="677"/>
      <c r="O42" s="678"/>
      <c r="P42" s="498"/>
      <c r="Q42" s="498"/>
      <c r="R42" s="679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0"/>
      <c r="K43" s="668"/>
      <c r="L43" s="676"/>
      <c r="M43" s="668"/>
      <c r="N43" s="677"/>
      <c r="O43" s="678"/>
      <c r="P43" s="498"/>
      <c r="Q43" s="498"/>
      <c r="R43" s="679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0"/>
      <c r="K44" s="668"/>
      <c r="L44" s="676"/>
      <c r="M44" s="668"/>
      <c r="N44" s="682"/>
      <c r="O44" s="684"/>
      <c r="P44" s="498"/>
      <c r="Q44" s="372"/>
      <c r="R44" s="679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0"/>
      <c r="K45" s="668"/>
      <c r="L45" s="676"/>
      <c r="M45" s="668"/>
      <c r="N45" s="682"/>
      <c r="O45" s="684"/>
      <c r="P45" s="498"/>
      <c r="Q45" s="372"/>
      <c r="R45" s="679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0"/>
      <c r="K46" s="668"/>
      <c r="L46" s="676"/>
      <c r="M46" s="668"/>
      <c r="N46" s="682"/>
      <c r="O46" s="684"/>
      <c r="P46" s="498"/>
      <c r="Q46" s="372"/>
      <c r="R46" s="679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0"/>
      <c r="K47" s="668"/>
      <c r="L47" s="676"/>
      <c r="M47" s="850"/>
      <c r="N47" s="682"/>
      <c r="O47" s="686"/>
      <c r="P47" s="498"/>
      <c r="Q47" s="372"/>
      <c r="R47" s="679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0"/>
      <c r="K48" s="668"/>
      <c r="L48" s="676"/>
      <c r="M48" s="851"/>
      <c r="N48" s="682"/>
      <c r="O48" s="684"/>
      <c r="P48" s="498"/>
      <c r="Q48" s="372"/>
      <c r="R48" s="679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0"/>
      <c r="K49" s="668"/>
      <c r="L49" s="676"/>
      <c r="M49" s="851"/>
      <c r="N49" s="682"/>
      <c r="O49" s="684"/>
      <c r="P49" s="498"/>
      <c r="Q49" s="372"/>
      <c r="R49" s="679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0"/>
      <c r="K50" s="668"/>
      <c r="L50" s="676"/>
      <c r="M50" s="851"/>
      <c r="N50" s="682"/>
      <c r="O50" s="684"/>
      <c r="P50" s="498"/>
      <c r="Q50" s="372"/>
      <c r="R50" s="679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0"/>
      <c r="K51" s="668"/>
      <c r="L51" s="676"/>
      <c r="M51" s="851"/>
      <c r="N51" s="682"/>
      <c r="O51" s="684"/>
      <c r="P51" s="946"/>
      <c r="Q51" s="372"/>
      <c r="R51" s="679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0"/>
      <c r="K52" s="668"/>
      <c r="L52" s="676"/>
      <c r="M52" s="851"/>
      <c r="N52" s="682"/>
      <c r="O52" s="684"/>
      <c r="P52" s="498"/>
      <c r="Q52" s="372"/>
      <c r="R52" s="852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0"/>
      <c r="K53" s="668"/>
      <c r="L53" s="676"/>
      <c r="M53" s="851"/>
      <c r="N53" s="682"/>
      <c r="O53" s="684"/>
      <c r="P53" s="498"/>
      <c r="Q53" s="372"/>
      <c r="R53" s="852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0"/>
      <c r="K54" s="668"/>
      <c r="L54" s="676"/>
      <c r="M54" s="851"/>
      <c r="N54" s="682"/>
      <c r="O54" s="684"/>
      <c r="P54" s="498"/>
      <c r="Q54" s="372"/>
      <c r="R54" s="852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0"/>
      <c r="K55" s="668"/>
      <c r="L55" s="676"/>
      <c r="M55" s="851"/>
      <c r="N55" s="682"/>
      <c r="O55" s="684"/>
      <c r="P55" s="498"/>
      <c r="Q55" s="372"/>
      <c r="R55" s="852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0"/>
      <c r="K56" s="668"/>
      <c r="L56" s="676"/>
      <c r="M56" s="851"/>
      <c r="N56" s="682"/>
      <c r="O56" s="684"/>
      <c r="P56" s="498"/>
      <c r="Q56" s="372"/>
      <c r="R56" s="852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0"/>
      <c r="K57" s="668"/>
      <c r="L57" s="676"/>
      <c r="M57" s="851"/>
      <c r="N57" s="682"/>
      <c r="O57" s="684"/>
      <c r="P57" s="498"/>
      <c r="Q57" s="372"/>
      <c r="R57" s="852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0"/>
      <c r="K58" s="668"/>
      <c r="L58" s="676"/>
      <c r="M58" s="851"/>
      <c r="N58" s="682"/>
      <c r="O58" s="684"/>
      <c r="P58" s="498"/>
      <c r="Q58" s="372"/>
      <c r="R58" s="852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0"/>
      <c r="K59" s="668"/>
      <c r="L59" s="676"/>
      <c r="M59" s="851"/>
      <c r="N59" s="682"/>
      <c r="O59" s="684"/>
      <c r="P59" s="498"/>
      <c r="Q59" s="372"/>
      <c r="R59" s="852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0"/>
      <c r="K60" s="927"/>
      <c r="L60" s="790"/>
      <c r="M60" s="851"/>
      <c r="N60" s="682"/>
      <c r="O60" s="684"/>
      <c r="P60" s="498"/>
      <c r="Q60" s="372"/>
      <c r="R60" s="852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0"/>
      <c r="K61" s="668"/>
      <c r="L61" s="676"/>
      <c r="M61" s="851"/>
      <c r="N61" s="682"/>
      <c r="O61" s="684"/>
      <c r="P61" s="498"/>
      <c r="Q61" s="372"/>
      <c r="R61" s="852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0"/>
      <c r="K62" s="668"/>
      <c r="L62" s="676"/>
      <c r="M62" s="851"/>
      <c r="N62" s="682"/>
      <c r="O62" s="684"/>
      <c r="P62" s="498"/>
      <c r="Q62" s="372"/>
      <c r="R62" s="852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0"/>
      <c r="K63" s="668"/>
      <c r="L63" s="676"/>
      <c r="M63" s="851"/>
      <c r="N63" s="682"/>
      <c r="O63" s="684"/>
      <c r="P63" s="498"/>
      <c r="Q63" s="372"/>
      <c r="R63" s="852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0"/>
      <c r="K64" s="668"/>
      <c r="L64" s="676"/>
      <c r="M64" s="851"/>
      <c r="N64" s="682"/>
      <c r="O64" s="684"/>
      <c r="P64" s="498"/>
      <c r="Q64" s="372"/>
      <c r="R64" s="852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0"/>
      <c r="K65" s="668"/>
      <c r="L65" s="676"/>
      <c r="M65" s="851"/>
      <c r="N65" s="682"/>
      <c r="O65" s="684"/>
      <c r="P65" s="498"/>
      <c r="Q65" s="372"/>
      <c r="R65" s="852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0"/>
      <c r="K66" s="668"/>
      <c r="L66" s="676"/>
      <c r="M66" s="851"/>
      <c r="N66" s="682"/>
      <c r="O66" s="684"/>
      <c r="P66" s="498"/>
      <c r="Q66" s="372"/>
      <c r="R66" s="852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0"/>
      <c r="K67" s="668"/>
      <c r="L67" s="676"/>
      <c r="M67" s="851"/>
      <c r="N67" s="682"/>
      <c r="O67" s="684"/>
      <c r="P67" s="498"/>
      <c r="Q67" s="372"/>
      <c r="R67" s="852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0"/>
      <c r="K68" s="668"/>
      <c r="L68" s="676"/>
      <c r="M68" s="851"/>
      <c r="N68" s="682"/>
      <c r="O68" s="684"/>
      <c r="P68" s="498"/>
      <c r="Q68" s="372"/>
      <c r="R68" s="852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0"/>
      <c r="K69" s="668"/>
      <c r="L69" s="676"/>
      <c r="M69" s="851"/>
      <c r="N69" s="682"/>
      <c r="O69" s="684"/>
      <c r="P69" s="498"/>
      <c r="Q69" s="372"/>
      <c r="R69" s="852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7"/>
      <c r="K70" s="668"/>
      <c r="L70" s="676"/>
      <c r="M70" s="851"/>
      <c r="N70" s="682"/>
      <c r="O70" s="684"/>
      <c r="P70" s="498"/>
      <c r="Q70" s="372"/>
      <c r="R70" s="852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7"/>
      <c r="K71" s="668"/>
      <c r="L71" s="676"/>
      <c r="M71" s="851"/>
      <c r="N71" s="682"/>
      <c r="O71" s="684"/>
      <c r="P71" s="498"/>
      <c r="Q71" s="372"/>
      <c r="R71" s="852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7"/>
      <c r="K72" s="668"/>
      <c r="L72" s="676"/>
      <c r="M72" s="851"/>
      <c r="N72" s="682"/>
      <c r="O72" s="684"/>
      <c r="P72" s="498"/>
      <c r="Q72" s="372"/>
      <c r="R72" s="852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7"/>
      <c r="K73" s="668"/>
      <c r="L73" s="676"/>
      <c r="M73" s="851"/>
      <c r="N73" s="682"/>
      <c r="O73" s="684"/>
      <c r="P73" s="498"/>
      <c r="Q73" s="372"/>
      <c r="R73" s="852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7"/>
      <c r="K74" s="668"/>
      <c r="L74" s="676"/>
      <c r="M74" s="851"/>
      <c r="N74" s="682"/>
      <c r="O74" s="684"/>
      <c r="P74" s="498"/>
      <c r="Q74" s="372"/>
      <c r="R74" s="852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7"/>
      <c r="K75" s="668"/>
      <c r="L75" s="676"/>
      <c r="M75" s="851"/>
      <c r="N75" s="682"/>
      <c r="O75" s="684"/>
      <c r="P75" s="498"/>
      <c r="Q75" s="372"/>
      <c r="R75" s="852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7"/>
      <c r="K76" s="668"/>
      <c r="L76" s="676"/>
      <c r="M76" s="851"/>
      <c r="N76" s="682"/>
      <c r="O76" s="684"/>
      <c r="P76" s="498"/>
      <c r="Q76" s="372"/>
      <c r="R76" s="852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7"/>
      <c r="K77" s="668"/>
      <c r="L77" s="676"/>
      <c r="M77" s="851"/>
      <c r="N77" s="682"/>
      <c r="O77" s="684"/>
      <c r="P77" s="498"/>
      <c r="Q77" s="372"/>
      <c r="R77" s="852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7"/>
      <c r="K78" s="668"/>
      <c r="L78" s="676"/>
      <c r="M78" s="851"/>
      <c r="N78" s="682"/>
      <c r="O78" s="684"/>
      <c r="P78" s="498"/>
      <c r="Q78" s="372"/>
      <c r="R78" s="852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7"/>
      <c r="K79" s="668"/>
      <c r="L79" s="676"/>
      <c r="M79" s="851"/>
      <c r="N79" s="682"/>
      <c r="O79" s="684"/>
      <c r="P79" s="498"/>
      <c r="Q79" s="372"/>
      <c r="R79" s="852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7"/>
      <c r="K80" s="668"/>
      <c r="L80" s="676"/>
      <c r="M80" s="851"/>
      <c r="N80" s="682"/>
      <c r="O80" s="684"/>
      <c r="P80" s="498"/>
      <c r="Q80" s="372"/>
      <c r="R80" s="852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7"/>
      <c r="K81" s="668"/>
      <c r="L81" s="676"/>
      <c r="M81" s="851"/>
      <c r="N81" s="682"/>
      <c r="O81" s="684"/>
      <c r="P81" s="498"/>
      <c r="Q81" s="372"/>
      <c r="R81" s="852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7"/>
      <c r="K82" s="668"/>
      <c r="L82" s="676"/>
      <c r="M82" s="851"/>
      <c r="N82" s="682"/>
      <c r="O82" s="684"/>
      <c r="P82" s="498"/>
      <c r="Q82" s="372"/>
      <c r="R82" s="852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7"/>
      <c r="K83" s="668"/>
      <c r="L83" s="676"/>
      <c r="M83" s="851"/>
      <c r="N83" s="682"/>
      <c r="O83" s="684"/>
      <c r="P83" s="498"/>
      <c r="Q83" s="372"/>
      <c r="R83" s="852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7"/>
      <c r="K84" s="668"/>
      <c r="L84" s="676"/>
      <c r="M84" s="851"/>
      <c r="N84" s="682"/>
      <c r="O84" s="684"/>
      <c r="P84" s="498"/>
      <c r="Q84" s="372"/>
      <c r="R84" s="852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7"/>
      <c r="K85" s="668"/>
      <c r="L85" s="676"/>
      <c r="M85" s="851"/>
      <c r="N85" s="682"/>
      <c r="O85" s="684"/>
      <c r="P85" s="498"/>
      <c r="Q85" s="372"/>
      <c r="R85" s="852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7"/>
      <c r="K86" s="668"/>
      <c r="L86" s="676"/>
      <c r="M86" s="851"/>
      <c r="N86" s="682"/>
      <c r="O86" s="684"/>
      <c r="P86" s="498"/>
      <c r="Q86" s="372"/>
      <c r="R86" s="852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7"/>
      <c r="K87" s="668"/>
      <c r="L87" s="676"/>
      <c r="M87" s="851"/>
      <c r="N87" s="682"/>
      <c r="O87" s="684"/>
      <c r="P87" s="498"/>
      <c r="Q87" s="372"/>
      <c r="R87" s="852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7"/>
      <c r="K88" s="668"/>
      <c r="L88" s="676"/>
      <c r="M88" s="851"/>
      <c r="N88" s="682"/>
      <c r="O88" s="684"/>
      <c r="P88" s="498"/>
      <c r="Q88" s="372"/>
      <c r="R88" s="852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7"/>
      <c r="K89" s="668"/>
      <c r="L89" s="676"/>
      <c r="M89" s="851"/>
      <c r="N89" s="682"/>
      <c r="O89" s="684"/>
      <c r="P89" s="498"/>
      <c r="Q89" s="372"/>
      <c r="R89" s="852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7"/>
      <c r="K90" s="668"/>
      <c r="L90" s="676"/>
      <c r="M90" s="851"/>
      <c r="N90" s="682"/>
      <c r="O90" s="684"/>
      <c r="P90" s="498"/>
      <c r="Q90" s="372"/>
      <c r="R90" s="852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7"/>
      <c r="K91" s="668"/>
      <c r="L91" s="676"/>
      <c r="M91" s="851"/>
      <c r="N91" s="682"/>
      <c r="O91" s="684"/>
      <c r="P91" s="498"/>
      <c r="Q91" s="372"/>
      <c r="R91" s="852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7"/>
      <c r="K92" s="668"/>
      <c r="L92" s="676"/>
      <c r="M92" s="851"/>
      <c r="N92" s="682"/>
      <c r="O92" s="684"/>
      <c r="P92" s="498"/>
      <c r="Q92" s="372"/>
      <c r="R92" s="852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7"/>
      <c r="K93" s="668"/>
      <c r="L93" s="676"/>
      <c r="M93" s="851"/>
      <c r="N93" s="682"/>
      <c r="O93" s="684"/>
      <c r="P93" s="498"/>
      <c r="Q93" s="372"/>
      <c r="R93" s="852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0"/>
      <c r="K94" s="928"/>
      <c r="L94" s="676"/>
      <c r="M94" s="851"/>
      <c r="N94" s="682"/>
      <c r="O94" s="684"/>
      <c r="P94" s="498"/>
      <c r="Q94" s="372"/>
      <c r="R94" s="852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7"/>
      <c r="K95" s="668"/>
      <c r="L95" s="676"/>
      <c r="M95" s="668"/>
      <c r="N95" s="682"/>
      <c r="O95" s="684"/>
      <c r="P95" s="498"/>
      <c r="Q95" s="372"/>
      <c r="R95" s="852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7"/>
      <c r="K96" s="668"/>
      <c r="L96" s="676"/>
      <c r="M96" s="668"/>
      <c r="N96" s="682"/>
      <c r="O96" s="684"/>
      <c r="P96" s="498"/>
      <c r="Q96" s="372"/>
      <c r="R96" s="852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7"/>
      <c r="K97" s="668"/>
      <c r="L97" s="676"/>
      <c r="M97" s="668"/>
      <c r="N97" s="682"/>
      <c r="O97" s="670"/>
      <c r="P97" s="497"/>
      <c r="Q97" s="497"/>
      <c r="R97" s="671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7"/>
      <c r="K98" s="668"/>
      <c r="L98" s="676"/>
      <c r="M98" s="668"/>
      <c r="N98" s="682"/>
      <c r="O98" s="1097"/>
      <c r="P98" s="497"/>
      <c r="Q98" s="497"/>
      <c r="R98" s="1244"/>
      <c r="S98" s="65"/>
      <c r="T98" s="167"/>
    </row>
    <row r="99" spans="1:20" s="149" customFormat="1" ht="25.5" customHeight="1" x14ac:dyDescent="0.3">
      <c r="A99" s="98">
        <v>61</v>
      </c>
      <c r="B99" s="1126" t="s">
        <v>372</v>
      </c>
      <c r="C99" s="1094" t="s">
        <v>380</v>
      </c>
      <c r="D99" s="865"/>
      <c r="E99" s="1024">
        <v>44992</v>
      </c>
      <c r="F99" s="1056">
        <v>860</v>
      </c>
      <c r="G99" s="678">
        <v>43</v>
      </c>
      <c r="H99" s="1099">
        <v>860</v>
      </c>
      <c r="I99" s="914">
        <f t="shared" ref="I99:I102" si="18">H99-F99</f>
        <v>0</v>
      </c>
      <c r="J99" s="929"/>
      <c r="K99" s="668"/>
      <c r="L99" s="676"/>
      <c r="M99" s="668"/>
      <c r="N99" s="1095"/>
      <c r="O99" s="1128" t="s">
        <v>382</v>
      </c>
      <c r="P99" s="1096"/>
      <c r="Q99" s="1241">
        <v>36292</v>
      </c>
      <c r="R99" s="1246" t="s">
        <v>396</v>
      </c>
      <c r="S99" s="65">
        <f t="shared" ref="S99" si="19">Q99+M99+K99</f>
        <v>36292</v>
      </c>
      <c r="T99" s="167">
        <f t="shared" ref="T99" si="20">S99/H99</f>
        <v>42.2</v>
      </c>
    </row>
    <row r="100" spans="1:20" s="149" customFormat="1" ht="22.5" customHeight="1" thickBot="1" x14ac:dyDescent="0.35">
      <c r="A100" s="98">
        <v>62</v>
      </c>
      <c r="B100" s="1127"/>
      <c r="C100" s="1094" t="s">
        <v>381</v>
      </c>
      <c r="D100" s="865"/>
      <c r="E100" s="1024">
        <v>44992</v>
      </c>
      <c r="F100" s="1056">
        <v>1012.25</v>
      </c>
      <c r="G100" s="678">
        <v>84</v>
      </c>
      <c r="H100" s="1099">
        <v>1012.25</v>
      </c>
      <c r="I100" s="914">
        <f t="shared" si="18"/>
        <v>0</v>
      </c>
      <c r="J100" s="929"/>
      <c r="K100" s="668"/>
      <c r="L100" s="676"/>
      <c r="M100" s="668"/>
      <c r="N100" s="1095"/>
      <c r="O100" s="1129"/>
      <c r="P100" s="1096"/>
      <c r="Q100" s="1241">
        <v>89078</v>
      </c>
      <c r="R100" s="1247"/>
      <c r="S100" s="65">
        <f t="shared" ref="S100:S102" si="21">Q100+M100+K100</f>
        <v>89078</v>
      </c>
      <c r="T100" s="167">
        <f t="shared" ref="T100:T102" si="22">S100/H100</f>
        <v>88</v>
      </c>
    </row>
    <row r="101" spans="1:20" s="149" customFormat="1" ht="46.5" customHeight="1" thickBot="1" x14ac:dyDescent="0.35">
      <c r="A101" s="98">
        <v>62</v>
      </c>
      <c r="B101" s="1109" t="s">
        <v>383</v>
      </c>
      <c r="C101" s="937" t="s">
        <v>325</v>
      </c>
      <c r="D101" s="1036"/>
      <c r="E101" s="1100">
        <v>44993</v>
      </c>
      <c r="F101" s="1056">
        <v>5008.8100000000004</v>
      </c>
      <c r="G101" s="678">
        <v>187</v>
      </c>
      <c r="H101" s="1099">
        <v>5008.8100000000004</v>
      </c>
      <c r="I101" s="914">
        <f t="shared" si="18"/>
        <v>0</v>
      </c>
      <c r="J101" s="934"/>
      <c r="K101" s="668"/>
      <c r="L101" s="676"/>
      <c r="M101" s="668"/>
      <c r="N101" s="688"/>
      <c r="O101" s="1110">
        <v>19987</v>
      </c>
      <c r="P101" s="1112" t="s">
        <v>391</v>
      </c>
      <c r="Q101" s="1111">
        <v>270475.74</v>
      </c>
      <c r="R101" s="1245" t="s">
        <v>390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thickTop="1" x14ac:dyDescent="0.3">
      <c r="A102" s="98">
        <v>63</v>
      </c>
      <c r="B102" s="1116" t="s">
        <v>159</v>
      </c>
      <c r="C102" s="1107" t="s">
        <v>384</v>
      </c>
      <c r="D102" s="927"/>
      <c r="E102" s="1239">
        <v>44993</v>
      </c>
      <c r="F102" s="1056">
        <f>1793.3+208.84</f>
        <v>2002.1399999999999</v>
      </c>
      <c r="G102" s="678">
        <v>441</v>
      </c>
      <c r="H102" s="1099">
        <v>2002.14</v>
      </c>
      <c r="I102" s="914">
        <f t="shared" si="18"/>
        <v>0</v>
      </c>
      <c r="J102" s="934"/>
      <c r="K102" s="668"/>
      <c r="L102" s="676"/>
      <c r="M102" s="668"/>
      <c r="N102" s="1095"/>
      <c r="O102" s="1118" t="s">
        <v>386</v>
      </c>
      <c r="P102" s="1096"/>
      <c r="Q102" s="1241">
        <f>77111.9+8980.12</f>
        <v>86092.01999999999</v>
      </c>
      <c r="R102" s="1242" t="s">
        <v>394</v>
      </c>
      <c r="S102" s="65">
        <f t="shared" si="21"/>
        <v>86092.01999999999</v>
      </c>
      <c r="T102" s="167">
        <f t="shared" si="22"/>
        <v>42.999999999999993</v>
      </c>
    </row>
    <row r="103" spans="1:20" s="149" customFormat="1" ht="26.25" customHeight="1" thickBot="1" x14ac:dyDescent="0.35">
      <c r="A103" s="98">
        <v>64</v>
      </c>
      <c r="B103" s="1117"/>
      <c r="C103" s="1108" t="s">
        <v>385</v>
      </c>
      <c r="D103" s="927"/>
      <c r="E103" s="1240"/>
      <c r="F103" s="1101">
        <v>150</v>
      </c>
      <c r="G103" s="1102">
        <v>15</v>
      </c>
      <c r="H103" s="1103">
        <v>150</v>
      </c>
      <c r="I103" s="914">
        <f>H103-F103</f>
        <v>0</v>
      </c>
      <c r="J103" s="787"/>
      <c r="K103" s="668"/>
      <c r="L103" s="676"/>
      <c r="M103" s="668"/>
      <c r="N103" s="1095"/>
      <c r="O103" s="1119"/>
      <c r="P103" s="1096"/>
      <c r="Q103" s="1241">
        <v>14700</v>
      </c>
      <c r="R103" s="1243"/>
      <c r="S103" s="65">
        <f>Q103+M103+K103</f>
        <v>14700</v>
      </c>
      <c r="T103" s="167">
        <f>S103/H103</f>
        <v>98</v>
      </c>
    </row>
    <row r="104" spans="1:20" s="149" customFormat="1" ht="51.75" customHeight="1" x14ac:dyDescent="0.3">
      <c r="A104" s="98">
        <v>65</v>
      </c>
      <c r="B104" s="1238" t="s">
        <v>388</v>
      </c>
      <c r="C104" s="1293" t="s">
        <v>389</v>
      </c>
      <c r="D104" s="927"/>
      <c r="E104" s="1260" t="s">
        <v>417</v>
      </c>
      <c r="F104" s="1056">
        <v>4304.3999999999996</v>
      </c>
      <c r="G104" s="678"/>
      <c r="H104" s="1099">
        <f>2083.334+2260.067</f>
        <v>4343.4009999999998</v>
      </c>
      <c r="I104" s="1261">
        <f>H104-F104</f>
        <v>39.001000000000204</v>
      </c>
      <c r="J104" s="787"/>
      <c r="K104" s="668"/>
      <c r="L104" s="676"/>
      <c r="M104" s="668"/>
      <c r="N104" s="688"/>
      <c r="O104" s="1248" t="s">
        <v>418</v>
      </c>
      <c r="P104" s="688"/>
      <c r="Q104" s="1249">
        <v>200000</v>
      </c>
      <c r="R104" s="1250" t="s">
        <v>397</v>
      </c>
      <c r="S104" s="65">
        <f>Q104+M104+K104</f>
        <v>200000</v>
      </c>
      <c r="T104" s="167">
        <f>S104/H104</f>
        <v>46.046865117911061</v>
      </c>
    </row>
    <row r="105" spans="1:20" s="149" customFormat="1" ht="24" customHeight="1" x14ac:dyDescent="0.3">
      <c r="A105" s="98">
        <v>66</v>
      </c>
      <c r="B105" s="1037" t="s">
        <v>375</v>
      </c>
      <c r="C105" s="1262" t="s">
        <v>420</v>
      </c>
      <c r="D105" s="927"/>
      <c r="E105" s="1100">
        <v>44995</v>
      </c>
      <c r="F105" s="1056">
        <v>2220.3359999999998</v>
      </c>
      <c r="G105" s="678">
        <v>105</v>
      </c>
      <c r="H105" s="1099">
        <v>2220.34</v>
      </c>
      <c r="I105" s="449">
        <f t="shared" ref="I105:I107" si="23">H105-F105</f>
        <v>4.0000000003601599E-3</v>
      </c>
      <c r="J105" s="787"/>
      <c r="K105" s="668"/>
      <c r="L105" s="676"/>
      <c r="M105" s="668"/>
      <c r="N105" s="688"/>
      <c r="O105" s="688"/>
      <c r="P105" s="688"/>
      <c r="Q105" s="1111"/>
      <c r="R105" s="688"/>
      <c r="S105" s="65">
        <f>Q105+M105+K105</f>
        <v>0</v>
      </c>
      <c r="T105" s="167">
        <f>S105/H105</f>
        <v>0</v>
      </c>
    </row>
    <row r="106" spans="1:20" s="149" customFormat="1" ht="36" customHeight="1" thickBot="1" x14ac:dyDescent="0.35">
      <c r="A106" s="98">
        <v>67</v>
      </c>
      <c r="B106" s="1276" t="s">
        <v>383</v>
      </c>
      <c r="C106" s="1262" t="s">
        <v>325</v>
      </c>
      <c r="D106" s="927"/>
      <c r="E106" s="1270">
        <v>44996</v>
      </c>
      <c r="F106" s="1056">
        <v>5025.32</v>
      </c>
      <c r="G106" s="678">
        <v>179</v>
      </c>
      <c r="H106" s="1099">
        <v>5025.32</v>
      </c>
      <c r="I106" s="449">
        <f t="shared" si="23"/>
        <v>0</v>
      </c>
      <c r="J106" s="787"/>
      <c r="K106" s="668"/>
      <c r="L106" s="676"/>
      <c r="M106" s="668"/>
      <c r="N106" s="688"/>
      <c r="O106" s="688"/>
      <c r="P106" s="688"/>
      <c r="Q106" s="1111"/>
      <c r="R106" s="688"/>
      <c r="S106" s="65">
        <f>Q106+M106+K106</f>
        <v>0</v>
      </c>
      <c r="T106" s="167">
        <f>S106/H106</f>
        <v>0</v>
      </c>
    </row>
    <row r="107" spans="1:20" s="149" customFormat="1" ht="27" customHeight="1" x14ac:dyDescent="0.3">
      <c r="A107" s="98">
        <v>68</v>
      </c>
      <c r="B107" s="1277" t="s">
        <v>383</v>
      </c>
      <c r="C107" s="1274" t="s">
        <v>426</v>
      </c>
      <c r="D107" s="1267"/>
      <c r="E107" s="1272">
        <v>45003</v>
      </c>
      <c r="F107" s="1268">
        <v>1008.77</v>
      </c>
      <c r="G107" s="789">
        <v>40</v>
      </c>
      <c r="H107" s="1104">
        <v>1008.77</v>
      </c>
      <c r="I107" s="449">
        <f t="shared" si="23"/>
        <v>0</v>
      </c>
      <c r="J107" s="789"/>
      <c r="K107" s="668"/>
      <c r="L107" s="790"/>
      <c r="M107" s="668"/>
      <c r="N107" s="688"/>
      <c r="O107" s="688"/>
      <c r="P107" s="688"/>
      <c r="Q107" s="1111"/>
      <c r="R107" s="688"/>
      <c r="S107" s="65">
        <f t="shared" ref="S107:S110" si="24">Q107+M107+K107</f>
        <v>0</v>
      </c>
      <c r="T107" s="167">
        <f t="shared" ref="T107:T110" si="25">S107/H107</f>
        <v>0</v>
      </c>
    </row>
    <row r="108" spans="1:20" s="149" customFormat="1" ht="28.5" customHeight="1" thickBot="1" x14ac:dyDescent="0.35">
      <c r="A108" s="98">
        <v>69</v>
      </c>
      <c r="B108" s="1278"/>
      <c r="C108" s="1275" t="s">
        <v>325</v>
      </c>
      <c r="D108" s="1267"/>
      <c r="E108" s="1273"/>
      <c r="F108" s="1269">
        <v>4008.11</v>
      </c>
      <c r="G108" s="1102">
        <v>138</v>
      </c>
      <c r="H108" s="1103">
        <v>4008.11</v>
      </c>
      <c r="I108" s="449">
        <f t="shared" ref="I108:I144" si="26">H108-F108</f>
        <v>0</v>
      </c>
      <c r="J108" s="788"/>
      <c r="K108" s="791"/>
      <c r="L108" s="792"/>
      <c r="M108" s="668"/>
      <c r="N108" s="688"/>
      <c r="O108" s="1289"/>
      <c r="P108" s="688"/>
      <c r="Q108" s="1111"/>
      <c r="R108" s="688"/>
      <c r="S108" s="65">
        <f t="shared" si="24"/>
        <v>0</v>
      </c>
      <c r="T108" s="167">
        <f t="shared" si="25"/>
        <v>0</v>
      </c>
    </row>
    <row r="109" spans="1:20" s="149" customFormat="1" ht="30" customHeight="1" x14ac:dyDescent="0.3">
      <c r="A109" s="98">
        <v>70</v>
      </c>
      <c r="B109" s="1279" t="s">
        <v>319</v>
      </c>
      <c r="C109" s="1275" t="s">
        <v>321</v>
      </c>
      <c r="D109" s="1282"/>
      <c r="E109" s="1285">
        <v>45003</v>
      </c>
      <c r="F109" s="1269">
        <v>1053.96</v>
      </c>
      <c r="G109" s="1102">
        <v>35</v>
      </c>
      <c r="H109" s="1103">
        <v>1053.96</v>
      </c>
      <c r="I109" s="449">
        <f t="shared" si="26"/>
        <v>0</v>
      </c>
      <c r="J109" s="788"/>
      <c r="K109" s="791"/>
      <c r="L109" s="792"/>
      <c r="M109" s="668"/>
      <c r="N109" s="1095"/>
      <c r="O109" s="1290" t="s">
        <v>428</v>
      </c>
      <c r="P109" s="1096"/>
      <c r="Q109" s="1111"/>
      <c r="R109" s="688"/>
      <c r="S109" s="65">
        <f t="shared" ref="S109" si="27">Q109+M109+K109</f>
        <v>0</v>
      </c>
      <c r="T109" s="167">
        <f t="shared" ref="T109" si="28">S109/H109</f>
        <v>0</v>
      </c>
    </row>
    <row r="110" spans="1:20" s="149" customFormat="1" ht="33.75" customHeight="1" x14ac:dyDescent="0.3">
      <c r="A110" s="98">
        <v>71</v>
      </c>
      <c r="B110" s="1280"/>
      <c r="C110" s="1274" t="s">
        <v>412</v>
      </c>
      <c r="D110" s="1283"/>
      <c r="E110" s="1286"/>
      <c r="F110" s="1268">
        <v>38.33</v>
      </c>
      <c r="G110" s="789">
        <v>1</v>
      </c>
      <c r="H110" s="1104">
        <v>38.33</v>
      </c>
      <c r="I110" s="449">
        <f t="shared" si="26"/>
        <v>0</v>
      </c>
      <c r="J110" s="789"/>
      <c r="K110" s="668"/>
      <c r="L110" s="790"/>
      <c r="M110" s="668"/>
      <c r="N110" s="1095"/>
      <c r="O110" s="1291"/>
      <c r="P110" s="1096"/>
      <c r="Q110" s="1111"/>
      <c r="R110" s="688"/>
      <c r="S110" s="65">
        <f t="shared" si="24"/>
        <v>0</v>
      </c>
      <c r="T110" s="167">
        <f t="shared" si="25"/>
        <v>0</v>
      </c>
    </row>
    <row r="111" spans="1:20" s="149" customFormat="1" ht="38.25" customHeight="1" thickBot="1" x14ac:dyDescent="0.35">
      <c r="A111" s="98">
        <v>72</v>
      </c>
      <c r="B111" s="1281"/>
      <c r="C111" s="1288" t="s">
        <v>427</v>
      </c>
      <c r="D111" s="1284"/>
      <c r="E111" s="1287"/>
      <c r="F111" s="1268">
        <v>9.48</v>
      </c>
      <c r="G111" s="789">
        <v>1</v>
      </c>
      <c r="H111" s="1104">
        <v>9.48</v>
      </c>
      <c r="I111" s="449">
        <f t="shared" si="26"/>
        <v>0</v>
      </c>
      <c r="J111" s="789"/>
      <c r="K111" s="668"/>
      <c r="L111" s="790"/>
      <c r="M111" s="668"/>
      <c r="N111" s="1095"/>
      <c r="O111" s="1292"/>
      <c r="P111" s="1096"/>
      <c r="Q111" s="1111"/>
      <c r="R111" s="688"/>
      <c r="S111" s="65">
        <f t="shared" ref="S111:S113" si="29">Q111+M111+K111</f>
        <v>0</v>
      </c>
      <c r="T111" s="167">
        <f t="shared" ref="T111:T113" si="30">S111/H111</f>
        <v>0</v>
      </c>
    </row>
    <row r="112" spans="1:20" s="149" customFormat="1" ht="33.75" customHeight="1" x14ac:dyDescent="0.25">
      <c r="A112" s="98">
        <v>73</v>
      </c>
      <c r="B112" s="1296" t="s">
        <v>159</v>
      </c>
      <c r="C112" s="1294" t="s">
        <v>385</v>
      </c>
      <c r="D112" s="1282"/>
      <c r="E112" s="1299">
        <v>45007</v>
      </c>
      <c r="F112" s="1269">
        <v>100</v>
      </c>
      <c r="G112" s="1102">
        <v>10</v>
      </c>
      <c r="H112" s="1103">
        <v>100</v>
      </c>
      <c r="I112" s="449">
        <f t="shared" si="26"/>
        <v>0</v>
      </c>
      <c r="J112" s="787"/>
      <c r="K112" s="668"/>
      <c r="L112" s="790"/>
      <c r="M112" s="668"/>
      <c r="N112" s="1095"/>
      <c r="O112" s="1301" t="s">
        <v>431</v>
      </c>
      <c r="P112" s="1096"/>
      <c r="Q112" s="688"/>
      <c r="R112" s="688"/>
      <c r="S112" s="65">
        <f t="shared" si="29"/>
        <v>0</v>
      </c>
      <c r="T112" s="167">
        <f t="shared" si="30"/>
        <v>0</v>
      </c>
    </row>
    <row r="113" spans="1:20" s="149" customFormat="1" ht="26.25" customHeight="1" thickBot="1" x14ac:dyDescent="0.3">
      <c r="A113" s="98">
        <v>74</v>
      </c>
      <c r="B113" s="1297"/>
      <c r="C113" s="1295" t="s">
        <v>430</v>
      </c>
      <c r="D113" s="1298"/>
      <c r="E113" s="1300"/>
      <c r="F113" s="1268">
        <v>50</v>
      </c>
      <c r="G113" s="789">
        <v>5</v>
      </c>
      <c r="H113" s="1104">
        <v>50</v>
      </c>
      <c r="I113" s="449">
        <f t="shared" si="26"/>
        <v>0</v>
      </c>
      <c r="J113" s="787"/>
      <c r="K113" s="668"/>
      <c r="L113" s="790"/>
      <c r="M113" s="668"/>
      <c r="N113" s="1095"/>
      <c r="O113" s="1302"/>
      <c r="P113" s="1096"/>
      <c r="Q113" s="688"/>
      <c r="R113" s="688"/>
      <c r="S113" s="65">
        <f t="shared" si="29"/>
        <v>0</v>
      </c>
      <c r="T113" s="167">
        <f t="shared" si="30"/>
        <v>0</v>
      </c>
    </row>
    <row r="114" spans="1:20" s="149" customFormat="1" ht="28.5" customHeight="1" thickTop="1" x14ac:dyDescent="0.25">
      <c r="A114" s="98">
        <v>75</v>
      </c>
      <c r="B114" s="1237"/>
      <c r="C114" s="853"/>
      <c r="D114" s="853"/>
      <c r="E114" s="1271"/>
      <c r="F114" s="1104"/>
      <c r="G114" s="789"/>
      <c r="H114" s="1104"/>
      <c r="I114" s="765">
        <f t="shared" si="26"/>
        <v>0</v>
      </c>
      <c r="J114" s="787"/>
      <c r="K114" s="668"/>
      <c r="L114" s="790"/>
      <c r="M114" s="668"/>
      <c r="N114" s="688"/>
      <c r="O114" s="1098"/>
      <c r="P114" s="688"/>
      <c r="Q114" s="688"/>
      <c r="R114" s="688"/>
      <c r="S114" s="65">
        <f t="shared" si="15"/>
        <v>0</v>
      </c>
      <c r="T114" s="167" t="e">
        <f t="shared" si="17"/>
        <v>#DIV/0!</v>
      </c>
    </row>
    <row r="115" spans="1:20" s="149" customFormat="1" ht="27.75" customHeight="1" x14ac:dyDescent="0.25">
      <c r="A115" s="98">
        <v>76</v>
      </c>
      <c r="B115" s="1264"/>
      <c r="C115" s="853"/>
      <c r="D115" s="1265"/>
      <c r="E115" s="1105"/>
      <c r="F115" s="1104"/>
      <c r="G115" s="789"/>
      <c r="H115" s="1104"/>
      <c r="I115" s="765">
        <f t="shared" si="26"/>
        <v>0</v>
      </c>
      <c r="J115" s="787"/>
      <c r="K115" s="668"/>
      <c r="L115" s="790"/>
      <c r="M115" s="668"/>
      <c r="N115" s="688"/>
      <c r="O115" s="688"/>
      <c r="P115" s="688"/>
      <c r="Q115" s="688"/>
      <c r="R115" s="688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264"/>
      <c r="C116" s="853"/>
      <c r="D116" s="1265"/>
      <c r="E116" s="1105"/>
      <c r="F116" s="1104"/>
      <c r="G116" s="789"/>
      <c r="H116" s="1104"/>
      <c r="I116" s="765">
        <f t="shared" si="26"/>
        <v>0</v>
      </c>
      <c r="J116" s="787"/>
      <c r="K116" s="668"/>
      <c r="L116" s="790"/>
      <c r="M116" s="668"/>
      <c r="N116" s="688"/>
      <c r="O116" s="688"/>
      <c r="P116" s="688"/>
      <c r="Q116" s="688"/>
      <c r="R116" s="688"/>
      <c r="S116" s="65">
        <f t="shared" si="31"/>
        <v>0</v>
      </c>
      <c r="T116" s="167" t="e">
        <f t="shared" si="32"/>
        <v>#DIV/0!</v>
      </c>
    </row>
    <row r="117" spans="1:20" s="149" customFormat="1" ht="28.5" customHeight="1" x14ac:dyDescent="0.25">
      <c r="A117" s="98">
        <v>78</v>
      </c>
      <c r="B117" s="1263"/>
      <c r="C117" s="853"/>
      <c r="D117" s="1265"/>
      <c r="E117" s="1106"/>
      <c r="F117" s="1104"/>
      <c r="G117" s="789"/>
      <c r="H117" s="1104"/>
      <c r="I117" s="449">
        <f t="shared" si="26"/>
        <v>0</v>
      </c>
      <c r="J117" s="787"/>
      <c r="K117" s="668"/>
      <c r="L117" s="790"/>
      <c r="M117" s="668"/>
      <c r="N117" s="688"/>
      <c r="O117" s="688"/>
      <c r="P117" s="688"/>
      <c r="Q117" s="688"/>
      <c r="R117" s="688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263"/>
      <c r="C118" s="853"/>
      <c r="D118" s="866"/>
      <c r="E118" s="1100"/>
      <c r="F118" s="1104"/>
      <c r="G118" s="789"/>
      <c r="H118" s="1104"/>
      <c r="I118" s="449">
        <f t="shared" si="26"/>
        <v>0</v>
      </c>
      <c r="J118" s="787"/>
      <c r="K118" s="668"/>
      <c r="L118" s="790"/>
      <c r="M118" s="668"/>
      <c r="N118" s="688"/>
      <c r="O118" s="688"/>
      <c r="P118" s="688"/>
      <c r="Q118" s="688"/>
      <c r="R118" s="688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263"/>
      <c r="C119" s="862"/>
      <c r="D119" s="1040"/>
      <c r="E119" s="1100"/>
      <c r="F119" s="1101"/>
      <c r="G119" s="1102"/>
      <c r="H119" s="1103"/>
      <c r="I119" s="449">
        <f t="shared" ref="I119:I120" si="37">H119-F119</f>
        <v>0</v>
      </c>
      <c r="J119" s="787"/>
      <c r="K119" s="668"/>
      <c r="L119" s="790"/>
      <c r="M119" s="668"/>
      <c r="N119" s="688"/>
      <c r="O119" s="688"/>
      <c r="P119" s="688"/>
      <c r="Q119" s="688"/>
      <c r="R119" s="688"/>
      <c r="S119" s="65">
        <f t="shared" si="35"/>
        <v>0</v>
      </c>
      <c r="T119" s="167" t="e">
        <f t="shared" si="36"/>
        <v>#DIV/0!</v>
      </c>
    </row>
    <row r="120" spans="1:20" s="826" customFormat="1" ht="29.25" customHeight="1" x14ac:dyDescent="0.25">
      <c r="A120" s="98">
        <v>81</v>
      </c>
      <c r="B120" s="1039"/>
      <c r="C120" s="862"/>
      <c r="D120" s="1040"/>
      <c r="E120" s="1100"/>
      <c r="F120" s="1101"/>
      <c r="G120" s="1102"/>
      <c r="H120" s="1103"/>
      <c r="I120" s="449">
        <f t="shared" si="37"/>
        <v>0</v>
      </c>
      <c r="J120" s="787"/>
      <c r="K120" s="668"/>
      <c r="L120" s="790"/>
      <c r="M120" s="668"/>
      <c r="N120" s="688"/>
      <c r="O120" s="688"/>
      <c r="P120" s="688"/>
      <c r="Q120" s="688"/>
      <c r="R120" s="688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040"/>
      <c r="C121" s="853"/>
      <c r="D121" s="853"/>
      <c r="E121" s="1100"/>
      <c r="F121" s="1104"/>
      <c r="G121" s="789"/>
      <c r="H121" s="1104"/>
      <c r="I121" s="449">
        <f t="shared" si="26"/>
        <v>0</v>
      </c>
      <c r="J121" s="787"/>
      <c r="K121" s="668"/>
      <c r="L121" s="790"/>
      <c r="M121" s="668"/>
      <c r="N121" s="688"/>
      <c r="O121" s="688"/>
      <c r="P121" s="688"/>
      <c r="Q121" s="688"/>
      <c r="R121" s="688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041"/>
      <c r="C122" s="1266"/>
      <c r="D122" s="856"/>
      <c r="E122" s="858"/>
      <c r="F122" s="854"/>
      <c r="G122" s="650"/>
      <c r="H122" s="854"/>
      <c r="I122" s="449">
        <f t="shared" si="26"/>
        <v>0</v>
      </c>
      <c r="J122" s="787"/>
      <c r="K122" s="668"/>
      <c r="L122" s="793"/>
      <c r="M122" s="668"/>
      <c r="N122" s="688"/>
      <c r="O122" s="688"/>
      <c r="P122" s="688"/>
      <c r="Q122" s="688"/>
      <c r="R122" s="688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040"/>
      <c r="C123" s="853"/>
      <c r="D123" s="853"/>
      <c r="E123" s="858"/>
      <c r="F123" s="854"/>
      <c r="G123" s="650"/>
      <c r="H123" s="854"/>
      <c r="I123" s="449">
        <f t="shared" si="26"/>
        <v>0</v>
      </c>
      <c r="J123" s="787"/>
      <c r="K123" s="668"/>
      <c r="L123" s="793"/>
      <c r="M123" s="668"/>
      <c r="N123" s="688"/>
      <c r="O123" s="688"/>
      <c r="P123" s="688"/>
      <c r="Q123" s="688"/>
      <c r="R123" s="688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40"/>
      <c r="C124" s="853"/>
      <c r="D124" s="857"/>
      <c r="E124" s="858"/>
      <c r="F124" s="854"/>
      <c r="G124" s="650"/>
      <c r="H124" s="854"/>
      <c r="I124" s="449">
        <f t="shared" si="26"/>
        <v>0</v>
      </c>
      <c r="J124" s="787"/>
      <c r="K124" s="668"/>
      <c r="L124" s="793"/>
      <c r="M124" s="668"/>
      <c r="N124" s="688"/>
      <c r="O124" s="688"/>
      <c r="P124" s="688"/>
      <c r="Q124" s="688"/>
      <c r="R124" s="688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67"/>
      <c r="C125" s="853"/>
      <c r="D125" s="857"/>
      <c r="E125" s="858"/>
      <c r="F125" s="854"/>
      <c r="G125" s="650"/>
      <c r="H125" s="854"/>
      <c r="I125" s="449">
        <f t="shared" si="26"/>
        <v>0</v>
      </c>
      <c r="J125" s="787"/>
      <c r="K125" s="668"/>
      <c r="L125" s="793"/>
      <c r="M125" s="668"/>
      <c r="N125" s="688"/>
      <c r="O125" s="688"/>
      <c r="P125" s="688"/>
      <c r="Q125" s="688"/>
      <c r="R125" s="688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67"/>
      <c r="C126" s="856"/>
      <c r="D126" s="855"/>
      <c r="E126" s="859"/>
      <c r="F126" s="854"/>
      <c r="G126" s="650"/>
      <c r="H126" s="854"/>
      <c r="I126" s="449">
        <f t="shared" si="26"/>
        <v>0</v>
      </c>
      <c r="J126" s="787"/>
      <c r="K126" s="668"/>
      <c r="L126" s="793"/>
      <c r="M126" s="668"/>
      <c r="N126" s="688"/>
      <c r="O126" s="688"/>
      <c r="P126" s="688"/>
      <c r="Q126" s="688"/>
      <c r="R126" s="688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66"/>
      <c r="C127" s="856"/>
      <c r="D127" s="853"/>
      <c r="E127" s="1038"/>
      <c r="F127" s="854"/>
      <c r="G127" s="650"/>
      <c r="H127" s="854"/>
      <c r="I127" s="449">
        <f t="shared" si="26"/>
        <v>0</v>
      </c>
      <c r="J127" s="787"/>
      <c r="K127" s="668"/>
      <c r="L127" s="790"/>
      <c r="M127" s="668"/>
      <c r="N127" s="688"/>
      <c r="O127" s="688"/>
      <c r="P127" s="688"/>
      <c r="Q127" s="688"/>
      <c r="R127" s="688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040"/>
      <c r="C128" s="853"/>
      <c r="D128" s="853"/>
      <c r="E128" s="1038"/>
      <c r="F128" s="854"/>
      <c r="G128" s="650"/>
      <c r="H128" s="854"/>
      <c r="I128" s="627">
        <f t="shared" si="26"/>
        <v>0</v>
      </c>
      <c r="J128" s="787"/>
      <c r="K128" s="668"/>
      <c r="L128" s="790"/>
      <c r="M128" s="668"/>
      <c r="N128" s="688"/>
      <c r="O128" s="688"/>
      <c r="P128" s="688"/>
      <c r="Q128" s="688"/>
      <c r="R128" s="688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040"/>
      <c r="C129" s="853"/>
      <c r="D129" s="853"/>
      <c r="E129" s="1038"/>
      <c r="F129" s="854"/>
      <c r="G129" s="650"/>
      <c r="H129" s="854"/>
      <c r="I129" s="627">
        <f t="shared" si="26"/>
        <v>0</v>
      </c>
      <c r="J129" s="787"/>
      <c r="K129" s="668"/>
      <c r="L129" s="790"/>
      <c r="M129" s="668"/>
      <c r="N129" s="688"/>
      <c r="O129" s="688"/>
      <c r="P129" s="688"/>
      <c r="Q129" s="688"/>
      <c r="R129" s="688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040"/>
      <c r="C130" s="853"/>
      <c r="D130" s="853"/>
      <c r="E130" s="1038"/>
      <c r="F130" s="854"/>
      <c r="G130" s="650"/>
      <c r="H130" s="854"/>
      <c r="I130" s="627">
        <f t="shared" si="26"/>
        <v>0</v>
      </c>
      <c r="J130" s="787"/>
      <c r="K130" s="668"/>
      <c r="L130" s="790"/>
      <c r="M130" s="668"/>
      <c r="N130" s="688"/>
      <c r="O130" s="688"/>
      <c r="P130" s="688"/>
      <c r="Q130" s="688"/>
      <c r="R130" s="688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040"/>
      <c r="C131" s="853"/>
      <c r="D131" s="855"/>
      <c r="E131" s="858"/>
      <c r="F131" s="854"/>
      <c r="G131" s="650"/>
      <c r="H131" s="854"/>
      <c r="I131" s="627">
        <f t="shared" si="26"/>
        <v>0</v>
      </c>
      <c r="J131" s="787"/>
      <c r="K131" s="668"/>
      <c r="L131" s="790"/>
      <c r="M131" s="668"/>
      <c r="N131" s="688"/>
      <c r="O131" s="688"/>
      <c r="P131" s="688"/>
      <c r="Q131" s="688"/>
      <c r="R131" s="688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040"/>
      <c r="C132" s="866"/>
      <c r="D132" s="855"/>
      <c r="E132" s="858"/>
      <c r="F132" s="854"/>
      <c r="G132" s="650"/>
      <c r="H132" s="854"/>
      <c r="I132" s="627">
        <f t="shared" si="26"/>
        <v>0</v>
      </c>
      <c r="J132" s="787"/>
      <c r="K132" s="668"/>
      <c r="L132" s="790"/>
      <c r="M132" s="668"/>
      <c r="N132" s="688"/>
      <c r="O132" s="688"/>
      <c r="P132" s="688"/>
      <c r="Q132" s="688"/>
      <c r="R132" s="688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042"/>
      <c r="C133" s="853"/>
      <c r="D133" s="856"/>
      <c r="E133" s="868"/>
      <c r="F133" s="854"/>
      <c r="G133" s="650"/>
      <c r="H133" s="854"/>
      <c r="I133" s="103">
        <f t="shared" si="26"/>
        <v>0</v>
      </c>
      <c r="J133" s="787"/>
      <c r="K133" s="668"/>
      <c r="L133" s="790"/>
      <c r="M133" s="668"/>
      <c r="N133" s="688"/>
      <c r="O133" s="688"/>
      <c r="P133" s="688"/>
      <c r="Q133" s="688"/>
      <c r="R133" s="688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042"/>
      <c r="C134" s="853"/>
      <c r="D134" s="853"/>
      <c r="E134" s="868"/>
      <c r="F134" s="854"/>
      <c r="G134" s="650"/>
      <c r="H134" s="854"/>
      <c r="I134" s="103">
        <f t="shared" si="26"/>
        <v>0</v>
      </c>
      <c r="J134" s="787"/>
      <c r="K134" s="668"/>
      <c r="L134" s="790"/>
      <c r="M134" s="668"/>
      <c r="N134" s="688"/>
      <c r="O134" s="688"/>
      <c r="P134" s="688"/>
      <c r="Q134" s="688"/>
      <c r="R134" s="688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042"/>
      <c r="C135" s="853"/>
      <c r="D135" s="853"/>
      <c r="E135" s="868"/>
      <c r="F135" s="854"/>
      <c r="G135" s="650"/>
      <c r="H135" s="854"/>
      <c r="I135" s="1053">
        <f t="shared" si="26"/>
        <v>0</v>
      </c>
      <c r="J135" s="787"/>
      <c r="K135" s="668"/>
      <c r="L135" s="790"/>
      <c r="M135" s="668"/>
      <c r="N135" s="688"/>
      <c r="O135" s="688"/>
      <c r="P135" s="688"/>
      <c r="Q135" s="688"/>
      <c r="R135" s="688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042"/>
      <c r="C136" s="853"/>
      <c r="D136" s="853"/>
      <c r="E136" s="868"/>
      <c r="F136" s="854"/>
      <c r="G136" s="650"/>
      <c r="H136" s="854"/>
      <c r="I136" s="1053">
        <f t="shared" si="26"/>
        <v>0</v>
      </c>
      <c r="J136" s="787"/>
      <c r="K136" s="668"/>
      <c r="L136" s="790"/>
      <c r="M136" s="668"/>
      <c r="N136" s="688"/>
      <c r="O136" s="688"/>
      <c r="P136" s="688"/>
      <c r="Q136" s="688"/>
      <c r="R136" s="688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42"/>
      <c r="C137" s="853"/>
      <c r="D137" s="853"/>
      <c r="E137" s="868"/>
      <c r="F137" s="854"/>
      <c r="G137" s="650"/>
      <c r="H137" s="854"/>
      <c r="I137" s="1053">
        <f t="shared" si="26"/>
        <v>0</v>
      </c>
      <c r="J137" s="787"/>
      <c r="K137" s="668"/>
      <c r="L137" s="790"/>
      <c r="M137" s="668"/>
      <c r="N137" s="688"/>
      <c r="O137" s="688"/>
      <c r="P137" s="688"/>
      <c r="Q137" s="688"/>
      <c r="R137" s="688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42"/>
      <c r="C138" s="853"/>
      <c r="D138" s="853"/>
      <c r="E138" s="868"/>
      <c r="F138" s="854"/>
      <c r="G138" s="650"/>
      <c r="H138" s="854"/>
      <c r="I138" s="1053">
        <f t="shared" si="26"/>
        <v>0</v>
      </c>
      <c r="J138" s="787"/>
      <c r="K138" s="668"/>
      <c r="L138" s="790"/>
      <c r="M138" s="668"/>
      <c r="N138" s="688"/>
      <c r="O138" s="688"/>
      <c r="P138" s="688"/>
      <c r="Q138" s="688"/>
      <c r="R138" s="688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43"/>
      <c r="C139" s="692"/>
      <c r="D139" s="814"/>
      <c r="E139" s="868"/>
      <c r="F139" s="815"/>
      <c r="G139" s="694"/>
      <c r="H139" s="816"/>
      <c r="I139" s="1053">
        <f t="shared" si="26"/>
        <v>0</v>
      </c>
      <c r="J139" s="787"/>
      <c r="K139" s="668"/>
      <c r="L139" s="790"/>
      <c r="M139" s="668"/>
      <c r="N139" s="688"/>
      <c r="O139" s="688"/>
      <c r="P139" s="688"/>
      <c r="Q139" s="688"/>
      <c r="R139" s="688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42"/>
      <c r="C140" s="692"/>
      <c r="D140" s="814"/>
      <c r="E140" s="868"/>
      <c r="F140" s="815"/>
      <c r="G140" s="694"/>
      <c r="H140" s="816"/>
      <c r="I140" s="1053">
        <f t="shared" si="26"/>
        <v>0</v>
      </c>
      <c r="J140" s="787"/>
      <c r="K140" s="668"/>
      <c r="L140" s="790"/>
      <c r="M140" s="668"/>
      <c r="N140" s="688"/>
      <c r="O140" s="688"/>
      <c r="P140" s="688"/>
      <c r="Q140" s="688"/>
      <c r="R140" s="688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69"/>
      <c r="C141" s="692"/>
      <c r="D141" s="692"/>
      <c r="E141" s="817"/>
      <c r="F141" s="815"/>
      <c r="G141" s="694"/>
      <c r="H141" s="815"/>
      <c r="I141" s="1053">
        <f t="shared" si="26"/>
        <v>0</v>
      </c>
      <c r="J141" s="787"/>
      <c r="K141" s="668"/>
      <c r="L141" s="790"/>
      <c r="M141" s="668"/>
      <c r="N141" s="688"/>
      <c r="O141" s="688"/>
      <c r="P141" s="688"/>
      <c r="Q141" s="688"/>
      <c r="R141" s="68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69"/>
      <c r="C142" s="692"/>
      <c r="D142" s="860"/>
      <c r="E142" s="817"/>
      <c r="F142" s="815"/>
      <c r="G142" s="694"/>
      <c r="H142" s="815"/>
      <c r="I142" s="1053">
        <f t="shared" si="26"/>
        <v>0</v>
      </c>
      <c r="J142" s="787"/>
      <c r="K142" s="668"/>
      <c r="L142" s="790"/>
      <c r="M142" s="668"/>
      <c r="N142" s="688"/>
      <c r="O142" s="688"/>
      <c r="P142" s="688"/>
      <c r="Q142" s="688"/>
      <c r="R142" s="68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44"/>
      <c r="C143" s="692"/>
      <c r="D143" s="692"/>
      <c r="E143" s="817"/>
      <c r="F143" s="815"/>
      <c r="G143" s="694"/>
      <c r="H143" s="815"/>
      <c r="I143" s="1053">
        <f t="shared" si="26"/>
        <v>0</v>
      </c>
      <c r="J143" s="787"/>
      <c r="K143" s="668"/>
      <c r="L143" s="790"/>
      <c r="M143" s="668"/>
      <c r="N143" s="688"/>
      <c r="O143" s="688"/>
      <c r="P143" s="688"/>
      <c r="Q143" s="688"/>
      <c r="R143" s="688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45"/>
      <c r="C144" s="692"/>
      <c r="D144" s="860"/>
      <c r="E144" s="817"/>
      <c r="F144" s="815"/>
      <c r="G144" s="694"/>
      <c r="H144" s="815"/>
      <c r="I144" s="1053">
        <f t="shared" si="26"/>
        <v>0</v>
      </c>
      <c r="J144" s="787"/>
      <c r="K144" s="668"/>
      <c r="L144" s="790"/>
      <c r="M144" s="668"/>
      <c r="N144" s="688"/>
      <c r="O144" s="688"/>
      <c r="P144" s="688"/>
      <c r="Q144" s="688"/>
      <c r="R144" s="688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45"/>
      <c r="C145" s="692"/>
      <c r="D145" s="692"/>
      <c r="E145" s="817"/>
      <c r="F145" s="815"/>
      <c r="G145" s="694"/>
      <c r="H145" s="815"/>
      <c r="I145" s="1053">
        <f t="shared" ref="I145:I148" si="53">H145-F145</f>
        <v>0</v>
      </c>
      <c r="J145" s="787"/>
      <c r="K145" s="668"/>
      <c r="L145" s="790"/>
      <c r="M145" s="668"/>
      <c r="N145" s="688"/>
      <c r="O145" s="688"/>
      <c r="P145" s="688"/>
      <c r="Q145" s="688"/>
      <c r="R145" s="688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45"/>
      <c r="C146" s="1046"/>
      <c r="D146" s="500"/>
      <c r="E146" s="817"/>
      <c r="F146" s="1047"/>
      <c r="G146" s="650"/>
      <c r="H146" s="861"/>
      <c r="I146" s="1054">
        <f t="shared" si="53"/>
        <v>0</v>
      </c>
      <c r="J146" s="872"/>
      <c r="K146" s="668"/>
      <c r="L146" s="790"/>
      <c r="M146" s="668"/>
      <c r="N146" s="688"/>
      <c r="O146" s="688"/>
      <c r="P146" s="688"/>
      <c r="Q146" s="688"/>
      <c r="R146" s="688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48"/>
      <c r="C147" s="692"/>
      <c r="D147" s="856"/>
      <c r="E147" s="1049"/>
      <c r="F147" s="861"/>
      <c r="G147" s="862"/>
      <c r="H147" s="861"/>
      <c r="I147" s="1055">
        <f t="shared" si="53"/>
        <v>0</v>
      </c>
      <c r="J147" s="873"/>
      <c r="K147" s="668"/>
      <c r="L147" s="790"/>
      <c r="M147" s="668"/>
      <c r="N147" s="688"/>
      <c r="O147" s="688"/>
      <c r="P147" s="688"/>
      <c r="Q147" s="688"/>
      <c r="R147" s="688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44"/>
      <c r="C148" s="1050"/>
      <c r="D148" s="1051"/>
      <c r="E148" s="1049"/>
      <c r="F148" s="861"/>
      <c r="G148" s="862"/>
      <c r="H148" s="861"/>
      <c r="I148" s="1055">
        <f t="shared" si="53"/>
        <v>0</v>
      </c>
      <c r="J148" s="873"/>
      <c r="K148" s="668"/>
      <c r="L148" s="790"/>
      <c r="M148" s="668"/>
      <c r="N148" s="688"/>
      <c r="O148" s="688"/>
      <c r="P148" s="688"/>
      <c r="Q148" s="688"/>
      <c r="R148" s="688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44"/>
      <c r="C149" s="692"/>
      <c r="D149" s="856"/>
      <c r="E149" s="1049"/>
      <c r="F149" s="861"/>
      <c r="G149" s="862"/>
      <c r="H149" s="861"/>
      <c r="I149" s="1053">
        <f t="shared" ref="I149:I203" si="56">H149-F149</f>
        <v>0</v>
      </c>
      <c r="J149" s="787"/>
      <c r="K149" s="668"/>
      <c r="L149" s="790"/>
      <c r="M149" s="668"/>
      <c r="N149" s="688"/>
      <c r="O149" s="688"/>
      <c r="P149" s="688"/>
      <c r="Q149" s="688"/>
      <c r="R149" s="688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69"/>
      <c r="C150" s="692"/>
      <c r="D150" s="863"/>
      <c r="E150" s="858"/>
      <c r="F150" s="861"/>
      <c r="G150" s="862"/>
      <c r="H150" s="861"/>
      <c r="I150" s="1053">
        <f t="shared" si="56"/>
        <v>0</v>
      </c>
      <c r="J150" s="787"/>
      <c r="K150" s="668"/>
      <c r="L150" s="790"/>
      <c r="M150" s="668"/>
      <c r="N150" s="688"/>
      <c r="O150" s="688"/>
      <c r="P150" s="688"/>
      <c r="Q150" s="688"/>
      <c r="R150" s="688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69"/>
      <c r="C151" s="692"/>
      <c r="D151" s="863"/>
      <c r="E151" s="858"/>
      <c r="F151" s="861"/>
      <c r="G151" s="862"/>
      <c r="H151" s="861"/>
      <c r="I151" s="1053">
        <f t="shared" si="56"/>
        <v>0</v>
      </c>
      <c r="J151" s="787"/>
      <c r="K151" s="668"/>
      <c r="L151" s="790"/>
      <c r="M151" s="668"/>
      <c r="N151" s="688"/>
      <c r="O151" s="688"/>
      <c r="P151" s="688"/>
      <c r="Q151" s="688"/>
      <c r="R151" s="688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2"/>
      <c r="C152" s="692"/>
      <c r="D152" s="863"/>
      <c r="E152" s="858"/>
      <c r="F152" s="861"/>
      <c r="G152" s="862"/>
      <c r="H152" s="861"/>
      <c r="I152" s="1053">
        <f t="shared" si="56"/>
        <v>0</v>
      </c>
      <c r="J152" s="787"/>
      <c r="K152" s="668"/>
      <c r="L152" s="790"/>
      <c r="M152" s="668"/>
      <c r="N152" s="688"/>
      <c r="O152" s="688"/>
      <c r="P152" s="688"/>
      <c r="Q152" s="688"/>
      <c r="R152" s="688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69"/>
      <c r="C153" s="692"/>
      <c r="D153" s="863"/>
      <c r="E153" s="858"/>
      <c r="F153" s="861"/>
      <c r="G153" s="862"/>
      <c r="H153" s="861"/>
      <c r="I153" s="1053">
        <f t="shared" si="56"/>
        <v>0</v>
      </c>
      <c r="J153" s="787"/>
      <c r="K153" s="668"/>
      <c r="L153" s="790"/>
      <c r="M153" s="668"/>
      <c r="N153" s="688"/>
      <c r="O153" s="688"/>
      <c r="P153" s="688"/>
      <c r="Q153" s="688"/>
      <c r="R153" s="688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69"/>
      <c r="C154" s="692"/>
      <c r="D154" s="863"/>
      <c r="E154" s="858"/>
      <c r="F154" s="861"/>
      <c r="G154" s="862"/>
      <c r="H154" s="861"/>
      <c r="I154" s="1053">
        <f t="shared" si="56"/>
        <v>0</v>
      </c>
      <c r="J154" s="787"/>
      <c r="K154" s="668"/>
      <c r="L154" s="790"/>
      <c r="M154" s="668"/>
      <c r="N154" s="688"/>
      <c r="O154" s="688"/>
      <c r="P154" s="688"/>
      <c r="Q154" s="688"/>
      <c r="R154" s="688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69"/>
      <c r="C155" s="692"/>
      <c r="D155" s="856"/>
      <c r="E155" s="858"/>
      <c r="F155" s="861"/>
      <c r="G155" s="862"/>
      <c r="H155" s="861"/>
      <c r="I155" s="1053">
        <f t="shared" si="56"/>
        <v>0</v>
      </c>
      <c r="J155" s="787"/>
      <c r="K155" s="668"/>
      <c r="L155" s="790"/>
      <c r="M155" s="668"/>
      <c r="N155" s="794"/>
      <c r="O155" s="673"/>
      <c r="P155" s="497"/>
      <c r="Q155" s="871"/>
      <c r="R155" s="874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0"/>
      <c r="C156" s="834"/>
      <c r="D156" s="863"/>
      <c r="E156" s="858"/>
      <c r="F156" s="861"/>
      <c r="G156" s="862"/>
      <c r="H156" s="861"/>
      <c r="I156" s="1053">
        <f t="shared" si="56"/>
        <v>0</v>
      </c>
      <c r="J156" s="875"/>
      <c r="K156" s="668"/>
      <c r="L156" s="790"/>
      <c r="M156" s="668"/>
      <c r="N156" s="794"/>
      <c r="O156" s="886"/>
      <c r="P156" s="947"/>
      <c r="Q156" s="497"/>
      <c r="R156" s="671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69"/>
      <c r="C157" s="692"/>
      <c r="D157" s="863"/>
      <c r="E157" s="858"/>
      <c r="F157" s="861"/>
      <c r="G157" s="862"/>
      <c r="H157" s="861"/>
      <c r="I157" s="103">
        <f t="shared" si="56"/>
        <v>0</v>
      </c>
      <c r="J157" s="787"/>
      <c r="K157" s="668"/>
      <c r="L157" s="790"/>
      <c r="M157" s="668"/>
      <c r="N157" s="794"/>
      <c r="O157" s="673"/>
      <c r="P157" s="947"/>
      <c r="Q157" s="871"/>
      <c r="R157" s="874"/>
      <c r="S157" s="65"/>
      <c r="T157" s="167"/>
    </row>
    <row r="158" spans="1:20" s="149" customFormat="1" ht="30.75" customHeight="1" x14ac:dyDescent="0.25">
      <c r="A158" s="98">
        <v>114</v>
      </c>
      <c r="B158" s="869"/>
      <c r="C158" s="692"/>
      <c r="D158" s="863"/>
      <c r="E158" s="858"/>
      <c r="F158" s="861"/>
      <c r="G158" s="862"/>
      <c r="H158" s="861"/>
      <c r="I158" s="103">
        <f t="shared" si="56"/>
        <v>0</v>
      </c>
      <c r="J158" s="787"/>
      <c r="K158" s="668"/>
      <c r="L158" s="790"/>
      <c r="M158" s="668"/>
      <c r="N158" s="794"/>
      <c r="O158" s="673"/>
      <c r="P158" s="947"/>
      <c r="Q158" s="871"/>
      <c r="R158" s="874"/>
      <c r="S158" s="65"/>
      <c r="T158" s="167"/>
    </row>
    <row r="159" spans="1:20" s="149" customFormat="1" ht="24" customHeight="1" x14ac:dyDescent="0.25">
      <c r="A159" s="98">
        <v>115</v>
      </c>
      <c r="B159" s="869"/>
      <c r="C159" s="692"/>
      <c r="D159" s="863"/>
      <c r="E159" s="858"/>
      <c r="F159" s="861"/>
      <c r="G159" s="862"/>
      <c r="H159" s="861"/>
      <c r="I159" s="103">
        <f t="shared" si="56"/>
        <v>0</v>
      </c>
      <c r="J159" s="876"/>
      <c r="K159" s="668"/>
      <c r="L159" s="790"/>
      <c r="M159" s="668"/>
      <c r="N159" s="790"/>
      <c r="O159" s="673"/>
      <c r="P159" s="497"/>
      <c r="Q159" s="497"/>
      <c r="R159" s="671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69"/>
      <c r="C160" s="692"/>
      <c r="D160" s="856"/>
      <c r="E160" s="858"/>
      <c r="F160" s="861"/>
      <c r="G160" s="862"/>
      <c r="H160" s="861"/>
      <c r="I160" s="103">
        <f t="shared" si="56"/>
        <v>0</v>
      </c>
      <c r="J160" s="877"/>
      <c r="K160" s="668"/>
      <c r="L160" s="790"/>
      <c r="M160" s="668"/>
      <c r="N160" s="790"/>
      <c r="O160" s="673"/>
      <c r="P160" s="497"/>
      <c r="Q160" s="497"/>
      <c r="R160" s="671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69"/>
      <c r="C161" s="692"/>
      <c r="D161" s="856"/>
      <c r="E161" s="864"/>
      <c r="F161" s="861"/>
      <c r="G161" s="862"/>
      <c r="H161" s="861"/>
      <c r="I161" s="103">
        <f t="shared" si="56"/>
        <v>0</v>
      </c>
      <c r="J161" s="877"/>
      <c r="K161" s="668"/>
      <c r="L161" s="790"/>
      <c r="M161" s="668"/>
      <c r="N161" s="790"/>
      <c r="O161" s="879"/>
      <c r="P161" s="497"/>
      <c r="Q161" s="871"/>
      <c r="R161" s="874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69"/>
      <c r="C162" s="692"/>
      <c r="D162" s="856"/>
      <c r="E162" s="864"/>
      <c r="F162" s="861"/>
      <c r="G162" s="862"/>
      <c r="H162" s="861"/>
      <c r="I162" s="103">
        <f t="shared" si="56"/>
        <v>0</v>
      </c>
      <c r="J162" s="877"/>
      <c r="K162" s="668"/>
      <c r="L162" s="790"/>
      <c r="M162" s="668"/>
      <c r="N162" s="790"/>
      <c r="O162" s="879"/>
      <c r="P162" s="497"/>
      <c r="Q162" s="871"/>
      <c r="R162" s="874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2"/>
      <c r="C163" s="692"/>
      <c r="D163" s="856"/>
      <c r="E163" s="864"/>
      <c r="F163" s="861"/>
      <c r="G163" s="862"/>
      <c r="H163" s="861"/>
      <c r="I163" s="103">
        <f t="shared" si="56"/>
        <v>0</v>
      </c>
      <c r="J163" s="877"/>
      <c r="K163" s="668"/>
      <c r="L163" s="790"/>
      <c r="M163" s="668"/>
      <c r="N163" s="790"/>
      <c r="O163" s="879"/>
      <c r="P163" s="497"/>
      <c r="Q163" s="497"/>
      <c r="R163" s="671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2"/>
      <c r="C164" s="692"/>
      <c r="D164" s="863"/>
      <c r="E164" s="858"/>
      <c r="F164" s="861"/>
      <c r="G164" s="862"/>
      <c r="H164" s="861"/>
      <c r="I164" s="103">
        <f t="shared" ref="I164" si="57">H164-F164</f>
        <v>0</v>
      </c>
      <c r="J164" s="787"/>
      <c r="K164" s="668"/>
      <c r="L164" s="790"/>
      <c r="M164" s="668"/>
      <c r="N164" s="794"/>
      <c r="O164" s="673"/>
      <c r="P164" s="947"/>
      <c r="Q164" s="497"/>
      <c r="R164" s="671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3"/>
      <c r="C165" s="692"/>
      <c r="D165" s="363"/>
      <c r="E165" s="531"/>
      <c r="F165" s="763"/>
      <c r="G165" s="542"/>
      <c r="H165" s="763"/>
      <c r="I165" s="617">
        <f t="shared" si="56"/>
        <v>0</v>
      </c>
      <c r="J165" s="876"/>
      <c r="K165" s="668"/>
      <c r="L165" s="790"/>
      <c r="M165" s="668"/>
      <c r="N165" s="790"/>
      <c r="O165" s="672"/>
      <c r="P165" s="497"/>
      <c r="Q165" s="497"/>
      <c r="R165" s="674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2"/>
      <c r="C166" s="692"/>
      <c r="D166" s="363"/>
      <c r="E166" s="531"/>
      <c r="F166" s="763"/>
      <c r="G166" s="542"/>
      <c r="H166" s="763"/>
      <c r="I166" s="103">
        <f t="shared" si="56"/>
        <v>0</v>
      </c>
      <c r="J166" s="876"/>
      <c r="K166" s="668"/>
      <c r="L166" s="790"/>
      <c r="M166" s="668"/>
      <c r="N166" s="790"/>
      <c r="O166" s="673"/>
      <c r="P166" s="497"/>
      <c r="Q166" s="497"/>
      <c r="R166" s="674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2"/>
      <c r="C167" s="692"/>
      <c r="D167" s="363"/>
      <c r="E167" s="531"/>
      <c r="F167" s="528"/>
      <c r="G167" s="542"/>
      <c r="H167" s="763"/>
      <c r="I167" s="103">
        <f t="shared" si="56"/>
        <v>0</v>
      </c>
      <c r="J167" s="876"/>
      <c r="K167" s="668"/>
      <c r="L167" s="790"/>
      <c r="M167" s="668"/>
      <c r="N167" s="790"/>
      <c r="O167" s="673"/>
      <c r="P167" s="497"/>
      <c r="Q167" s="497"/>
      <c r="R167" s="674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2"/>
      <c r="C168" s="692"/>
      <c r="D168" s="363"/>
      <c r="E168" s="531"/>
      <c r="F168" s="528"/>
      <c r="G168" s="542"/>
      <c r="H168" s="763"/>
      <c r="I168" s="103">
        <f t="shared" si="56"/>
        <v>0</v>
      </c>
      <c r="J168" s="876"/>
      <c r="K168" s="668"/>
      <c r="L168" s="790"/>
      <c r="M168" s="668"/>
      <c r="N168" s="790"/>
      <c r="O168" s="673"/>
      <c r="P168" s="948"/>
      <c r="Q168" s="500"/>
      <c r="R168" s="674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2"/>
      <c r="C169" s="692"/>
      <c r="D169" s="363"/>
      <c r="E169" s="531"/>
      <c r="F169" s="528"/>
      <c r="G169" s="542"/>
      <c r="H169" s="528"/>
      <c r="I169" s="103">
        <f t="shared" si="56"/>
        <v>0</v>
      </c>
      <c r="J169" s="876"/>
      <c r="K169" s="668"/>
      <c r="L169" s="790"/>
      <c r="M169" s="668"/>
      <c r="N169" s="790"/>
      <c r="O169" s="673"/>
      <c r="P169" s="948"/>
      <c r="Q169" s="500"/>
      <c r="R169" s="669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2"/>
      <c r="C170" s="692"/>
      <c r="D170" s="363"/>
      <c r="E170" s="531"/>
      <c r="F170" s="528"/>
      <c r="G170" s="542"/>
      <c r="H170" s="528"/>
      <c r="I170" s="103">
        <f t="shared" si="56"/>
        <v>0</v>
      </c>
      <c r="J170" s="876"/>
      <c r="K170" s="668"/>
      <c r="L170" s="790"/>
      <c r="M170" s="668"/>
      <c r="N170" s="790"/>
      <c r="O170" s="673"/>
      <c r="P170" s="949"/>
      <c r="Q170" s="500"/>
      <c r="R170" s="669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4"/>
      <c r="C171" s="692"/>
      <c r="D171" s="363"/>
      <c r="E171" s="531"/>
      <c r="F171" s="528"/>
      <c r="G171" s="542"/>
      <c r="H171" s="528"/>
      <c r="I171" s="103">
        <f t="shared" si="56"/>
        <v>0</v>
      </c>
      <c r="J171" s="876"/>
      <c r="K171" s="668"/>
      <c r="L171" s="790"/>
      <c r="M171" s="668"/>
      <c r="N171" s="790"/>
      <c r="O171" s="672"/>
      <c r="P171" s="949"/>
      <c r="Q171" s="500"/>
      <c r="R171" s="878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7"/>
      <c r="C172" s="543"/>
      <c r="D172" s="363"/>
      <c r="E172" s="529"/>
      <c r="F172" s="528"/>
      <c r="G172" s="542"/>
      <c r="H172" s="528"/>
      <c r="I172" s="103">
        <f t="shared" si="56"/>
        <v>0</v>
      </c>
      <c r="J172" s="876"/>
      <c r="K172" s="668"/>
      <c r="L172" s="790"/>
      <c r="M172" s="668"/>
      <c r="N172" s="790"/>
      <c r="O172" s="675"/>
      <c r="P172" s="949"/>
      <c r="Q172" s="500"/>
      <c r="R172" s="669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29"/>
      <c r="F173" s="528"/>
      <c r="G173" s="542"/>
      <c r="H173" s="528"/>
      <c r="I173" s="103">
        <f t="shared" si="56"/>
        <v>0</v>
      </c>
      <c r="J173" s="876"/>
      <c r="K173" s="668"/>
      <c r="L173" s="790"/>
      <c r="M173" s="668"/>
      <c r="N173" s="790"/>
      <c r="O173" s="672"/>
      <c r="P173" s="948"/>
      <c r="Q173" s="500"/>
      <c r="R173" s="669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29"/>
      <c r="F174" s="528"/>
      <c r="G174" s="542"/>
      <c r="H174" s="528"/>
      <c r="I174" s="103">
        <f t="shared" si="56"/>
        <v>0</v>
      </c>
      <c r="J174" s="876"/>
      <c r="K174" s="668"/>
      <c r="L174" s="790"/>
      <c r="M174" s="668"/>
      <c r="N174" s="790"/>
      <c r="O174" s="879"/>
      <c r="P174" s="948"/>
      <c r="Q174" s="500"/>
      <c r="R174" s="669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5"/>
      <c r="C175" s="363"/>
      <c r="D175" s="363"/>
      <c r="E175" s="529"/>
      <c r="F175" s="528"/>
      <c r="G175" s="542"/>
      <c r="H175" s="528"/>
      <c r="I175" s="103">
        <f t="shared" si="56"/>
        <v>0</v>
      </c>
      <c r="J175" s="876"/>
      <c r="K175" s="668"/>
      <c r="L175" s="790"/>
      <c r="M175" s="668"/>
      <c r="N175" s="880"/>
      <c r="O175" s="879"/>
      <c r="P175" s="948"/>
      <c r="Q175" s="500"/>
      <c r="R175" s="669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2"/>
      <c r="C176" s="363"/>
      <c r="D176" s="363"/>
      <c r="E176" s="529"/>
      <c r="F176" s="528"/>
      <c r="G176" s="542"/>
      <c r="H176" s="528"/>
      <c r="I176" s="103">
        <f t="shared" si="56"/>
        <v>0</v>
      </c>
      <c r="J176" s="866"/>
      <c r="K176" s="668"/>
      <c r="L176" s="790"/>
      <c r="M176" s="668"/>
      <c r="N176" s="881"/>
      <c r="O176" s="879"/>
      <c r="P176" s="948"/>
      <c r="Q176" s="500"/>
      <c r="R176" s="882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29"/>
      <c r="F177" s="528"/>
      <c r="G177" s="542"/>
      <c r="H177" s="528"/>
      <c r="I177" s="103">
        <f t="shared" si="56"/>
        <v>0</v>
      </c>
      <c r="J177" s="866"/>
      <c r="K177" s="668"/>
      <c r="L177" s="790"/>
      <c r="M177" s="668"/>
      <c r="N177" s="883"/>
      <c r="O177" s="879"/>
      <c r="P177" s="949"/>
      <c r="Q177" s="500"/>
      <c r="R177" s="882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29"/>
      <c r="F178" s="528"/>
      <c r="G178" s="542"/>
      <c r="H178" s="528"/>
      <c r="I178" s="103">
        <f t="shared" si="56"/>
        <v>0</v>
      </c>
      <c r="J178" s="650"/>
      <c r="K178" s="668"/>
      <c r="L178" s="790"/>
      <c r="M178" s="668"/>
      <c r="N178" s="795"/>
      <c r="O178" s="879"/>
      <c r="P178" s="948"/>
      <c r="Q178" s="500"/>
      <c r="R178" s="882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29"/>
      <c r="F179" s="528"/>
      <c r="G179" s="542"/>
      <c r="H179" s="528"/>
      <c r="I179" s="103">
        <f t="shared" si="56"/>
        <v>0</v>
      </c>
      <c r="J179" s="650"/>
      <c r="K179" s="668"/>
      <c r="L179" s="790"/>
      <c r="M179" s="668"/>
      <c r="N179" s="795"/>
      <c r="O179" s="879"/>
      <c r="P179" s="948"/>
      <c r="Q179" s="500"/>
      <c r="R179" s="882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29"/>
      <c r="F180" s="528"/>
      <c r="G180" s="542"/>
      <c r="H180" s="528"/>
      <c r="I180" s="103">
        <f t="shared" si="56"/>
        <v>0</v>
      </c>
      <c r="J180" s="650"/>
      <c r="K180" s="668"/>
      <c r="L180" s="790"/>
      <c r="M180" s="668"/>
      <c r="N180" s="795"/>
      <c r="O180" s="879"/>
      <c r="P180" s="948"/>
      <c r="Q180" s="500"/>
      <c r="R180" s="882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5"/>
      <c r="M181" s="216"/>
      <c r="N181" s="769"/>
      <c r="O181" s="375"/>
      <c r="P181" s="950"/>
      <c r="Q181" s="501"/>
      <c r="R181" s="59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5"/>
      <c r="M182" s="216"/>
      <c r="N182" s="769"/>
      <c r="O182" s="375"/>
      <c r="P182" s="950"/>
      <c r="Q182" s="501"/>
      <c r="R182" s="59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5"/>
      <c r="M183" s="216"/>
      <c r="N183" s="769"/>
      <c r="O183" s="375"/>
      <c r="P183" s="950"/>
      <c r="Q183" s="501"/>
      <c r="R183" s="59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5"/>
      <c r="M184" s="216"/>
      <c r="N184" s="769"/>
      <c r="O184" s="375"/>
      <c r="P184" s="950"/>
      <c r="Q184" s="501"/>
      <c r="R184" s="59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5"/>
      <c r="M185" s="216"/>
      <c r="N185" s="769"/>
      <c r="O185" s="375"/>
      <c r="P185" s="950"/>
      <c r="Q185" s="501"/>
      <c r="R185" s="591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5"/>
      <c r="M186" s="216"/>
      <c r="N186" s="769"/>
      <c r="O186" s="375"/>
      <c r="P186" s="950"/>
      <c r="Q186" s="501"/>
      <c r="R186" s="591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5"/>
      <c r="M187" s="216"/>
      <c r="N187" s="769"/>
      <c r="O187" s="375"/>
      <c r="P187" s="950"/>
      <c r="Q187" s="501"/>
      <c r="R187" s="591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5"/>
      <c r="M188" s="216"/>
      <c r="N188" s="770"/>
      <c r="O188" s="375"/>
      <c r="P188" s="950"/>
      <c r="Q188" s="502"/>
      <c r="R188" s="592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5"/>
      <c r="M189" s="216"/>
      <c r="N189" s="770"/>
      <c r="O189" s="375"/>
      <c r="P189" s="950"/>
      <c r="Q189" s="502"/>
      <c r="R189" s="592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5"/>
      <c r="M190" s="216"/>
      <c r="N190" s="770"/>
      <c r="O190" s="375"/>
      <c r="P190" s="950"/>
      <c r="Q190" s="502"/>
      <c r="R190" s="592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5"/>
      <c r="M191" s="71"/>
      <c r="N191" s="770"/>
      <c r="O191" s="124"/>
      <c r="P191" s="389"/>
      <c r="Q191" s="503"/>
      <c r="R191" s="593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5"/>
      <c r="M192" s="71"/>
      <c r="N192" s="770"/>
      <c r="O192" s="124"/>
      <c r="P192" s="389"/>
      <c r="Q192" s="504"/>
      <c r="R192" s="594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5"/>
      <c r="M193" s="71"/>
      <c r="N193" s="770"/>
      <c r="O193" s="124"/>
      <c r="P193" s="389"/>
      <c r="Q193" s="504"/>
      <c r="R193" s="594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5"/>
      <c r="M194" s="71"/>
      <c r="N194" s="770"/>
      <c r="O194" s="124"/>
      <c r="P194" s="389"/>
      <c r="Q194" s="504"/>
      <c r="R194" s="595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5"/>
      <c r="M195" s="71"/>
      <c r="N195" s="770"/>
      <c r="O195" s="124"/>
      <c r="P195" s="389"/>
      <c r="Q195" s="504"/>
      <c r="R195" s="595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5"/>
      <c r="M196" s="71"/>
      <c r="N196" s="770"/>
      <c r="O196" s="124"/>
      <c r="P196" s="389"/>
      <c r="Q196" s="379"/>
      <c r="R196" s="596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5"/>
      <c r="M197" s="71"/>
      <c r="N197" s="770"/>
      <c r="O197" s="124"/>
      <c r="P197" s="389"/>
      <c r="Q197" s="379"/>
      <c r="R197" s="596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5"/>
      <c r="M198" s="71"/>
      <c r="N198" s="770"/>
      <c r="O198" s="124"/>
      <c r="P198" s="389"/>
      <c r="Q198" s="379"/>
      <c r="R198" s="596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5"/>
      <c r="M199" s="71"/>
      <c r="N199" s="770"/>
      <c r="O199" s="124"/>
      <c r="P199" s="389"/>
      <c r="Q199" s="379"/>
      <c r="R199" s="596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5"/>
      <c r="M200" s="71"/>
      <c r="N200" s="770"/>
      <c r="O200" s="124"/>
      <c r="P200" s="389"/>
      <c r="Q200" s="379"/>
      <c r="R200" s="596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5"/>
      <c r="M201" s="71"/>
      <c r="N201" s="770"/>
      <c r="O201" s="124"/>
      <c r="P201" s="389"/>
      <c r="Q201" s="505"/>
      <c r="R201" s="593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5"/>
      <c r="M202" s="71"/>
      <c r="N202" s="770"/>
      <c r="O202" s="124"/>
      <c r="P202" s="389"/>
      <c r="Q202" s="505"/>
      <c r="R202" s="597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6"/>
      <c r="M203" s="71"/>
      <c r="N203" s="771"/>
      <c r="O203" s="124"/>
      <c r="P203" s="389"/>
      <c r="Q203" s="379"/>
      <c r="R203" s="598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1613</v>
      </c>
      <c r="H204" s="360">
        <f>SUM(H3:H203)</f>
        <v>346841.81100000016</v>
      </c>
      <c r="I204" s="450">
        <f>PIERNA!I37</f>
        <v>0</v>
      </c>
      <c r="J204" s="46"/>
      <c r="K204" s="161">
        <f>SUM(K5:K203)</f>
        <v>139358</v>
      </c>
      <c r="L204" s="587"/>
      <c r="M204" s="161">
        <f>SUM(M5:M203)</f>
        <v>408320</v>
      </c>
      <c r="N204" s="772"/>
      <c r="O204" s="376"/>
      <c r="P204" s="951"/>
      <c r="Q204" s="506">
        <f>SUM(Q5:Q203)</f>
        <v>10026801.818560001</v>
      </c>
      <c r="R204" s="599"/>
      <c r="S204" s="164">
        <f>Q204+M204+K204</f>
        <v>10574479.818560001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8"/>
      <c r="N205" s="773"/>
      <c r="O205" s="158"/>
      <c r="P205" s="389"/>
      <c r="Q205" s="379"/>
      <c r="R205" s="461" t="s">
        <v>42</v>
      </c>
    </row>
  </sheetData>
  <sortState ref="A101:AC105">
    <sortCondition ref="E99:E100"/>
  </sortState>
  <mergeCells count="18">
    <mergeCell ref="B112:B113"/>
    <mergeCell ref="E112:E113"/>
    <mergeCell ref="O112:O113"/>
    <mergeCell ref="R102:R103"/>
    <mergeCell ref="R99:R100"/>
    <mergeCell ref="B107:B108"/>
    <mergeCell ref="E107:E108"/>
    <mergeCell ref="B109:B111"/>
    <mergeCell ref="E109:E111"/>
    <mergeCell ref="O109:O111"/>
    <mergeCell ref="B102:B103"/>
    <mergeCell ref="O102:O103"/>
    <mergeCell ref="Q1:Q2"/>
    <mergeCell ref="K1:K2"/>
    <mergeCell ref="M1:M2"/>
    <mergeCell ref="B99:B100"/>
    <mergeCell ref="O99:O100"/>
    <mergeCell ref="E102:E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40" t="s">
        <v>351</v>
      </c>
      <c r="B1" s="1140"/>
      <c r="C1" s="1140"/>
      <c r="D1" s="1140"/>
      <c r="E1" s="1140"/>
      <c r="F1" s="1140"/>
      <c r="G1" s="1140"/>
      <c r="H1" s="11">
        <v>1</v>
      </c>
      <c r="L1" s="1140" t="str">
        <f>A1</f>
        <v>INVENTARIO  DEL MES DE  FEBRERO 2023</v>
      </c>
      <c r="M1" s="1140"/>
      <c r="N1" s="1140"/>
      <c r="O1" s="1140"/>
      <c r="P1" s="1140"/>
      <c r="Q1" s="1140"/>
      <c r="R1" s="114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151" t="s">
        <v>71</v>
      </c>
      <c r="C4" s="236"/>
      <c r="D4" s="131"/>
      <c r="E4" s="458"/>
      <c r="F4" s="73"/>
      <c r="G4" s="152"/>
      <c r="H4" s="152"/>
      <c r="L4" s="431"/>
      <c r="M4" s="1151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153" t="s">
        <v>92</v>
      </c>
      <c r="B5" s="1152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153" t="s">
        <v>92</v>
      </c>
      <c r="M5" s="1152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153"/>
      <c r="B6" s="1152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153"/>
      <c r="M6" s="1152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4"/>
      <c r="B7" s="1152"/>
      <c r="C7" s="226"/>
      <c r="D7" s="224"/>
      <c r="E7" s="458"/>
      <c r="F7" s="73"/>
      <c r="L7" s="774"/>
      <c r="M7" s="1152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7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7" t="s">
        <v>3</v>
      </c>
    </row>
    <row r="10" spans="1:21" ht="15.75" thickTop="1" x14ac:dyDescent="0.25">
      <c r="A10" s="80" t="s">
        <v>32</v>
      </c>
      <c r="B10" s="756">
        <f>F6-C10+F5+F4+F7+F8</f>
        <v>260</v>
      </c>
      <c r="C10" s="701">
        <v>35</v>
      </c>
      <c r="D10" s="624">
        <v>994.9</v>
      </c>
      <c r="E10" s="651">
        <v>44974</v>
      </c>
      <c r="F10" s="624">
        <f t="shared" ref="F10:F57" si="0">D10</f>
        <v>994.9</v>
      </c>
      <c r="G10" s="622" t="s">
        <v>275</v>
      </c>
      <c r="H10" s="623">
        <v>137</v>
      </c>
      <c r="I10" s="655">
        <f>E6-F10+E5+E4+E7+E8</f>
        <v>7853.82</v>
      </c>
      <c r="J10" s="738">
        <f>F10*H10</f>
        <v>136301.29999999999</v>
      </c>
      <c r="L10" s="80" t="s">
        <v>32</v>
      </c>
      <c r="M10" s="706">
        <f>Q6-N10+Q5+Q4+Q7+Q8</f>
        <v>314</v>
      </c>
      <c r="N10" s="701"/>
      <c r="O10" s="624"/>
      <c r="P10" s="651"/>
      <c r="Q10" s="624">
        <f t="shared" ref="Q10:Q57" si="1">O10</f>
        <v>0</v>
      </c>
      <c r="R10" s="622"/>
      <c r="S10" s="623"/>
      <c r="T10" s="703">
        <f>P6-Q10+P5+P4+P7+P8</f>
        <v>9377.0400000000009</v>
      </c>
      <c r="U10" s="738">
        <f>Q10*S10</f>
        <v>0</v>
      </c>
    </row>
    <row r="11" spans="1:21" x14ac:dyDescent="0.25">
      <c r="A11" s="189"/>
      <c r="B11" s="756">
        <f>B10-C11</f>
        <v>259</v>
      </c>
      <c r="C11" s="701">
        <v>1</v>
      </c>
      <c r="D11" s="624">
        <v>24.04</v>
      </c>
      <c r="E11" s="651">
        <v>44974</v>
      </c>
      <c r="F11" s="624">
        <f t="shared" si="0"/>
        <v>24.04</v>
      </c>
      <c r="G11" s="622" t="s">
        <v>276</v>
      </c>
      <c r="H11" s="623">
        <v>137</v>
      </c>
      <c r="I11" s="655">
        <f>I10-F11</f>
        <v>7829.78</v>
      </c>
      <c r="J11" s="738">
        <f t="shared" ref="J11:J74" si="2">F11*H11</f>
        <v>3293.48</v>
      </c>
      <c r="L11" s="189"/>
      <c r="M11" s="756">
        <f>M10-N11</f>
        <v>314</v>
      </c>
      <c r="N11" s="701"/>
      <c r="O11" s="624"/>
      <c r="P11" s="651"/>
      <c r="Q11" s="624">
        <f t="shared" si="1"/>
        <v>0</v>
      </c>
      <c r="R11" s="622"/>
      <c r="S11" s="623"/>
      <c r="T11" s="655">
        <f>T10-Q11</f>
        <v>9377.0400000000009</v>
      </c>
      <c r="U11" s="738">
        <f t="shared" ref="U11:U74" si="3">Q11*S11</f>
        <v>0</v>
      </c>
    </row>
    <row r="12" spans="1:21" x14ac:dyDescent="0.25">
      <c r="A12" s="177"/>
      <c r="B12" s="756">
        <f t="shared" ref="B12:B75" si="4">B11-C12</f>
        <v>245</v>
      </c>
      <c r="C12" s="701">
        <v>14</v>
      </c>
      <c r="D12" s="624">
        <v>408.83</v>
      </c>
      <c r="E12" s="651">
        <v>44974</v>
      </c>
      <c r="F12" s="624">
        <f t="shared" si="0"/>
        <v>408.83</v>
      </c>
      <c r="G12" s="622" t="s">
        <v>277</v>
      </c>
      <c r="H12" s="623">
        <v>137</v>
      </c>
      <c r="I12" s="655">
        <f t="shared" ref="I12:I75" si="5">I11-F12</f>
        <v>7420.95</v>
      </c>
      <c r="J12" s="738">
        <f t="shared" si="2"/>
        <v>56009.71</v>
      </c>
      <c r="L12" s="177"/>
      <c r="M12" s="756">
        <f t="shared" ref="M12:M75" si="6">M11-N12</f>
        <v>314</v>
      </c>
      <c r="N12" s="701"/>
      <c r="O12" s="624"/>
      <c r="P12" s="651"/>
      <c r="Q12" s="624">
        <f t="shared" si="1"/>
        <v>0</v>
      </c>
      <c r="R12" s="622"/>
      <c r="S12" s="623"/>
      <c r="T12" s="655">
        <f t="shared" ref="T12:T75" si="7">T11-Q12</f>
        <v>9377.0400000000009</v>
      </c>
      <c r="U12" s="738">
        <f t="shared" si="3"/>
        <v>0</v>
      </c>
    </row>
    <row r="13" spans="1:21" x14ac:dyDescent="0.25">
      <c r="A13" s="177"/>
      <c r="B13" s="756">
        <f t="shared" si="4"/>
        <v>244</v>
      </c>
      <c r="C13" s="701">
        <v>1</v>
      </c>
      <c r="D13" s="624">
        <v>31.48</v>
      </c>
      <c r="E13" s="651">
        <v>44975</v>
      </c>
      <c r="F13" s="624">
        <f t="shared" si="0"/>
        <v>31.48</v>
      </c>
      <c r="G13" s="622" t="s">
        <v>279</v>
      </c>
      <c r="H13" s="623">
        <v>137</v>
      </c>
      <c r="I13" s="655">
        <f t="shared" si="5"/>
        <v>7389.47</v>
      </c>
      <c r="J13" s="738">
        <f t="shared" si="2"/>
        <v>4312.76</v>
      </c>
      <c r="L13" s="177"/>
      <c r="M13" s="756">
        <f t="shared" si="6"/>
        <v>314</v>
      </c>
      <c r="N13" s="701"/>
      <c r="O13" s="624"/>
      <c r="P13" s="651"/>
      <c r="Q13" s="624">
        <f t="shared" si="1"/>
        <v>0</v>
      </c>
      <c r="R13" s="622"/>
      <c r="S13" s="623"/>
      <c r="T13" s="655">
        <f t="shared" si="7"/>
        <v>9377.0400000000009</v>
      </c>
      <c r="U13" s="738">
        <f t="shared" si="3"/>
        <v>0</v>
      </c>
    </row>
    <row r="14" spans="1:21" x14ac:dyDescent="0.25">
      <c r="A14" s="82" t="s">
        <v>33</v>
      </c>
      <c r="B14" s="756">
        <f t="shared" si="4"/>
        <v>243</v>
      </c>
      <c r="C14" s="701">
        <v>1</v>
      </c>
      <c r="D14" s="624">
        <v>27.62</v>
      </c>
      <c r="E14" s="651">
        <v>44975</v>
      </c>
      <c r="F14" s="624">
        <f t="shared" si="0"/>
        <v>27.62</v>
      </c>
      <c r="G14" s="622" t="s">
        <v>279</v>
      </c>
      <c r="H14" s="623">
        <v>137</v>
      </c>
      <c r="I14" s="655">
        <f t="shared" si="5"/>
        <v>7361.85</v>
      </c>
      <c r="J14" s="738">
        <f t="shared" si="2"/>
        <v>3783.94</v>
      </c>
      <c r="L14" s="82" t="s">
        <v>33</v>
      </c>
      <c r="M14" s="756">
        <f t="shared" si="6"/>
        <v>314</v>
      </c>
      <c r="N14" s="701"/>
      <c r="O14" s="624"/>
      <c r="P14" s="651"/>
      <c r="Q14" s="624">
        <f t="shared" si="1"/>
        <v>0</v>
      </c>
      <c r="R14" s="622"/>
      <c r="S14" s="623"/>
      <c r="T14" s="655">
        <f t="shared" si="7"/>
        <v>9377.0400000000009</v>
      </c>
      <c r="U14" s="738">
        <f t="shared" si="3"/>
        <v>0</v>
      </c>
    </row>
    <row r="15" spans="1:21" x14ac:dyDescent="0.25">
      <c r="A15" s="73"/>
      <c r="B15" s="756">
        <f t="shared" si="4"/>
        <v>210</v>
      </c>
      <c r="C15" s="701">
        <v>33</v>
      </c>
      <c r="D15" s="624">
        <v>942.55</v>
      </c>
      <c r="E15" s="651">
        <v>44975</v>
      </c>
      <c r="F15" s="624">
        <f t="shared" si="0"/>
        <v>942.55</v>
      </c>
      <c r="G15" s="622" t="s">
        <v>281</v>
      </c>
      <c r="H15" s="623">
        <v>137</v>
      </c>
      <c r="I15" s="655">
        <f t="shared" si="5"/>
        <v>6419.3</v>
      </c>
      <c r="J15" s="738">
        <f t="shared" si="2"/>
        <v>129129.34999999999</v>
      </c>
      <c r="L15" s="73"/>
      <c r="M15" s="756">
        <f t="shared" si="6"/>
        <v>314</v>
      </c>
      <c r="N15" s="701"/>
      <c r="O15" s="624"/>
      <c r="P15" s="651"/>
      <c r="Q15" s="624">
        <f t="shared" si="1"/>
        <v>0</v>
      </c>
      <c r="R15" s="622"/>
      <c r="S15" s="623"/>
      <c r="T15" s="655">
        <f t="shared" si="7"/>
        <v>9377.0400000000009</v>
      </c>
      <c r="U15" s="738">
        <f t="shared" si="3"/>
        <v>0</v>
      </c>
    </row>
    <row r="16" spans="1:21" x14ac:dyDescent="0.25">
      <c r="A16" s="73"/>
      <c r="B16" s="756">
        <f t="shared" si="4"/>
        <v>175</v>
      </c>
      <c r="C16" s="701">
        <v>35</v>
      </c>
      <c r="D16" s="624">
        <v>1096.3499999999999</v>
      </c>
      <c r="E16" s="651">
        <v>44975</v>
      </c>
      <c r="F16" s="624">
        <f t="shared" si="0"/>
        <v>1096.3499999999999</v>
      </c>
      <c r="G16" s="622" t="s">
        <v>281</v>
      </c>
      <c r="H16" s="623">
        <v>137</v>
      </c>
      <c r="I16" s="655">
        <f t="shared" si="5"/>
        <v>5322.9500000000007</v>
      </c>
      <c r="J16" s="738">
        <f t="shared" si="2"/>
        <v>150199.94999999998</v>
      </c>
      <c r="L16" s="73"/>
      <c r="M16" s="756">
        <f t="shared" si="6"/>
        <v>314</v>
      </c>
      <c r="N16" s="701"/>
      <c r="O16" s="624"/>
      <c r="P16" s="651"/>
      <c r="Q16" s="624">
        <f t="shared" si="1"/>
        <v>0</v>
      </c>
      <c r="R16" s="622"/>
      <c r="S16" s="623"/>
      <c r="T16" s="655">
        <f t="shared" si="7"/>
        <v>9377.0400000000009</v>
      </c>
      <c r="U16" s="738">
        <f t="shared" si="3"/>
        <v>0</v>
      </c>
    </row>
    <row r="17" spans="1:21" x14ac:dyDescent="0.25">
      <c r="B17" s="756">
        <f t="shared" si="4"/>
        <v>134</v>
      </c>
      <c r="C17" s="701">
        <v>41</v>
      </c>
      <c r="D17" s="624">
        <v>1312.96</v>
      </c>
      <c r="E17" s="651">
        <v>44975</v>
      </c>
      <c r="F17" s="624">
        <f t="shared" si="0"/>
        <v>1312.96</v>
      </c>
      <c r="G17" s="622" t="s">
        <v>209</v>
      </c>
      <c r="H17" s="623">
        <v>137</v>
      </c>
      <c r="I17" s="655">
        <f t="shared" si="5"/>
        <v>4009.9900000000007</v>
      </c>
      <c r="J17" s="738">
        <f t="shared" si="2"/>
        <v>179875.52000000002</v>
      </c>
      <c r="M17" s="756">
        <f t="shared" si="6"/>
        <v>314</v>
      </c>
      <c r="N17" s="701"/>
      <c r="O17" s="624"/>
      <c r="P17" s="651"/>
      <c r="Q17" s="624">
        <f t="shared" si="1"/>
        <v>0</v>
      </c>
      <c r="R17" s="622"/>
      <c r="S17" s="623"/>
      <c r="T17" s="655">
        <f t="shared" si="7"/>
        <v>9377.0400000000009</v>
      </c>
      <c r="U17" s="738">
        <f t="shared" si="3"/>
        <v>0</v>
      </c>
    </row>
    <row r="18" spans="1:21" x14ac:dyDescent="0.25">
      <c r="B18" s="756">
        <f t="shared" si="4"/>
        <v>132</v>
      </c>
      <c r="C18" s="701">
        <v>2</v>
      </c>
      <c r="D18" s="624">
        <f>30.66+27.4</f>
        <v>58.06</v>
      </c>
      <c r="E18" s="651">
        <v>44978</v>
      </c>
      <c r="F18" s="624">
        <f t="shared" si="0"/>
        <v>58.06</v>
      </c>
      <c r="G18" s="622" t="s">
        <v>283</v>
      </c>
      <c r="H18" s="623">
        <v>137</v>
      </c>
      <c r="I18" s="655">
        <f t="shared" si="5"/>
        <v>3951.9300000000007</v>
      </c>
      <c r="J18" s="738">
        <f t="shared" si="2"/>
        <v>7954.22</v>
      </c>
      <c r="M18" s="756">
        <f t="shared" si="6"/>
        <v>314</v>
      </c>
      <c r="N18" s="701"/>
      <c r="O18" s="624"/>
      <c r="P18" s="651"/>
      <c r="Q18" s="624">
        <f t="shared" si="1"/>
        <v>0</v>
      </c>
      <c r="R18" s="622"/>
      <c r="S18" s="623"/>
      <c r="T18" s="655">
        <f t="shared" si="7"/>
        <v>9377.0400000000009</v>
      </c>
      <c r="U18" s="738">
        <f t="shared" si="3"/>
        <v>0</v>
      </c>
    </row>
    <row r="19" spans="1:21" x14ac:dyDescent="0.25">
      <c r="A19" s="119"/>
      <c r="B19" s="756">
        <f t="shared" si="4"/>
        <v>122</v>
      </c>
      <c r="C19" s="701">
        <v>10</v>
      </c>
      <c r="D19" s="624">
        <v>303.76</v>
      </c>
      <c r="E19" s="651">
        <v>44979</v>
      </c>
      <c r="F19" s="624">
        <f t="shared" si="0"/>
        <v>303.76</v>
      </c>
      <c r="G19" s="622" t="s">
        <v>293</v>
      </c>
      <c r="H19" s="623">
        <v>137</v>
      </c>
      <c r="I19" s="655">
        <f t="shared" si="5"/>
        <v>3648.170000000001</v>
      </c>
      <c r="J19" s="738">
        <f t="shared" si="2"/>
        <v>41615.119999999995</v>
      </c>
      <c r="L19" s="119"/>
      <c r="M19" s="756">
        <f t="shared" si="6"/>
        <v>314</v>
      </c>
      <c r="N19" s="701"/>
      <c r="O19" s="624"/>
      <c r="P19" s="651"/>
      <c r="Q19" s="624">
        <f t="shared" si="1"/>
        <v>0</v>
      </c>
      <c r="R19" s="622"/>
      <c r="S19" s="623"/>
      <c r="T19" s="655">
        <f t="shared" si="7"/>
        <v>9377.0400000000009</v>
      </c>
      <c r="U19" s="738">
        <f t="shared" si="3"/>
        <v>0</v>
      </c>
    </row>
    <row r="20" spans="1:21" x14ac:dyDescent="0.25">
      <c r="A20" s="119"/>
      <c r="B20" s="756">
        <f t="shared" si="4"/>
        <v>92</v>
      </c>
      <c r="C20" s="701">
        <v>30</v>
      </c>
      <c r="D20" s="624">
        <v>891.64</v>
      </c>
      <c r="E20" s="651">
        <v>44982</v>
      </c>
      <c r="F20" s="624">
        <f t="shared" si="0"/>
        <v>891.64</v>
      </c>
      <c r="G20" s="622" t="s">
        <v>308</v>
      </c>
      <c r="H20" s="623">
        <v>137</v>
      </c>
      <c r="I20" s="655">
        <f t="shared" si="5"/>
        <v>2756.5300000000011</v>
      </c>
      <c r="J20" s="738">
        <f t="shared" si="2"/>
        <v>122154.68</v>
      </c>
      <c r="L20" s="119"/>
      <c r="M20" s="756">
        <f t="shared" si="6"/>
        <v>314</v>
      </c>
      <c r="N20" s="701"/>
      <c r="O20" s="624"/>
      <c r="P20" s="651"/>
      <c r="Q20" s="624">
        <f t="shared" si="1"/>
        <v>0</v>
      </c>
      <c r="R20" s="622"/>
      <c r="S20" s="623"/>
      <c r="T20" s="655">
        <f t="shared" si="7"/>
        <v>9377.0400000000009</v>
      </c>
      <c r="U20" s="738">
        <f t="shared" si="3"/>
        <v>0</v>
      </c>
    </row>
    <row r="21" spans="1:21" x14ac:dyDescent="0.25">
      <c r="A21" s="119"/>
      <c r="B21" s="756">
        <f t="shared" si="4"/>
        <v>57</v>
      </c>
      <c r="C21" s="701">
        <v>35</v>
      </c>
      <c r="D21" s="624">
        <v>1058.0899999999999</v>
      </c>
      <c r="E21" s="651">
        <v>44985</v>
      </c>
      <c r="F21" s="624">
        <f t="shared" si="0"/>
        <v>1058.0899999999999</v>
      </c>
      <c r="G21" s="622" t="s">
        <v>301</v>
      </c>
      <c r="H21" s="623">
        <v>137</v>
      </c>
      <c r="I21" s="655">
        <f t="shared" si="5"/>
        <v>1698.4400000000012</v>
      </c>
      <c r="J21" s="738">
        <f t="shared" si="2"/>
        <v>144958.32999999999</v>
      </c>
      <c r="L21" s="119"/>
      <c r="M21" s="756">
        <f t="shared" si="6"/>
        <v>314</v>
      </c>
      <c r="N21" s="701"/>
      <c r="O21" s="624"/>
      <c r="P21" s="651"/>
      <c r="Q21" s="624">
        <f t="shared" si="1"/>
        <v>0</v>
      </c>
      <c r="R21" s="622"/>
      <c r="S21" s="623"/>
      <c r="T21" s="655">
        <f t="shared" si="7"/>
        <v>9377.0400000000009</v>
      </c>
      <c r="U21" s="738">
        <f t="shared" si="3"/>
        <v>0</v>
      </c>
    </row>
    <row r="22" spans="1:21" x14ac:dyDescent="0.25">
      <c r="A22" s="119"/>
      <c r="B22" s="756">
        <f t="shared" si="4"/>
        <v>52</v>
      </c>
      <c r="C22" s="701">
        <v>5</v>
      </c>
      <c r="D22" s="624">
        <v>153.32</v>
      </c>
      <c r="E22" s="651">
        <v>44987</v>
      </c>
      <c r="F22" s="624">
        <f t="shared" si="0"/>
        <v>153.32</v>
      </c>
      <c r="G22" s="622" t="s">
        <v>313</v>
      </c>
      <c r="H22" s="623">
        <v>137</v>
      </c>
      <c r="I22" s="655">
        <f t="shared" si="5"/>
        <v>1545.1200000000013</v>
      </c>
      <c r="J22" s="738">
        <f t="shared" si="2"/>
        <v>21004.84</v>
      </c>
      <c r="L22" s="119"/>
      <c r="M22" s="756">
        <f t="shared" si="6"/>
        <v>314</v>
      </c>
      <c r="N22" s="701"/>
      <c r="O22" s="624"/>
      <c r="P22" s="651"/>
      <c r="Q22" s="624">
        <f t="shared" si="1"/>
        <v>0</v>
      </c>
      <c r="R22" s="622"/>
      <c r="S22" s="623"/>
      <c r="T22" s="655">
        <f t="shared" si="7"/>
        <v>9377.0400000000009</v>
      </c>
      <c r="U22" s="738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1">
        <v>44987</v>
      </c>
      <c r="F23" s="624">
        <f t="shared" si="0"/>
        <v>31.890999999999998</v>
      </c>
      <c r="G23" s="622" t="s">
        <v>327</v>
      </c>
      <c r="H23" s="623">
        <v>137</v>
      </c>
      <c r="I23" s="655">
        <f t="shared" si="5"/>
        <v>1513.2290000000012</v>
      </c>
      <c r="J23" s="738">
        <f t="shared" si="2"/>
        <v>4369.067</v>
      </c>
      <c r="L23" s="119"/>
      <c r="M23" s="177">
        <f t="shared" si="6"/>
        <v>314</v>
      </c>
      <c r="N23" s="15"/>
      <c r="O23" s="69"/>
      <c r="P23" s="651"/>
      <c r="Q23" s="624">
        <f t="shared" si="1"/>
        <v>0</v>
      </c>
      <c r="R23" s="622"/>
      <c r="S23" s="623"/>
      <c r="T23" s="655">
        <f t="shared" si="7"/>
        <v>9377.0400000000009</v>
      </c>
      <c r="U23" s="738">
        <f t="shared" si="3"/>
        <v>0</v>
      </c>
    </row>
    <row r="24" spans="1:21" x14ac:dyDescent="0.25">
      <c r="A24" s="120"/>
      <c r="B24" s="706">
        <f t="shared" si="4"/>
        <v>16</v>
      </c>
      <c r="C24" s="15">
        <v>35</v>
      </c>
      <c r="D24" s="69">
        <v>1048.8699999999999</v>
      </c>
      <c r="E24" s="651">
        <v>44989</v>
      </c>
      <c r="F24" s="624">
        <f t="shared" si="0"/>
        <v>1048.8699999999999</v>
      </c>
      <c r="G24" s="622" t="s">
        <v>344</v>
      </c>
      <c r="H24" s="623">
        <v>137</v>
      </c>
      <c r="I24" s="703">
        <f t="shared" si="5"/>
        <v>464.35900000000129</v>
      </c>
      <c r="J24" s="738">
        <f t="shared" si="2"/>
        <v>143695.18999999997</v>
      </c>
      <c r="L24" s="120"/>
      <c r="M24" s="177">
        <f t="shared" si="6"/>
        <v>314</v>
      </c>
      <c r="N24" s="15"/>
      <c r="O24" s="69"/>
      <c r="P24" s="651"/>
      <c r="Q24" s="624">
        <f t="shared" si="1"/>
        <v>0</v>
      </c>
      <c r="R24" s="622"/>
      <c r="S24" s="623"/>
      <c r="T24" s="655">
        <f t="shared" si="7"/>
        <v>9377.0400000000009</v>
      </c>
      <c r="U24" s="738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59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59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59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59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59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59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59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59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59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59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59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59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59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59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59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59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59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59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59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142" t="s">
        <v>11</v>
      </c>
      <c r="D84" s="1143"/>
      <c r="E84" s="57">
        <f>E5+E6-F79+E7+E4</f>
        <v>464.35899999999856</v>
      </c>
      <c r="F84" s="73"/>
      <c r="N84" s="1142" t="s">
        <v>11</v>
      </c>
      <c r="O84" s="1143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40" t="s">
        <v>188</v>
      </c>
      <c r="B1" s="1140"/>
      <c r="C1" s="1140"/>
      <c r="D1" s="1140"/>
      <c r="E1" s="1140"/>
      <c r="F1" s="1140"/>
      <c r="G1" s="1140"/>
      <c r="H1" s="11">
        <v>1</v>
      </c>
      <c r="K1" s="1144" t="s">
        <v>194</v>
      </c>
      <c r="L1" s="1144"/>
      <c r="M1" s="1144"/>
      <c r="N1" s="1144"/>
      <c r="O1" s="1144"/>
      <c r="P1" s="1144"/>
      <c r="Q1" s="1144"/>
      <c r="R1" s="11">
        <v>2</v>
      </c>
      <c r="U1" s="1140" t="s">
        <v>352</v>
      </c>
      <c r="V1" s="1140"/>
      <c r="W1" s="1140"/>
      <c r="X1" s="1140"/>
      <c r="Y1" s="1140"/>
      <c r="Z1" s="1140"/>
      <c r="AA1" s="114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154" t="s">
        <v>52</v>
      </c>
      <c r="B5" s="1155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154" t="s">
        <v>52</v>
      </c>
      <c r="L5" s="1155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154" t="s">
        <v>52</v>
      </c>
      <c r="V5" s="1155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154"/>
      <c r="B6" s="1155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154"/>
      <c r="L6" s="1155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154"/>
      <c r="V6" s="1155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154"/>
      <c r="B7" s="19"/>
      <c r="C7" s="223"/>
      <c r="D7" s="224"/>
      <c r="E7" s="78"/>
      <c r="F7" s="62"/>
      <c r="K7" s="1154"/>
      <c r="L7" s="19"/>
      <c r="M7" s="223"/>
      <c r="N7" s="224"/>
      <c r="O7" s="78"/>
      <c r="P7" s="62"/>
      <c r="U7" s="1154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7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62">
        <f>P4+P5+P6+P7-M9</f>
        <v>95</v>
      </c>
      <c r="M9" s="701">
        <v>5</v>
      </c>
      <c r="N9" s="624">
        <v>122.6</v>
      </c>
      <c r="O9" s="651">
        <v>44974</v>
      </c>
      <c r="P9" s="624">
        <f t="shared" ref="P9:P33" si="1">N9</f>
        <v>122.6</v>
      </c>
      <c r="Q9" s="622" t="s">
        <v>271</v>
      </c>
      <c r="R9" s="623">
        <v>80</v>
      </c>
      <c r="S9" s="655">
        <f>O6-P9+O5+O7</f>
        <v>2388.12</v>
      </c>
      <c r="T9" s="653"/>
      <c r="U9" s="80" t="s">
        <v>32</v>
      </c>
      <c r="V9" s="962">
        <f>Z4+Z5+Z6+Z7-W9</f>
        <v>141</v>
      </c>
      <c r="W9" s="701">
        <v>20</v>
      </c>
      <c r="X9" s="624">
        <v>500.61</v>
      </c>
      <c r="Y9" s="651">
        <v>44988</v>
      </c>
      <c r="Z9" s="624">
        <f t="shared" ref="Z9:Z33" si="2">X9</f>
        <v>500.61</v>
      </c>
      <c r="AA9" s="622" t="s">
        <v>329</v>
      </c>
      <c r="AB9" s="623">
        <v>77</v>
      </c>
      <c r="AC9" s="655">
        <f>Y6-Z9+Y5+Y7+Y4</f>
        <v>3732.0299999999997</v>
      </c>
    </row>
    <row r="10" spans="1:29" x14ac:dyDescent="0.25">
      <c r="A10" s="189"/>
      <c r="B10" s="838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63">
        <f>L9-M10</f>
        <v>93</v>
      </c>
      <c r="M10" s="701">
        <v>2</v>
      </c>
      <c r="N10" s="624">
        <v>53.99</v>
      </c>
      <c r="O10" s="651">
        <v>44974</v>
      </c>
      <c r="P10" s="624">
        <f t="shared" si="1"/>
        <v>53.99</v>
      </c>
      <c r="Q10" s="622" t="s">
        <v>276</v>
      </c>
      <c r="R10" s="623">
        <v>80</v>
      </c>
      <c r="S10" s="655">
        <f>S9-P10</f>
        <v>2334.13</v>
      </c>
      <c r="T10" s="653"/>
      <c r="U10" s="189"/>
      <c r="V10" s="922">
        <f>V9-W10</f>
        <v>120</v>
      </c>
      <c r="W10" s="701">
        <v>21</v>
      </c>
      <c r="X10" s="624">
        <v>518.78</v>
      </c>
      <c r="Y10" s="651">
        <v>44989</v>
      </c>
      <c r="Z10" s="624">
        <f t="shared" si="2"/>
        <v>518.78</v>
      </c>
      <c r="AA10" s="622" t="s">
        <v>344</v>
      </c>
      <c r="AB10" s="623">
        <v>78</v>
      </c>
      <c r="AC10" s="703">
        <f>AC9-Z10</f>
        <v>3213.25</v>
      </c>
    </row>
    <row r="11" spans="1:29" x14ac:dyDescent="0.25">
      <c r="A11" s="177"/>
      <c r="B11" s="838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63">
        <f t="shared" ref="L11:L33" si="5">L10-M11</f>
        <v>73</v>
      </c>
      <c r="M11" s="701">
        <v>20</v>
      </c>
      <c r="N11" s="624">
        <v>502.58</v>
      </c>
      <c r="O11" s="651">
        <v>44975</v>
      </c>
      <c r="P11" s="624">
        <f t="shared" si="1"/>
        <v>502.58</v>
      </c>
      <c r="Q11" s="622" t="s">
        <v>208</v>
      </c>
      <c r="R11" s="623">
        <v>80</v>
      </c>
      <c r="S11" s="655">
        <f t="shared" ref="S11:S33" si="6">S10-P11</f>
        <v>1831.5500000000002</v>
      </c>
      <c r="T11" s="653"/>
      <c r="U11" s="177"/>
      <c r="V11" s="963">
        <f t="shared" ref="V11:V33" si="7">V10-W11</f>
        <v>120</v>
      </c>
      <c r="W11" s="701"/>
      <c r="X11" s="624"/>
      <c r="Y11" s="651"/>
      <c r="Z11" s="624">
        <f t="shared" si="2"/>
        <v>0</v>
      </c>
      <c r="AA11" s="622"/>
      <c r="AB11" s="623"/>
      <c r="AC11" s="655">
        <f t="shared" ref="AC11:AC33" si="8">AC10-Z11</f>
        <v>3213.25</v>
      </c>
    </row>
    <row r="12" spans="1:29" x14ac:dyDescent="0.25">
      <c r="A12" s="177"/>
      <c r="B12" s="838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63">
        <f t="shared" si="5"/>
        <v>50</v>
      </c>
      <c r="M12" s="701">
        <v>23</v>
      </c>
      <c r="N12" s="624">
        <v>512.29999999999995</v>
      </c>
      <c r="O12" s="651">
        <v>44975</v>
      </c>
      <c r="P12" s="624">
        <f t="shared" si="1"/>
        <v>512.29999999999995</v>
      </c>
      <c r="Q12" s="622" t="s">
        <v>280</v>
      </c>
      <c r="R12" s="623">
        <v>80</v>
      </c>
      <c r="S12" s="655">
        <f t="shared" si="6"/>
        <v>1319.2500000000002</v>
      </c>
      <c r="T12" s="653"/>
      <c r="U12" s="177"/>
      <c r="V12" s="963">
        <f t="shared" si="7"/>
        <v>120</v>
      </c>
      <c r="W12" s="701"/>
      <c r="X12" s="624"/>
      <c r="Y12" s="651"/>
      <c r="Z12" s="624">
        <f t="shared" si="2"/>
        <v>0</v>
      </c>
      <c r="AA12" s="622"/>
      <c r="AB12" s="623"/>
      <c r="AC12" s="655">
        <f t="shared" si="8"/>
        <v>3213.25</v>
      </c>
    </row>
    <row r="13" spans="1:29" x14ac:dyDescent="0.25">
      <c r="A13" s="82" t="s">
        <v>33</v>
      </c>
      <c r="B13" s="838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63">
        <f t="shared" si="5"/>
        <v>45</v>
      </c>
      <c r="M13" s="701">
        <v>5</v>
      </c>
      <c r="N13" s="624">
        <v>122.82</v>
      </c>
      <c r="O13" s="651">
        <v>44977</v>
      </c>
      <c r="P13" s="624">
        <f t="shared" si="1"/>
        <v>122.82</v>
      </c>
      <c r="Q13" s="622" t="s">
        <v>285</v>
      </c>
      <c r="R13" s="623">
        <v>80</v>
      </c>
      <c r="S13" s="655">
        <f t="shared" si="6"/>
        <v>1196.4300000000003</v>
      </c>
      <c r="T13" s="653"/>
      <c r="U13" s="82" t="s">
        <v>33</v>
      </c>
      <c r="V13" s="963">
        <f t="shared" si="7"/>
        <v>120</v>
      </c>
      <c r="W13" s="701"/>
      <c r="X13" s="624"/>
      <c r="Y13" s="651"/>
      <c r="Z13" s="624">
        <f t="shared" si="2"/>
        <v>0</v>
      </c>
      <c r="AA13" s="622"/>
      <c r="AB13" s="623"/>
      <c r="AC13" s="655">
        <f t="shared" si="8"/>
        <v>3213.25</v>
      </c>
    </row>
    <row r="14" spans="1:29" x14ac:dyDescent="0.25">
      <c r="A14" s="73"/>
      <c r="B14" s="838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63">
        <f t="shared" si="5"/>
        <v>43</v>
      </c>
      <c r="M14" s="701">
        <v>2</v>
      </c>
      <c r="N14" s="624">
        <v>49.35</v>
      </c>
      <c r="O14" s="651">
        <v>44982</v>
      </c>
      <c r="P14" s="624">
        <f t="shared" si="1"/>
        <v>49.35</v>
      </c>
      <c r="Q14" s="622" t="s">
        <v>306</v>
      </c>
      <c r="R14" s="623">
        <v>82</v>
      </c>
      <c r="S14" s="655">
        <f t="shared" si="6"/>
        <v>1147.0800000000004</v>
      </c>
      <c r="T14" s="653"/>
      <c r="U14" s="73"/>
      <c r="V14" s="963">
        <f t="shared" si="7"/>
        <v>120</v>
      </c>
      <c r="W14" s="701"/>
      <c r="X14" s="624"/>
      <c r="Y14" s="651"/>
      <c r="Z14" s="624">
        <f t="shared" si="2"/>
        <v>0</v>
      </c>
      <c r="AA14" s="622"/>
      <c r="AB14" s="623"/>
      <c r="AC14" s="655">
        <f t="shared" si="8"/>
        <v>3213.25</v>
      </c>
    </row>
    <row r="15" spans="1:29" x14ac:dyDescent="0.25">
      <c r="A15" s="73"/>
      <c r="B15" s="838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63">
        <f t="shared" si="5"/>
        <v>20</v>
      </c>
      <c r="M15" s="701">
        <v>23</v>
      </c>
      <c r="N15" s="624">
        <v>597.94000000000005</v>
      </c>
      <c r="O15" s="651">
        <v>44984</v>
      </c>
      <c r="P15" s="624">
        <f t="shared" si="1"/>
        <v>597.94000000000005</v>
      </c>
      <c r="Q15" s="622" t="s">
        <v>212</v>
      </c>
      <c r="R15" s="623">
        <v>82</v>
      </c>
      <c r="S15" s="655">
        <f t="shared" si="6"/>
        <v>549.14000000000033</v>
      </c>
      <c r="T15" s="653"/>
      <c r="U15" s="73"/>
      <c r="V15" s="963">
        <f t="shared" si="7"/>
        <v>120</v>
      </c>
      <c r="W15" s="701"/>
      <c r="X15" s="624"/>
      <c r="Y15" s="651"/>
      <c r="Z15" s="624">
        <f t="shared" si="2"/>
        <v>0</v>
      </c>
      <c r="AA15" s="622"/>
      <c r="AB15" s="623"/>
      <c r="AC15" s="655">
        <f t="shared" si="8"/>
        <v>3213.25</v>
      </c>
    </row>
    <row r="16" spans="1:29" x14ac:dyDescent="0.25">
      <c r="B16" s="838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63">
        <f t="shared" si="5"/>
        <v>18</v>
      </c>
      <c r="M16" s="701">
        <v>2</v>
      </c>
      <c r="N16" s="624">
        <v>48.98</v>
      </c>
      <c r="O16" s="651">
        <v>44985</v>
      </c>
      <c r="P16" s="624">
        <f t="shared" si="1"/>
        <v>48.98</v>
      </c>
      <c r="Q16" s="622" t="s">
        <v>310</v>
      </c>
      <c r="R16" s="623">
        <v>82</v>
      </c>
      <c r="S16" s="655">
        <f t="shared" si="6"/>
        <v>500.16000000000031</v>
      </c>
      <c r="T16" s="653"/>
      <c r="V16" s="963">
        <f t="shared" si="7"/>
        <v>120</v>
      </c>
      <c r="W16" s="701"/>
      <c r="X16" s="624"/>
      <c r="Y16" s="651"/>
      <c r="Z16" s="624">
        <f t="shared" si="2"/>
        <v>0</v>
      </c>
      <c r="AA16" s="622"/>
      <c r="AB16" s="623"/>
      <c r="AC16" s="655">
        <f t="shared" si="8"/>
        <v>3213.25</v>
      </c>
    </row>
    <row r="17" spans="1:29" x14ac:dyDescent="0.25">
      <c r="B17" s="838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7">
        <v>74</v>
      </c>
      <c r="I17" s="103">
        <f t="shared" si="4"/>
        <v>2929.6400000000003</v>
      </c>
      <c r="L17" s="963">
        <f t="shared" si="5"/>
        <v>18</v>
      </c>
      <c r="M17" s="701"/>
      <c r="N17" s="624"/>
      <c r="O17" s="651"/>
      <c r="P17" s="624">
        <f t="shared" si="1"/>
        <v>0</v>
      </c>
      <c r="Q17" s="622"/>
      <c r="R17" s="623"/>
      <c r="S17" s="655">
        <f t="shared" si="6"/>
        <v>500.16000000000031</v>
      </c>
      <c r="T17" s="653"/>
      <c r="V17" s="963">
        <f t="shared" si="7"/>
        <v>120</v>
      </c>
      <c r="W17" s="701"/>
      <c r="X17" s="624"/>
      <c r="Y17" s="651"/>
      <c r="Z17" s="624">
        <f t="shared" si="2"/>
        <v>0</v>
      </c>
      <c r="AA17" s="622"/>
      <c r="AB17" s="623"/>
      <c r="AC17" s="655">
        <f t="shared" si="8"/>
        <v>3213.25</v>
      </c>
    </row>
    <row r="18" spans="1:29" x14ac:dyDescent="0.25">
      <c r="B18" s="922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3">
        <f t="shared" si="4"/>
        <v>2903.6400000000003</v>
      </c>
      <c r="L18" s="963">
        <f t="shared" si="5"/>
        <v>18</v>
      </c>
      <c r="M18" s="701"/>
      <c r="N18" s="624"/>
      <c r="O18" s="651"/>
      <c r="P18" s="1001">
        <f t="shared" si="1"/>
        <v>0</v>
      </c>
      <c r="Q18" s="1002"/>
      <c r="R18" s="1003"/>
      <c r="S18" s="996">
        <f t="shared" si="6"/>
        <v>500.16000000000031</v>
      </c>
      <c r="T18" s="653"/>
      <c r="V18" s="963">
        <f t="shared" si="7"/>
        <v>120</v>
      </c>
      <c r="W18" s="701"/>
      <c r="X18" s="624"/>
      <c r="Y18" s="651"/>
      <c r="Z18" s="624">
        <f t="shared" si="2"/>
        <v>0</v>
      </c>
      <c r="AA18" s="622"/>
      <c r="AB18" s="623"/>
      <c r="AC18" s="655">
        <f t="shared" si="8"/>
        <v>3213.25</v>
      </c>
    </row>
    <row r="19" spans="1:29" x14ac:dyDescent="0.25">
      <c r="B19" s="838">
        <f t="shared" si="3"/>
        <v>100</v>
      </c>
      <c r="C19" s="15">
        <v>14</v>
      </c>
      <c r="D19" s="975">
        <v>334.97</v>
      </c>
      <c r="E19" s="981">
        <v>44957</v>
      </c>
      <c r="F19" s="975">
        <f t="shared" si="0"/>
        <v>334.97</v>
      </c>
      <c r="G19" s="573" t="s">
        <v>231</v>
      </c>
      <c r="H19" s="370">
        <v>82</v>
      </c>
      <c r="I19" s="103">
        <f t="shared" si="4"/>
        <v>2568.67</v>
      </c>
      <c r="L19" s="963">
        <f t="shared" si="5"/>
        <v>0</v>
      </c>
      <c r="M19" s="701">
        <v>18</v>
      </c>
      <c r="N19" s="624"/>
      <c r="O19" s="651"/>
      <c r="P19" s="1001">
        <v>500.16</v>
      </c>
      <c r="Q19" s="1002"/>
      <c r="R19" s="1003"/>
      <c r="S19" s="996">
        <f t="shared" si="6"/>
        <v>0</v>
      </c>
      <c r="T19" s="653"/>
      <c r="V19" s="963">
        <f t="shared" si="7"/>
        <v>120</v>
      </c>
      <c r="W19" s="701"/>
      <c r="X19" s="624"/>
      <c r="Y19" s="651"/>
      <c r="Z19" s="624">
        <f t="shared" si="2"/>
        <v>0</v>
      </c>
      <c r="AA19" s="622"/>
      <c r="AB19" s="623"/>
      <c r="AC19" s="655">
        <f t="shared" si="8"/>
        <v>3213.25</v>
      </c>
    </row>
    <row r="20" spans="1:29" x14ac:dyDescent="0.25">
      <c r="B20" s="838">
        <f t="shared" si="3"/>
        <v>80</v>
      </c>
      <c r="C20" s="15">
        <v>20</v>
      </c>
      <c r="D20" s="975">
        <v>491.98</v>
      </c>
      <c r="E20" s="981">
        <v>44959</v>
      </c>
      <c r="F20" s="975">
        <f t="shared" si="0"/>
        <v>491.98</v>
      </c>
      <c r="G20" s="573" t="s">
        <v>236</v>
      </c>
      <c r="H20" s="370">
        <v>82</v>
      </c>
      <c r="I20" s="103">
        <f t="shared" si="4"/>
        <v>2076.69</v>
      </c>
      <c r="L20" s="963">
        <f t="shared" si="5"/>
        <v>0</v>
      </c>
      <c r="M20" s="701"/>
      <c r="N20" s="624"/>
      <c r="O20" s="651"/>
      <c r="P20" s="1001">
        <f t="shared" si="1"/>
        <v>0</v>
      </c>
      <c r="Q20" s="1002"/>
      <c r="R20" s="1003"/>
      <c r="S20" s="996">
        <f t="shared" si="6"/>
        <v>0</v>
      </c>
      <c r="T20" s="653"/>
      <c r="V20" s="963">
        <f t="shared" si="7"/>
        <v>120</v>
      </c>
      <c r="W20" s="701"/>
      <c r="X20" s="624"/>
      <c r="Y20" s="651"/>
      <c r="Z20" s="624">
        <f t="shared" si="2"/>
        <v>0</v>
      </c>
      <c r="AA20" s="622"/>
      <c r="AB20" s="623"/>
      <c r="AC20" s="655">
        <f t="shared" si="8"/>
        <v>3213.25</v>
      </c>
    </row>
    <row r="21" spans="1:29" x14ac:dyDescent="0.25">
      <c r="A21" s="119"/>
      <c r="B21" s="838">
        <f t="shared" si="3"/>
        <v>77</v>
      </c>
      <c r="C21" s="479">
        <v>3</v>
      </c>
      <c r="D21" s="975">
        <v>75.11</v>
      </c>
      <c r="E21" s="981">
        <v>44959</v>
      </c>
      <c r="F21" s="975">
        <f t="shared" si="0"/>
        <v>75.11</v>
      </c>
      <c r="G21" s="573" t="s">
        <v>240</v>
      </c>
      <c r="H21" s="370">
        <v>82</v>
      </c>
      <c r="I21" s="103">
        <f t="shared" si="4"/>
        <v>2001.5800000000002</v>
      </c>
      <c r="K21" s="119"/>
      <c r="L21" s="963">
        <f t="shared" si="5"/>
        <v>0</v>
      </c>
      <c r="M21" s="964"/>
      <c r="N21" s="624"/>
      <c r="O21" s="651"/>
      <c r="P21" s="1001">
        <f t="shared" si="1"/>
        <v>0</v>
      </c>
      <c r="Q21" s="1002"/>
      <c r="R21" s="1003"/>
      <c r="S21" s="996">
        <f t="shared" si="6"/>
        <v>0</v>
      </c>
      <c r="T21" s="653"/>
      <c r="U21" s="119"/>
      <c r="V21" s="963">
        <f t="shared" si="7"/>
        <v>120</v>
      </c>
      <c r="W21" s="964"/>
      <c r="X21" s="624"/>
      <c r="Y21" s="651"/>
      <c r="Z21" s="624">
        <f t="shared" si="2"/>
        <v>0</v>
      </c>
      <c r="AA21" s="622"/>
      <c r="AB21" s="623"/>
      <c r="AC21" s="655">
        <f t="shared" si="8"/>
        <v>3213.25</v>
      </c>
    </row>
    <row r="22" spans="1:29" x14ac:dyDescent="0.25">
      <c r="A22" s="119"/>
      <c r="B22" s="838">
        <f t="shared" si="3"/>
        <v>74</v>
      </c>
      <c r="C22" s="479">
        <v>3</v>
      </c>
      <c r="D22" s="975">
        <v>82.08</v>
      </c>
      <c r="E22" s="981">
        <v>44961</v>
      </c>
      <c r="F22" s="975">
        <f t="shared" si="0"/>
        <v>82.08</v>
      </c>
      <c r="G22" s="573" t="s">
        <v>244</v>
      </c>
      <c r="H22" s="370">
        <v>82</v>
      </c>
      <c r="I22" s="103">
        <f t="shared" si="4"/>
        <v>1919.5000000000002</v>
      </c>
      <c r="K22" s="119"/>
      <c r="L22" s="963">
        <f t="shared" si="5"/>
        <v>0</v>
      </c>
      <c r="M22" s="964"/>
      <c r="N22" s="624"/>
      <c r="O22" s="651"/>
      <c r="P22" s="624">
        <f t="shared" si="1"/>
        <v>0</v>
      </c>
      <c r="Q22" s="622"/>
      <c r="R22" s="623"/>
      <c r="S22" s="655">
        <f t="shared" si="6"/>
        <v>0</v>
      </c>
      <c r="T22" s="653"/>
      <c r="U22" s="119"/>
      <c r="V22" s="963">
        <f t="shared" si="7"/>
        <v>120</v>
      </c>
      <c r="W22" s="964"/>
      <c r="X22" s="624"/>
      <c r="Y22" s="651"/>
      <c r="Z22" s="624">
        <f t="shared" si="2"/>
        <v>0</v>
      </c>
      <c r="AA22" s="622"/>
      <c r="AB22" s="623"/>
      <c r="AC22" s="655">
        <f t="shared" si="8"/>
        <v>3213.25</v>
      </c>
    </row>
    <row r="23" spans="1:29" x14ac:dyDescent="0.25">
      <c r="A23" s="120"/>
      <c r="B23" s="838">
        <f t="shared" si="3"/>
        <v>53</v>
      </c>
      <c r="C23" s="479">
        <v>21</v>
      </c>
      <c r="D23" s="975">
        <v>521.51</v>
      </c>
      <c r="E23" s="981">
        <v>44961</v>
      </c>
      <c r="F23" s="975">
        <f t="shared" si="0"/>
        <v>521.51</v>
      </c>
      <c r="G23" s="573" t="s">
        <v>245</v>
      </c>
      <c r="H23" s="370">
        <v>82</v>
      </c>
      <c r="I23" s="103">
        <f t="shared" si="4"/>
        <v>1397.9900000000002</v>
      </c>
      <c r="K23" s="120"/>
      <c r="L23" s="963">
        <f t="shared" si="5"/>
        <v>0</v>
      </c>
      <c r="M23" s="964"/>
      <c r="N23" s="624"/>
      <c r="O23" s="651"/>
      <c r="P23" s="624">
        <f t="shared" si="1"/>
        <v>0</v>
      </c>
      <c r="Q23" s="622"/>
      <c r="R23" s="623"/>
      <c r="S23" s="655">
        <f t="shared" si="6"/>
        <v>0</v>
      </c>
      <c r="T23" s="653"/>
      <c r="U23" s="120"/>
      <c r="V23" s="963">
        <f t="shared" si="7"/>
        <v>120</v>
      </c>
      <c r="W23" s="964"/>
      <c r="X23" s="624"/>
      <c r="Y23" s="651"/>
      <c r="Z23" s="624">
        <f t="shared" si="2"/>
        <v>0</v>
      </c>
      <c r="AA23" s="622"/>
      <c r="AB23" s="623"/>
      <c r="AC23" s="655">
        <f t="shared" si="8"/>
        <v>3213.25</v>
      </c>
    </row>
    <row r="24" spans="1:29" x14ac:dyDescent="0.25">
      <c r="A24" s="119"/>
      <c r="B24" s="838">
        <f t="shared" si="3"/>
        <v>51</v>
      </c>
      <c r="C24" s="479">
        <v>2</v>
      </c>
      <c r="D24" s="975">
        <v>57.4</v>
      </c>
      <c r="E24" s="981">
        <v>44963</v>
      </c>
      <c r="F24" s="975">
        <f t="shared" si="0"/>
        <v>57.4</v>
      </c>
      <c r="G24" s="573" t="s">
        <v>247</v>
      </c>
      <c r="H24" s="370">
        <v>82</v>
      </c>
      <c r="I24" s="103">
        <f t="shared" si="4"/>
        <v>1340.5900000000001</v>
      </c>
      <c r="K24" s="119"/>
      <c r="L24" s="963">
        <f t="shared" si="5"/>
        <v>0</v>
      </c>
      <c r="M24" s="964"/>
      <c r="N24" s="624"/>
      <c r="O24" s="651"/>
      <c r="P24" s="624">
        <f t="shared" si="1"/>
        <v>0</v>
      </c>
      <c r="Q24" s="622"/>
      <c r="R24" s="623"/>
      <c r="S24" s="655">
        <f t="shared" si="6"/>
        <v>0</v>
      </c>
      <c r="T24" s="653"/>
      <c r="U24" s="119"/>
      <c r="V24" s="963">
        <f t="shared" si="7"/>
        <v>120</v>
      </c>
      <c r="W24" s="964"/>
      <c r="X24" s="624"/>
      <c r="Y24" s="651"/>
      <c r="Z24" s="624">
        <f t="shared" si="2"/>
        <v>0</v>
      </c>
      <c r="AA24" s="622"/>
      <c r="AB24" s="623"/>
      <c r="AC24" s="655">
        <f t="shared" si="8"/>
        <v>3213.25</v>
      </c>
    </row>
    <row r="25" spans="1:29" x14ac:dyDescent="0.25">
      <c r="A25" s="119"/>
      <c r="B25" s="838">
        <f t="shared" si="3"/>
        <v>50</v>
      </c>
      <c r="C25" s="479">
        <v>1</v>
      </c>
      <c r="D25" s="975">
        <v>25.73</v>
      </c>
      <c r="E25" s="981">
        <v>44964</v>
      </c>
      <c r="F25" s="975">
        <f t="shared" si="0"/>
        <v>25.73</v>
      </c>
      <c r="G25" s="573" t="s">
        <v>248</v>
      </c>
      <c r="H25" s="370">
        <v>82</v>
      </c>
      <c r="I25" s="103">
        <f t="shared" si="4"/>
        <v>1314.8600000000001</v>
      </c>
      <c r="K25" s="119"/>
      <c r="L25" s="963">
        <f t="shared" si="5"/>
        <v>0</v>
      </c>
      <c r="M25" s="964"/>
      <c r="N25" s="624"/>
      <c r="O25" s="651"/>
      <c r="P25" s="624">
        <f t="shared" si="1"/>
        <v>0</v>
      </c>
      <c r="Q25" s="622"/>
      <c r="R25" s="623"/>
      <c r="S25" s="655">
        <f t="shared" si="6"/>
        <v>0</v>
      </c>
      <c r="T25" s="653"/>
      <c r="U25" s="119"/>
      <c r="V25" s="963">
        <f t="shared" si="7"/>
        <v>120</v>
      </c>
      <c r="W25" s="964"/>
      <c r="X25" s="624"/>
      <c r="Y25" s="651"/>
      <c r="Z25" s="624">
        <f t="shared" si="2"/>
        <v>0</v>
      </c>
      <c r="AA25" s="622"/>
      <c r="AB25" s="623"/>
      <c r="AC25" s="655">
        <f t="shared" si="8"/>
        <v>3213.25</v>
      </c>
    </row>
    <row r="26" spans="1:29" x14ac:dyDescent="0.25">
      <c r="A26" s="119"/>
      <c r="B26" s="838">
        <f t="shared" si="3"/>
        <v>30</v>
      </c>
      <c r="C26" s="479">
        <v>20</v>
      </c>
      <c r="D26" s="975">
        <v>545.65</v>
      </c>
      <c r="E26" s="981">
        <v>44964</v>
      </c>
      <c r="F26" s="975">
        <f t="shared" si="0"/>
        <v>545.65</v>
      </c>
      <c r="G26" s="573" t="s">
        <v>249</v>
      </c>
      <c r="H26" s="370">
        <v>82</v>
      </c>
      <c r="I26" s="103">
        <f t="shared" si="4"/>
        <v>769.21000000000015</v>
      </c>
      <c r="K26" s="119"/>
      <c r="L26" s="963">
        <f t="shared" si="5"/>
        <v>0</v>
      </c>
      <c r="M26" s="964"/>
      <c r="N26" s="624"/>
      <c r="O26" s="651"/>
      <c r="P26" s="624">
        <f t="shared" si="1"/>
        <v>0</v>
      </c>
      <c r="Q26" s="622"/>
      <c r="R26" s="623"/>
      <c r="S26" s="655">
        <f t="shared" si="6"/>
        <v>0</v>
      </c>
      <c r="T26" s="653"/>
      <c r="U26" s="119"/>
      <c r="V26" s="963">
        <f t="shared" si="7"/>
        <v>120</v>
      </c>
      <c r="W26" s="964"/>
      <c r="X26" s="624"/>
      <c r="Y26" s="651"/>
      <c r="Z26" s="624">
        <f t="shared" si="2"/>
        <v>0</v>
      </c>
      <c r="AA26" s="622"/>
      <c r="AB26" s="623"/>
      <c r="AC26" s="655">
        <f t="shared" si="8"/>
        <v>3213.25</v>
      </c>
    </row>
    <row r="27" spans="1:29" x14ac:dyDescent="0.25">
      <c r="A27" s="119"/>
      <c r="B27" s="838">
        <f t="shared" si="3"/>
        <v>18</v>
      </c>
      <c r="C27" s="479">
        <v>12</v>
      </c>
      <c r="D27" s="975">
        <v>323.27</v>
      </c>
      <c r="E27" s="981">
        <v>44965</v>
      </c>
      <c r="F27" s="975">
        <f t="shared" si="0"/>
        <v>323.27</v>
      </c>
      <c r="G27" s="573" t="s">
        <v>253</v>
      </c>
      <c r="H27" s="370">
        <v>82</v>
      </c>
      <c r="I27" s="103">
        <f t="shared" si="4"/>
        <v>445.94000000000017</v>
      </c>
      <c r="K27" s="119"/>
      <c r="L27" s="963">
        <f t="shared" si="5"/>
        <v>0</v>
      </c>
      <c r="M27" s="964"/>
      <c r="N27" s="624"/>
      <c r="O27" s="651"/>
      <c r="P27" s="624">
        <f t="shared" si="1"/>
        <v>0</v>
      </c>
      <c r="Q27" s="622"/>
      <c r="R27" s="623"/>
      <c r="S27" s="655">
        <f t="shared" si="6"/>
        <v>0</v>
      </c>
      <c r="T27" s="653"/>
      <c r="U27" s="119"/>
      <c r="V27" s="963">
        <f t="shared" si="7"/>
        <v>120</v>
      </c>
      <c r="W27" s="964"/>
      <c r="X27" s="624"/>
      <c r="Y27" s="651"/>
      <c r="Z27" s="624">
        <f t="shared" si="2"/>
        <v>0</v>
      </c>
      <c r="AA27" s="622"/>
      <c r="AB27" s="623"/>
      <c r="AC27" s="655">
        <f t="shared" si="8"/>
        <v>3213.25</v>
      </c>
    </row>
    <row r="28" spans="1:29" x14ac:dyDescent="0.25">
      <c r="A28" s="119"/>
      <c r="B28" s="838">
        <f t="shared" si="3"/>
        <v>10</v>
      </c>
      <c r="C28" s="479">
        <v>8</v>
      </c>
      <c r="D28" s="975">
        <v>202.59</v>
      </c>
      <c r="E28" s="981">
        <v>44966</v>
      </c>
      <c r="F28" s="975">
        <f t="shared" si="0"/>
        <v>202.59</v>
      </c>
      <c r="G28" s="573" t="s">
        <v>254</v>
      </c>
      <c r="H28" s="370">
        <v>82</v>
      </c>
      <c r="I28" s="103">
        <f t="shared" si="4"/>
        <v>243.35000000000016</v>
      </c>
      <c r="K28" s="119"/>
      <c r="L28" s="963">
        <f t="shared" si="5"/>
        <v>0</v>
      </c>
      <c r="M28" s="964"/>
      <c r="N28" s="624"/>
      <c r="O28" s="651"/>
      <c r="P28" s="624">
        <f t="shared" si="1"/>
        <v>0</v>
      </c>
      <c r="Q28" s="622"/>
      <c r="R28" s="623"/>
      <c r="S28" s="655">
        <f t="shared" si="6"/>
        <v>0</v>
      </c>
      <c r="T28" s="653"/>
      <c r="U28" s="119"/>
      <c r="V28" s="963">
        <f t="shared" si="7"/>
        <v>120</v>
      </c>
      <c r="W28" s="964"/>
      <c r="X28" s="624"/>
      <c r="Y28" s="651"/>
      <c r="Z28" s="624">
        <f t="shared" si="2"/>
        <v>0</v>
      </c>
      <c r="AA28" s="622"/>
      <c r="AB28" s="623"/>
      <c r="AC28" s="655">
        <f t="shared" si="8"/>
        <v>3213.25</v>
      </c>
    </row>
    <row r="29" spans="1:29" x14ac:dyDescent="0.25">
      <c r="A29" s="119"/>
      <c r="B29" s="838">
        <f t="shared" si="3"/>
        <v>0</v>
      </c>
      <c r="C29" s="479">
        <v>10</v>
      </c>
      <c r="D29" s="975">
        <v>244.06</v>
      </c>
      <c r="E29" s="981">
        <v>44968</v>
      </c>
      <c r="F29" s="975">
        <f t="shared" si="0"/>
        <v>244.06</v>
      </c>
      <c r="G29" s="573" t="s">
        <v>258</v>
      </c>
      <c r="H29" s="370">
        <v>82</v>
      </c>
      <c r="I29" s="103">
        <f t="shared" si="4"/>
        <v>-0.70999999999983743</v>
      </c>
      <c r="K29" s="119"/>
      <c r="L29" s="838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8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8">
        <f t="shared" si="3"/>
        <v>0</v>
      </c>
      <c r="C30" s="479"/>
      <c r="D30" s="975"/>
      <c r="E30" s="980"/>
      <c r="F30" s="1004">
        <f t="shared" si="0"/>
        <v>0</v>
      </c>
      <c r="G30" s="1005"/>
      <c r="H30" s="1006"/>
      <c r="I30" s="1007">
        <f t="shared" si="4"/>
        <v>-0.70999999999983743</v>
      </c>
      <c r="K30" s="119"/>
      <c r="L30" s="838">
        <f t="shared" si="5"/>
        <v>0</v>
      </c>
      <c r="M30" s="479"/>
      <c r="N30" s="69"/>
      <c r="O30" s="651"/>
      <c r="P30" s="624">
        <f t="shared" si="1"/>
        <v>0</v>
      </c>
      <c r="Q30" s="622"/>
      <c r="R30" s="623"/>
      <c r="S30" s="655">
        <f t="shared" si="6"/>
        <v>0</v>
      </c>
      <c r="U30" s="119"/>
      <c r="V30" s="838">
        <f t="shared" si="7"/>
        <v>120</v>
      </c>
      <c r="W30" s="479"/>
      <c r="X30" s="69"/>
      <c r="Y30" s="651"/>
      <c r="Z30" s="624">
        <f t="shared" si="2"/>
        <v>0</v>
      </c>
      <c r="AA30" s="622"/>
      <c r="AB30" s="623"/>
      <c r="AC30" s="655">
        <f t="shared" si="8"/>
        <v>3213.25</v>
      </c>
    </row>
    <row r="31" spans="1:29" x14ac:dyDescent="0.25">
      <c r="A31" s="119"/>
      <c r="B31" s="838">
        <f t="shared" si="3"/>
        <v>0</v>
      </c>
      <c r="C31" s="479"/>
      <c r="D31" s="69"/>
      <c r="E31" s="651"/>
      <c r="F31" s="1008">
        <f t="shared" si="0"/>
        <v>0</v>
      </c>
      <c r="G31" s="1009"/>
      <c r="H31" s="1010"/>
      <c r="I31" s="1007">
        <f t="shared" si="4"/>
        <v>-0.70999999999983743</v>
      </c>
      <c r="K31" s="119"/>
      <c r="L31" s="838">
        <f t="shared" si="5"/>
        <v>0</v>
      </c>
      <c r="M31" s="479"/>
      <c r="N31" s="69"/>
      <c r="O31" s="651"/>
      <c r="P31" s="624">
        <f t="shared" si="1"/>
        <v>0</v>
      </c>
      <c r="Q31" s="622"/>
      <c r="R31" s="623"/>
      <c r="S31" s="655">
        <f t="shared" si="6"/>
        <v>0</v>
      </c>
      <c r="U31" s="119"/>
      <c r="V31" s="838">
        <f t="shared" si="7"/>
        <v>120</v>
      </c>
      <c r="W31" s="479"/>
      <c r="X31" s="69"/>
      <c r="Y31" s="651"/>
      <c r="Z31" s="624">
        <f t="shared" si="2"/>
        <v>0</v>
      </c>
      <c r="AA31" s="622"/>
      <c r="AB31" s="623"/>
      <c r="AC31" s="655">
        <f t="shared" si="8"/>
        <v>3213.25</v>
      </c>
    </row>
    <row r="32" spans="1:29" x14ac:dyDescent="0.25">
      <c r="A32" s="119"/>
      <c r="B32" s="838">
        <f t="shared" si="3"/>
        <v>0</v>
      </c>
      <c r="C32" s="479"/>
      <c r="D32" s="69"/>
      <c r="E32" s="651"/>
      <c r="F32" s="1008">
        <f t="shared" si="0"/>
        <v>0</v>
      </c>
      <c r="G32" s="1009"/>
      <c r="H32" s="1010"/>
      <c r="I32" s="1007">
        <f t="shared" si="4"/>
        <v>-0.70999999999983743</v>
      </c>
      <c r="K32" s="119"/>
      <c r="L32" s="838">
        <f t="shared" si="5"/>
        <v>0</v>
      </c>
      <c r="M32" s="479"/>
      <c r="N32" s="69"/>
      <c r="O32" s="651"/>
      <c r="P32" s="624">
        <f t="shared" si="1"/>
        <v>0</v>
      </c>
      <c r="Q32" s="622"/>
      <c r="R32" s="623"/>
      <c r="S32" s="655">
        <f t="shared" si="6"/>
        <v>0</v>
      </c>
      <c r="U32" s="119"/>
      <c r="V32" s="838">
        <f t="shared" si="7"/>
        <v>120</v>
      </c>
      <c r="W32" s="479"/>
      <c r="X32" s="69"/>
      <c r="Y32" s="651"/>
      <c r="Z32" s="624">
        <f t="shared" si="2"/>
        <v>0</v>
      </c>
      <c r="AA32" s="622"/>
      <c r="AB32" s="623"/>
      <c r="AC32" s="655">
        <f t="shared" si="8"/>
        <v>3213.25</v>
      </c>
    </row>
    <row r="33" spans="1:29" x14ac:dyDescent="0.25">
      <c r="A33" s="119"/>
      <c r="B33" s="838">
        <f t="shared" si="3"/>
        <v>0</v>
      </c>
      <c r="C33" s="15"/>
      <c r="D33" s="69"/>
      <c r="E33" s="651"/>
      <c r="F33" s="1008">
        <f t="shared" si="0"/>
        <v>0</v>
      </c>
      <c r="G33" s="1009"/>
      <c r="H33" s="1010"/>
      <c r="I33" s="1007">
        <f t="shared" si="4"/>
        <v>-0.70999999999983743</v>
      </c>
      <c r="K33" s="119"/>
      <c r="L33" s="838">
        <f t="shared" si="5"/>
        <v>0</v>
      </c>
      <c r="M33" s="15"/>
      <c r="N33" s="69"/>
      <c r="O33" s="651"/>
      <c r="P33" s="624">
        <f t="shared" si="1"/>
        <v>0</v>
      </c>
      <c r="Q33" s="622"/>
      <c r="R33" s="623"/>
      <c r="S33" s="655">
        <f t="shared" si="6"/>
        <v>0</v>
      </c>
      <c r="U33" s="119"/>
      <c r="V33" s="838">
        <f t="shared" si="7"/>
        <v>120</v>
      </c>
      <c r="W33" s="15"/>
      <c r="X33" s="69"/>
      <c r="Y33" s="651"/>
      <c r="Z33" s="624">
        <f t="shared" si="2"/>
        <v>0</v>
      </c>
      <c r="AA33" s="622"/>
      <c r="AB33" s="623"/>
      <c r="AC33" s="655">
        <f t="shared" si="8"/>
        <v>3213.25</v>
      </c>
    </row>
    <row r="34" spans="1:29" ht="15.75" thickBot="1" x14ac:dyDescent="0.3">
      <c r="A34" s="119"/>
      <c r="B34" s="839"/>
      <c r="C34" s="52"/>
      <c r="D34" s="105"/>
      <c r="E34" s="892"/>
      <c r="F34" s="893"/>
      <c r="G34" s="894"/>
      <c r="H34" s="654"/>
      <c r="I34" s="895"/>
      <c r="K34" s="119"/>
      <c r="L34" s="839"/>
      <c r="M34" s="52"/>
      <c r="N34" s="105"/>
      <c r="O34" s="892"/>
      <c r="P34" s="893"/>
      <c r="Q34" s="894"/>
      <c r="R34" s="654"/>
      <c r="S34" s="895"/>
      <c r="U34" s="119"/>
      <c r="V34" s="839"/>
      <c r="W34" s="52"/>
      <c r="X34" s="105"/>
      <c r="Y34" s="892"/>
      <c r="Z34" s="893"/>
      <c r="AA34" s="894"/>
      <c r="AB34" s="654"/>
      <c r="AC34" s="895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142" t="s">
        <v>11</v>
      </c>
      <c r="D40" s="1143"/>
      <c r="E40" s="57">
        <f>E5+E6-F35+E7</f>
        <v>-0.71000000000094587</v>
      </c>
      <c r="F40" s="73"/>
      <c r="M40" s="1142" t="s">
        <v>11</v>
      </c>
      <c r="N40" s="1143"/>
      <c r="O40" s="57">
        <f>O5+O6-P35+O7</f>
        <v>0</v>
      </c>
      <c r="P40" s="73"/>
      <c r="W40" s="1142" t="s">
        <v>11</v>
      </c>
      <c r="X40" s="1143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44" t="s">
        <v>106</v>
      </c>
      <c r="B1" s="1144"/>
      <c r="C1" s="1144"/>
      <c r="D1" s="1144"/>
      <c r="E1" s="1144"/>
      <c r="F1" s="1144"/>
      <c r="G1" s="1144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54"/>
      <c r="B5" s="1156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54"/>
      <c r="B6" s="1156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1"/>
      <c r="F10" s="624">
        <f t="shared" ref="F10:F33" si="0">D10</f>
        <v>0</v>
      </c>
      <c r="G10" s="622"/>
      <c r="H10" s="623"/>
      <c r="I10" s="652">
        <f>E4+E5+E6+E7-F10+E8</f>
        <v>0</v>
      </c>
      <c r="J10" s="653"/>
    </row>
    <row r="11" spans="1:10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  <c r="J11" s="653"/>
    </row>
    <row r="12" spans="1:10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  <c r="J12" s="653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  <c r="J13" s="653"/>
    </row>
    <row r="14" spans="1:10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  <c r="J14" s="653"/>
    </row>
    <row r="15" spans="1:10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  <c r="J15" s="653"/>
    </row>
    <row r="16" spans="1:10" x14ac:dyDescent="0.25">
      <c r="B16" s="227">
        <f t="shared" si="1"/>
        <v>0</v>
      </c>
      <c r="C16" s="15"/>
      <c r="D16" s="69"/>
      <c r="E16" s="651"/>
      <c r="F16" s="624">
        <f t="shared" si="0"/>
        <v>0</v>
      </c>
      <c r="G16" s="622"/>
      <c r="H16" s="623"/>
      <c r="I16" s="652">
        <f t="shared" si="2"/>
        <v>0</v>
      </c>
      <c r="J16" s="653"/>
    </row>
    <row r="17" spans="1:10" x14ac:dyDescent="0.25">
      <c r="B17" s="227">
        <f t="shared" si="1"/>
        <v>0</v>
      </c>
      <c r="C17" s="15"/>
      <c r="D17" s="69"/>
      <c r="E17" s="651"/>
      <c r="F17" s="624">
        <f t="shared" si="0"/>
        <v>0</v>
      </c>
      <c r="G17" s="622"/>
      <c r="H17" s="623"/>
      <c r="I17" s="652">
        <f t="shared" si="2"/>
        <v>0</v>
      </c>
      <c r="J17" s="653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2" t="s">
        <v>11</v>
      </c>
      <c r="D40" s="114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7"/>
  </cols>
  <sheetData>
    <row r="1" spans="1:19" ht="40.5" x14ac:dyDescent="0.55000000000000004">
      <c r="A1" s="1140" t="s">
        <v>353</v>
      </c>
      <c r="B1" s="1140"/>
      <c r="C1" s="1140"/>
      <c r="D1" s="1140"/>
      <c r="E1" s="1140"/>
      <c r="F1" s="1140"/>
      <c r="G1" s="1140"/>
      <c r="H1" s="11">
        <v>1</v>
      </c>
      <c r="I1" s="536"/>
      <c r="K1" s="1140" t="str">
        <f>A1</f>
        <v>INVENTARIO   DEL MES DE     FEBRERO     2023</v>
      </c>
      <c r="L1" s="1140"/>
      <c r="M1" s="1140"/>
      <c r="N1" s="1140"/>
      <c r="O1" s="1140"/>
      <c r="P1" s="1140"/>
      <c r="Q1" s="1140"/>
      <c r="R1" s="11">
        <v>2</v>
      </c>
      <c r="S1" s="536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8"/>
    </row>
    <row r="4" spans="1:19" ht="15.75" thickTop="1" x14ac:dyDescent="0.25">
      <c r="A4" s="12"/>
      <c r="B4" s="1157" t="s">
        <v>103</v>
      </c>
      <c r="C4" s="12"/>
      <c r="D4" s="73"/>
      <c r="E4" s="59"/>
      <c r="F4" s="62"/>
      <c r="G4" s="152"/>
      <c r="H4" s="152"/>
      <c r="I4" s="538"/>
      <c r="K4" s="12"/>
      <c r="L4" s="1157" t="s">
        <v>103</v>
      </c>
      <c r="M4" s="12"/>
      <c r="N4" s="73"/>
      <c r="O4" s="59"/>
      <c r="P4" s="62"/>
      <c r="Q4" s="152"/>
      <c r="R4" s="152"/>
      <c r="S4" s="538"/>
    </row>
    <row r="5" spans="1:19" ht="15" customHeight="1" x14ac:dyDescent="0.25">
      <c r="A5" s="1148" t="s">
        <v>52</v>
      </c>
      <c r="B5" s="1158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148" t="s">
        <v>52</v>
      </c>
      <c r="L5" s="1158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148"/>
      <c r="B6" s="1158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39"/>
      <c r="K6" s="1148"/>
      <c r="L6" s="1158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39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4">
        <f>P4+P5+P6+P7-M10+P8</f>
        <v>43</v>
      </c>
      <c r="M10" s="701"/>
      <c r="N10" s="624"/>
      <c r="O10" s="651"/>
      <c r="P10" s="624">
        <f t="shared" ref="P10:P26" si="1">N10</f>
        <v>0</v>
      </c>
      <c r="Q10" s="622"/>
      <c r="R10" s="623"/>
      <c r="S10" s="723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22">
        <f>L10-M11</f>
        <v>43</v>
      </c>
      <c r="M11" s="701"/>
      <c r="N11" s="624"/>
      <c r="O11" s="651"/>
      <c r="P11" s="624">
        <f t="shared" si="1"/>
        <v>0</v>
      </c>
      <c r="Q11" s="622"/>
      <c r="R11" s="623"/>
      <c r="S11" s="654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22">
        <f t="shared" ref="L12:L28" si="4">L11-M12</f>
        <v>43</v>
      </c>
      <c r="M12" s="701"/>
      <c r="N12" s="624"/>
      <c r="O12" s="651"/>
      <c r="P12" s="624">
        <f t="shared" si="1"/>
        <v>0</v>
      </c>
      <c r="Q12" s="622"/>
      <c r="R12" s="623"/>
      <c r="S12" s="654">
        <f t="shared" ref="S12:S30" si="5">S11-P12</f>
        <v>1029.8699999999999</v>
      </c>
    </row>
    <row r="13" spans="1:19" x14ac:dyDescent="0.25">
      <c r="A13" s="82" t="s">
        <v>33</v>
      </c>
      <c r="B13" s="724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3">
        <f t="shared" si="3"/>
        <v>1727.08</v>
      </c>
      <c r="K13" s="82" t="s">
        <v>33</v>
      </c>
      <c r="L13" s="1022">
        <f t="shared" si="4"/>
        <v>43</v>
      </c>
      <c r="M13" s="701"/>
      <c r="N13" s="624"/>
      <c r="O13" s="651"/>
      <c r="P13" s="624">
        <f t="shared" si="1"/>
        <v>0</v>
      </c>
      <c r="Q13" s="622"/>
      <c r="R13" s="623"/>
      <c r="S13" s="654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8">
        <v>106</v>
      </c>
      <c r="E14" s="719">
        <v>44869</v>
      </c>
      <c r="F14" s="718">
        <f t="shared" si="0"/>
        <v>106</v>
      </c>
      <c r="G14" s="720" t="s">
        <v>118</v>
      </c>
      <c r="H14" s="721">
        <v>86</v>
      </c>
      <c r="I14" s="60">
        <f t="shared" si="3"/>
        <v>1621.08</v>
      </c>
      <c r="K14" s="73"/>
      <c r="L14" s="1022">
        <f t="shared" si="4"/>
        <v>43</v>
      </c>
      <c r="M14" s="701"/>
      <c r="N14" s="624"/>
      <c r="O14" s="651"/>
      <c r="P14" s="624">
        <f t="shared" si="1"/>
        <v>0</v>
      </c>
      <c r="Q14" s="622"/>
      <c r="R14" s="623"/>
      <c r="S14" s="654">
        <f t="shared" si="5"/>
        <v>1029.8699999999999</v>
      </c>
    </row>
    <row r="15" spans="1:19" x14ac:dyDescent="0.25">
      <c r="A15" s="73"/>
      <c r="B15" s="724">
        <f t="shared" si="2"/>
        <v>61</v>
      </c>
      <c r="C15" s="15">
        <v>4</v>
      </c>
      <c r="D15" s="718">
        <v>102.73</v>
      </c>
      <c r="E15" s="719">
        <v>44877</v>
      </c>
      <c r="F15" s="718">
        <f t="shared" si="0"/>
        <v>102.73</v>
      </c>
      <c r="G15" s="720" t="s">
        <v>119</v>
      </c>
      <c r="H15" s="721">
        <v>86</v>
      </c>
      <c r="I15" s="723">
        <f t="shared" si="3"/>
        <v>1518.35</v>
      </c>
      <c r="K15" s="73"/>
      <c r="L15" s="1022">
        <f t="shared" si="4"/>
        <v>43</v>
      </c>
      <c r="M15" s="701"/>
      <c r="N15" s="624"/>
      <c r="O15" s="651"/>
      <c r="P15" s="624">
        <f t="shared" si="1"/>
        <v>0</v>
      </c>
      <c r="Q15" s="622"/>
      <c r="R15" s="623"/>
      <c r="S15" s="654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6">
        <v>44905</v>
      </c>
      <c r="F16" s="802">
        <f t="shared" si="0"/>
        <v>235.66</v>
      </c>
      <c r="G16" s="803" t="s">
        <v>131</v>
      </c>
      <c r="H16" s="804">
        <v>86</v>
      </c>
      <c r="I16" s="654">
        <f t="shared" si="3"/>
        <v>1282.6899999999998</v>
      </c>
      <c r="L16" s="1022">
        <f t="shared" si="4"/>
        <v>43</v>
      </c>
      <c r="M16" s="701"/>
      <c r="N16" s="624"/>
      <c r="O16" s="651"/>
      <c r="P16" s="624">
        <f t="shared" si="1"/>
        <v>0</v>
      </c>
      <c r="Q16" s="622"/>
      <c r="R16" s="623"/>
      <c r="S16" s="654">
        <f t="shared" si="5"/>
        <v>1029.8699999999999</v>
      </c>
    </row>
    <row r="17" spans="1:19" x14ac:dyDescent="0.25">
      <c r="B17" s="724">
        <f t="shared" si="2"/>
        <v>47</v>
      </c>
      <c r="C17" s="15">
        <v>5</v>
      </c>
      <c r="D17" s="511">
        <v>120.08</v>
      </c>
      <c r="E17" s="806">
        <v>44910</v>
      </c>
      <c r="F17" s="802">
        <f t="shared" si="0"/>
        <v>120.08</v>
      </c>
      <c r="G17" s="803" t="s">
        <v>137</v>
      </c>
      <c r="H17" s="804">
        <v>86</v>
      </c>
      <c r="I17" s="723">
        <f t="shared" si="3"/>
        <v>1162.6099999999999</v>
      </c>
      <c r="L17" s="1022">
        <f t="shared" si="4"/>
        <v>43</v>
      </c>
      <c r="M17" s="701"/>
      <c r="N17" s="624"/>
      <c r="O17" s="651"/>
      <c r="P17" s="624">
        <f t="shared" si="1"/>
        <v>0</v>
      </c>
      <c r="Q17" s="622"/>
      <c r="R17" s="623"/>
      <c r="S17" s="654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8">
        <v>99.96</v>
      </c>
      <c r="E18" s="888">
        <v>44949</v>
      </c>
      <c r="F18" s="887">
        <f t="shared" si="0"/>
        <v>99.96</v>
      </c>
      <c r="G18" s="889" t="s">
        <v>180</v>
      </c>
      <c r="H18" s="652">
        <v>80</v>
      </c>
      <c r="I18" s="654">
        <f t="shared" si="3"/>
        <v>1062.6499999999999</v>
      </c>
      <c r="K18" s="119"/>
      <c r="L18" s="1022">
        <f t="shared" si="4"/>
        <v>43</v>
      </c>
      <c r="M18" s="701"/>
      <c r="N18" s="624"/>
      <c r="O18" s="651"/>
      <c r="P18" s="624">
        <f t="shared" si="1"/>
        <v>0</v>
      </c>
      <c r="Q18" s="622"/>
      <c r="R18" s="623"/>
      <c r="S18" s="654">
        <f t="shared" si="5"/>
        <v>1029.8699999999999</v>
      </c>
    </row>
    <row r="19" spans="1:19" x14ac:dyDescent="0.25">
      <c r="A19" s="119"/>
      <c r="B19" s="724">
        <f t="shared" si="2"/>
        <v>40</v>
      </c>
      <c r="C19" s="15">
        <v>3</v>
      </c>
      <c r="D19" s="608">
        <v>71.599999999999994</v>
      </c>
      <c r="E19" s="888">
        <v>44949</v>
      </c>
      <c r="F19" s="887">
        <f t="shared" si="0"/>
        <v>71.599999999999994</v>
      </c>
      <c r="G19" s="889" t="s">
        <v>169</v>
      </c>
      <c r="H19" s="652">
        <v>86</v>
      </c>
      <c r="I19" s="723">
        <f t="shared" si="3"/>
        <v>991.04999999999984</v>
      </c>
      <c r="K19" s="119"/>
      <c r="L19" s="1022">
        <f t="shared" si="4"/>
        <v>43</v>
      </c>
      <c r="M19" s="701"/>
      <c r="N19" s="624"/>
      <c r="O19" s="651"/>
      <c r="P19" s="624">
        <f t="shared" si="1"/>
        <v>0</v>
      </c>
      <c r="Q19" s="622"/>
      <c r="R19" s="623"/>
      <c r="S19" s="654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5">
        <v>50.23</v>
      </c>
      <c r="E20" s="980">
        <v>44967</v>
      </c>
      <c r="F20" s="976">
        <f t="shared" si="0"/>
        <v>50.23</v>
      </c>
      <c r="G20" s="977" t="s">
        <v>200</v>
      </c>
      <c r="H20" s="978">
        <v>86</v>
      </c>
      <c r="I20" s="654">
        <f t="shared" si="3"/>
        <v>940.81999999999982</v>
      </c>
      <c r="K20" s="119"/>
      <c r="L20" s="1022">
        <f t="shared" si="4"/>
        <v>43</v>
      </c>
      <c r="M20" s="701"/>
      <c r="N20" s="624"/>
      <c r="O20" s="651"/>
      <c r="P20" s="624">
        <f t="shared" si="1"/>
        <v>0</v>
      </c>
      <c r="Q20" s="622"/>
      <c r="R20" s="623"/>
      <c r="S20" s="654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5">
        <v>51.51</v>
      </c>
      <c r="E21" s="980">
        <v>44968</v>
      </c>
      <c r="F21" s="976">
        <f t="shared" si="0"/>
        <v>51.51</v>
      </c>
      <c r="G21" s="977" t="s">
        <v>257</v>
      </c>
      <c r="H21" s="978">
        <v>86</v>
      </c>
      <c r="I21" s="654">
        <f t="shared" si="3"/>
        <v>889.30999999999983</v>
      </c>
      <c r="K21" s="119"/>
      <c r="L21" s="1022">
        <f t="shared" si="4"/>
        <v>43</v>
      </c>
      <c r="M21" s="701"/>
      <c r="N21" s="624"/>
      <c r="O21" s="651"/>
      <c r="P21" s="624">
        <f t="shared" si="1"/>
        <v>0</v>
      </c>
      <c r="Q21" s="622"/>
      <c r="R21" s="623"/>
      <c r="S21" s="654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5">
        <v>101.03</v>
      </c>
      <c r="E22" s="980">
        <v>44971</v>
      </c>
      <c r="F22" s="976">
        <f t="shared" si="0"/>
        <v>101.03</v>
      </c>
      <c r="G22" s="977" t="s">
        <v>260</v>
      </c>
      <c r="H22" s="978">
        <v>86</v>
      </c>
      <c r="I22" s="654">
        <f t="shared" si="3"/>
        <v>788.27999999999986</v>
      </c>
      <c r="K22" s="119"/>
      <c r="L22" s="1022">
        <f t="shared" si="4"/>
        <v>43</v>
      </c>
      <c r="M22" s="701"/>
      <c r="N22" s="624"/>
      <c r="O22" s="651"/>
      <c r="P22" s="624">
        <f t="shared" si="1"/>
        <v>0</v>
      </c>
      <c r="Q22" s="622"/>
      <c r="R22" s="623"/>
      <c r="S22" s="654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5">
        <v>48.53</v>
      </c>
      <c r="E23" s="980">
        <v>44972</v>
      </c>
      <c r="F23" s="976">
        <f t="shared" si="0"/>
        <v>48.53</v>
      </c>
      <c r="G23" s="977" t="s">
        <v>264</v>
      </c>
      <c r="H23" s="978">
        <v>86</v>
      </c>
      <c r="I23" s="654">
        <f t="shared" si="3"/>
        <v>739.74999999999989</v>
      </c>
      <c r="K23" s="120"/>
      <c r="L23" s="1022">
        <f t="shared" si="4"/>
        <v>43</v>
      </c>
      <c r="M23" s="701"/>
      <c r="N23" s="624"/>
      <c r="O23" s="651"/>
      <c r="P23" s="624">
        <f t="shared" si="1"/>
        <v>0</v>
      </c>
      <c r="Q23" s="622"/>
      <c r="R23" s="623"/>
      <c r="S23" s="654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5">
        <v>46.13</v>
      </c>
      <c r="E24" s="980">
        <v>44974</v>
      </c>
      <c r="F24" s="976">
        <f t="shared" si="0"/>
        <v>46.13</v>
      </c>
      <c r="G24" s="977" t="s">
        <v>272</v>
      </c>
      <c r="H24" s="978">
        <v>86</v>
      </c>
      <c r="I24" s="654">
        <f t="shared" si="3"/>
        <v>693.61999999999989</v>
      </c>
      <c r="K24" s="119"/>
      <c r="L24" s="1022">
        <f t="shared" si="4"/>
        <v>43</v>
      </c>
      <c r="M24" s="701"/>
      <c r="N24" s="624"/>
      <c r="O24" s="651"/>
      <c r="P24" s="624">
        <f t="shared" si="1"/>
        <v>0</v>
      </c>
      <c r="Q24" s="622"/>
      <c r="R24" s="623"/>
      <c r="S24" s="654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5">
        <v>21.57</v>
      </c>
      <c r="E25" s="980">
        <v>44974</v>
      </c>
      <c r="F25" s="976">
        <f t="shared" si="0"/>
        <v>21.57</v>
      </c>
      <c r="G25" s="977" t="s">
        <v>273</v>
      </c>
      <c r="H25" s="978">
        <v>86</v>
      </c>
      <c r="I25" s="654">
        <f t="shared" si="3"/>
        <v>672.04999999999984</v>
      </c>
      <c r="K25" s="119"/>
      <c r="L25" s="1022">
        <f t="shared" si="4"/>
        <v>43</v>
      </c>
      <c r="M25" s="701"/>
      <c r="N25" s="624"/>
      <c r="O25" s="651"/>
      <c r="P25" s="624">
        <f t="shared" si="1"/>
        <v>0</v>
      </c>
      <c r="Q25" s="622"/>
      <c r="R25" s="623"/>
      <c r="S25" s="654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5">
        <v>24.52</v>
      </c>
      <c r="E26" s="980">
        <v>44980</v>
      </c>
      <c r="F26" s="976">
        <f t="shared" si="0"/>
        <v>24.52</v>
      </c>
      <c r="G26" s="977" t="s">
        <v>299</v>
      </c>
      <c r="H26" s="978">
        <v>86</v>
      </c>
      <c r="I26" s="654">
        <f t="shared" si="3"/>
        <v>647.52999999999986</v>
      </c>
      <c r="K26" s="119"/>
      <c r="L26" s="1022">
        <f t="shared" si="4"/>
        <v>43</v>
      </c>
      <c r="M26" s="701"/>
      <c r="N26" s="624"/>
      <c r="O26" s="651"/>
      <c r="P26" s="624">
        <f t="shared" si="1"/>
        <v>0</v>
      </c>
      <c r="Q26" s="622"/>
      <c r="R26" s="623"/>
      <c r="S26" s="654">
        <f t="shared" si="5"/>
        <v>1029.8699999999999</v>
      </c>
    </row>
    <row r="27" spans="1:19" x14ac:dyDescent="0.25">
      <c r="A27" s="119"/>
      <c r="B27" s="724">
        <f t="shared" si="2"/>
        <v>22</v>
      </c>
      <c r="C27" s="15">
        <v>4</v>
      </c>
      <c r="D27" s="975">
        <v>101.83</v>
      </c>
      <c r="E27" s="980">
        <v>44984</v>
      </c>
      <c r="F27" s="976">
        <f t="shared" si="0"/>
        <v>101.83</v>
      </c>
      <c r="G27" s="977" t="s">
        <v>212</v>
      </c>
      <c r="H27" s="978">
        <v>86</v>
      </c>
      <c r="I27" s="723">
        <f t="shared" si="3"/>
        <v>545.69999999999982</v>
      </c>
      <c r="K27" s="119"/>
      <c r="L27" s="1022">
        <f t="shared" si="4"/>
        <v>43</v>
      </c>
      <c r="M27" s="701"/>
      <c r="N27" s="624"/>
      <c r="O27" s="651"/>
      <c r="P27" s="624">
        <v>0</v>
      </c>
      <c r="Q27" s="622"/>
      <c r="R27" s="623"/>
      <c r="S27" s="654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1">
        <f t="shared" si="0"/>
        <v>0</v>
      </c>
      <c r="G28" s="1063"/>
      <c r="H28" s="60"/>
      <c r="I28" s="60">
        <f t="shared" si="3"/>
        <v>545.69999999999982</v>
      </c>
      <c r="K28" s="119"/>
      <c r="L28" s="1022">
        <f t="shared" si="4"/>
        <v>43</v>
      </c>
      <c r="M28" s="701"/>
      <c r="N28" s="624"/>
      <c r="O28" s="651"/>
      <c r="P28" s="624">
        <f t="shared" ref="P28:P33" si="6">N28</f>
        <v>0</v>
      </c>
      <c r="Q28" s="622"/>
      <c r="R28" s="623"/>
      <c r="S28" s="654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1">
        <f t="shared" si="0"/>
        <v>0</v>
      </c>
      <c r="G29" s="1063"/>
      <c r="H29" s="60"/>
      <c r="I29" s="60">
        <f t="shared" si="3"/>
        <v>545.69999999999982</v>
      </c>
      <c r="K29" s="119"/>
      <c r="L29" s="1022"/>
      <c r="M29" s="701"/>
      <c r="N29" s="624"/>
      <c r="O29" s="651"/>
      <c r="P29" s="624">
        <f t="shared" si="6"/>
        <v>0</v>
      </c>
      <c r="Q29" s="622"/>
      <c r="R29" s="623"/>
      <c r="S29" s="654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1">
        <f t="shared" si="0"/>
        <v>0</v>
      </c>
      <c r="G30" s="1063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1">
        <f t="shared" si="0"/>
        <v>0</v>
      </c>
      <c r="G31" s="1063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1">
        <f t="shared" si="0"/>
        <v>0</v>
      </c>
      <c r="G32" s="1063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1">
        <f t="shared" si="0"/>
        <v>0</v>
      </c>
      <c r="G33" s="1063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142" t="s">
        <v>11</v>
      </c>
      <c r="D40" s="1143"/>
      <c r="E40" s="57">
        <f>E4+E5+E6+E7-F35</f>
        <v>545.70000000000005</v>
      </c>
      <c r="F40" s="73"/>
      <c r="M40" s="1142" t="s">
        <v>11</v>
      </c>
      <c r="N40" s="1143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48"/>
      <c r="B5" s="1159"/>
      <c r="C5" s="226"/>
      <c r="D5" s="131"/>
      <c r="E5" s="78"/>
      <c r="F5" s="62"/>
      <c r="G5" s="5"/>
      <c r="H5" t="s">
        <v>41</v>
      </c>
    </row>
    <row r="6" spans="1:9" ht="15.75" x14ac:dyDescent="0.25">
      <c r="A6" s="1148"/>
      <c r="B6" s="1159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4">
        <f t="shared" ref="F10:F33" si="0">D10</f>
        <v>0</v>
      </c>
      <c r="G10" s="622"/>
      <c r="H10" s="623"/>
      <c r="I10" s="652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4">
        <f t="shared" si="0"/>
        <v>0</v>
      </c>
      <c r="G16" s="622"/>
      <c r="H16" s="623"/>
      <c r="I16" s="652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2" t="s">
        <v>11</v>
      </c>
      <c r="D40" s="114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40" t="s">
        <v>355</v>
      </c>
      <c r="B1" s="1140"/>
      <c r="C1" s="1140"/>
      <c r="D1" s="1140"/>
      <c r="E1" s="1140"/>
      <c r="F1" s="1140"/>
      <c r="G1" s="1140"/>
      <c r="H1" s="11">
        <v>1</v>
      </c>
      <c r="K1" s="1140" t="s">
        <v>354</v>
      </c>
      <c r="L1" s="1140"/>
      <c r="M1" s="1140"/>
      <c r="N1" s="1140"/>
      <c r="O1" s="1140"/>
      <c r="P1" s="1140"/>
      <c r="Q1" s="114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154" t="s">
        <v>77</v>
      </c>
      <c r="B5" s="1159" t="s">
        <v>78</v>
      </c>
      <c r="C5" s="476">
        <v>36.5</v>
      </c>
      <c r="D5" s="544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154" t="s">
        <v>77</v>
      </c>
      <c r="L5" s="1159" t="s">
        <v>78</v>
      </c>
      <c r="M5" s="476">
        <v>32</v>
      </c>
      <c r="N5" s="544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154"/>
      <c r="B6" s="1160"/>
      <c r="C6" s="153"/>
      <c r="D6" s="146"/>
      <c r="E6" s="129"/>
      <c r="F6" s="73"/>
      <c r="K6" s="1154"/>
      <c r="L6" s="1160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7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233</v>
      </c>
      <c r="H8" s="71">
        <v>40</v>
      </c>
      <c r="I8" s="796">
        <f>E5-F8+E4+E6</f>
        <v>501</v>
      </c>
      <c r="K8" s="462"/>
      <c r="L8" s="797">
        <f>P4+P5+P6-M8</f>
        <v>55</v>
      </c>
      <c r="M8" s="701"/>
      <c r="N8" s="624">
        <v>0</v>
      </c>
      <c r="O8" s="725"/>
      <c r="P8" s="655">
        <f t="shared" ref="P8:P21" si="1">N8</f>
        <v>0</v>
      </c>
      <c r="Q8" s="622"/>
      <c r="R8" s="623"/>
      <c r="S8" s="796">
        <f>O5-P8+O4+O6</f>
        <v>1050.29</v>
      </c>
    </row>
    <row r="9" spans="1:20" ht="15" customHeight="1" x14ac:dyDescent="0.25">
      <c r="B9" s="509">
        <f>B8-C9</f>
        <v>17</v>
      </c>
      <c r="C9" s="798">
        <v>10</v>
      </c>
      <c r="D9" s="975">
        <v>185.5</v>
      </c>
      <c r="E9" s="1014">
        <v>44959</v>
      </c>
      <c r="F9" s="1015">
        <f t="shared" si="0"/>
        <v>185.5</v>
      </c>
      <c r="G9" s="977" t="s">
        <v>236</v>
      </c>
      <c r="H9" s="978">
        <v>40</v>
      </c>
      <c r="I9" s="726">
        <f>I8-F9</f>
        <v>315.5</v>
      </c>
      <c r="J9" s="653"/>
      <c r="L9" s="509">
        <f>L8-M9</f>
        <v>55</v>
      </c>
      <c r="M9" s="798"/>
      <c r="N9" s="69">
        <v>0</v>
      </c>
      <c r="O9" s="725"/>
      <c r="P9" s="655">
        <f t="shared" si="1"/>
        <v>0</v>
      </c>
      <c r="Q9" s="622"/>
      <c r="R9" s="623"/>
      <c r="S9" s="726">
        <f>S8-P9</f>
        <v>1050.29</v>
      </c>
      <c r="T9" s="653"/>
    </row>
    <row r="10" spans="1:20" ht="15" customHeight="1" x14ac:dyDescent="0.25">
      <c r="B10" s="509">
        <f t="shared" ref="B10:B35" si="2">B9-C10</f>
        <v>16</v>
      </c>
      <c r="C10" s="701">
        <v>1</v>
      </c>
      <c r="D10" s="975">
        <v>18.13</v>
      </c>
      <c r="E10" s="1014">
        <v>44972</v>
      </c>
      <c r="F10" s="1015">
        <f t="shared" si="0"/>
        <v>18.13</v>
      </c>
      <c r="G10" s="977" t="s">
        <v>266</v>
      </c>
      <c r="H10" s="978">
        <v>40</v>
      </c>
      <c r="I10" s="726">
        <f>I9-F10</f>
        <v>297.37</v>
      </c>
      <c r="J10" s="653"/>
      <c r="L10" s="509">
        <f t="shared" ref="L10:L35" si="3">L9-M10</f>
        <v>55</v>
      </c>
      <c r="M10" s="701"/>
      <c r="N10" s="69">
        <v>0</v>
      </c>
      <c r="O10" s="725"/>
      <c r="P10" s="655">
        <f t="shared" si="1"/>
        <v>0</v>
      </c>
      <c r="Q10" s="622"/>
      <c r="R10" s="623"/>
      <c r="S10" s="726">
        <f>S9-P10</f>
        <v>1050.29</v>
      </c>
      <c r="T10" s="653"/>
    </row>
    <row r="11" spans="1:20" ht="15" customHeight="1" x14ac:dyDescent="0.25">
      <c r="A11" s="55" t="s">
        <v>33</v>
      </c>
      <c r="B11" s="509">
        <f t="shared" si="2"/>
        <v>10</v>
      </c>
      <c r="C11" s="798">
        <v>6</v>
      </c>
      <c r="D11" s="975">
        <v>111.44</v>
      </c>
      <c r="E11" s="1014">
        <v>44973</v>
      </c>
      <c r="F11" s="1015">
        <f t="shared" si="0"/>
        <v>111.44</v>
      </c>
      <c r="G11" s="977" t="s">
        <v>206</v>
      </c>
      <c r="H11" s="978">
        <v>40</v>
      </c>
      <c r="I11" s="726">
        <f t="shared" ref="I11:I34" si="4">I10-F11</f>
        <v>185.93</v>
      </c>
      <c r="J11" s="653"/>
      <c r="K11" s="55" t="s">
        <v>33</v>
      </c>
      <c r="L11" s="509">
        <f t="shared" si="3"/>
        <v>55</v>
      </c>
      <c r="M11" s="798"/>
      <c r="N11" s="69">
        <v>0</v>
      </c>
      <c r="O11" s="725"/>
      <c r="P11" s="655">
        <f t="shared" si="1"/>
        <v>0</v>
      </c>
      <c r="Q11" s="622"/>
      <c r="R11" s="623"/>
      <c r="S11" s="726">
        <f t="shared" ref="S11:S34" si="5">S10-P11</f>
        <v>1050.29</v>
      </c>
      <c r="T11" s="653"/>
    </row>
    <row r="12" spans="1:20" ht="15" customHeight="1" x14ac:dyDescent="0.25">
      <c r="A12" s="19"/>
      <c r="B12" s="509">
        <f t="shared" si="2"/>
        <v>1</v>
      </c>
      <c r="C12" s="701">
        <v>9</v>
      </c>
      <c r="D12" s="975">
        <v>167.17</v>
      </c>
      <c r="E12" s="1014">
        <v>44984</v>
      </c>
      <c r="F12" s="1015">
        <f t="shared" si="0"/>
        <v>167.17</v>
      </c>
      <c r="G12" s="977" t="s">
        <v>212</v>
      </c>
      <c r="H12" s="978">
        <v>40</v>
      </c>
      <c r="I12" s="726">
        <f t="shared" si="4"/>
        <v>18.760000000000019</v>
      </c>
      <c r="J12" s="653"/>
      <c r="K12" s="19"/>
      <c r="L12" s="509">
        <f t="shared" si="3"/>
        <v>55</v>
      </c>
      <c r="M12" s="701"/>
      <c r="N12" s="69">
        <v>0</v>
      </c>
      <c r="O12" s="725"/>
      <c r="P12" s="655">
        <f t="shared" si="1"/>
        <v>0</v>
      </c>
      <c r="Q12" s="622"/>
      <c r="R12" s="623"/>
      <c r="S12" s="726">
        <f t="shared" si="5"/>
        <v>1050.29</v>
      </c>
      <c r="T12" s="653"/>
    </row>
    <row r="13" spans="1:20" ht="15" customHeight="1" x14ac:dyDescent="0.25">
      <c r="B13" s="509">
        <f t="shared" si="2"/>
        <v>1</v>
      </c>
      <c r="C13" s="701"/>
      <c r="D13" s="975">
        <v>0</v>
      </c>
      <c r="E13" s="1014"/>
      <c r="F13" s="1015">
        <f t="shared" si="0"/>
        <v>0</v>
      </c>
      <c r="G13" s="977"/>
      <c r="H13" s="978"/>
      <c r="I13" s="726">
        <f t="shared" si="4"/>
        <v>18.760000000000019</v>
      </c>
      <c r="J13" s="653"/>
      <c r="L13" s="509">
        <f t="shared" si="3"/>
        <v>55</v>
      </c>
      <c r="M13" s="701"/>
      <c r="N13" s="69">
        <v>0</v>
      </c>
      <c r="O13" s="725"/>
      <c r="P13" s="655">
        <f t="shared" si="1"/>
        <v>0</v>
      </c>
      <c r="Q13" s="622"/>
      <c r="R13" s="623"/>
      <c r="S13" s="726">
        <f t="shared" si="5"/>
        <v>1050.29</v>
      </c>
      <c r="T13" s="653"/>
    </row>
    <row r="14" spans="1:20" ht="15" customHeight="1" x14ac:dyDescent="0.25">
      <c r="B14" s="509">
        <f t="shared" si="2"/>
        <v>1</v>
      </c>
      <c r="C14" s="798"/>
      <c r="D14" s="975">
        <v>0</v>
      </c>
      <c r="E14" s="1014"/>
      <c r="F14" s="1015">
        <f t="shared" si="0"/>
        <v>0</v>
      </c>
      <c r="G14" s="977"/>
      <c r="H14" s="978"/>
      <c r="I14" s="726">
        <f t="shared" si="4"/>
        <v>18.760000000000019</v>
      </c>
      <c r="L14" s="509">
        <f t="shared" si="3"/>
        <v>55</v>
      </c>
      <c r="M14" s="798"/>
      <c r="N14" s="69">
        <v>0</v>
      </c>
      <c r="O14" s="725"/>
      <c r="P14" s="655">
        <f t="shared" si="1"/>
        <v>0</v>
      </c>
      <c r="Q14" s="622"/>
      <c r="R14" s="623"/>
      <c r="S14" s="726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5">
        <v>0</v>
      </c>
      <c r="E15" s="982"/>
      <c r="F15" s="984">
        <v>18.760000000000002</v>
      </c>
      <c r="G15" s="573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5">
        <v>0</v>
      </c>
      <c r="E16" s="982"/>
      <c r="F16" s="1064">
        <f t="shared" si="0"/>
        <v>0</v>
      </c>
      <c r="G16" s="998"/>
      <c r="H16" s="999"/>
      <c r="I16" s="985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5">
        <v>0</v>
      </c>
      <c r="E17" s="982"/>
      <c r="F17" s="1064">
        <f t="shared" si="0"/>
        <v>0</v>
      </c>
      <c r="G17" s="998"/>
      <c r="H17" s="999"/>
      <c r="I17" s="985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5">
        <v>0</v>
      </c>
      <c r="E18" s="982"/>
      <c r="F18" s="1064">
        <f t="shared" si="0"/>
        <v>0</v>
      </c>
      <c r="G18" s="998"/>
      <c r="H18" s="999"/>
      <c r="I18" s="985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5">
        <v>0</v>
      </c>
      <c r="E19" s="982"/>
      <c r="F19" s="1064">
        <f t="shared" si="0"/>
        <v>0</v>
      </c>
      <c r="G19" s="998"/>
      <c r="H19" s="999"/>
      <c r="I19" s="985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5">
        <v>0</v>
      </c>
      <c r="E20" s="982"/>
      <c r="F20" s="1064">
        <f t="shared" si="0"/>
        <v>0</v>
      </c>
      <c r="G20" s="998"/>
      <c r="H20" s="999"/>
      <c r="I20" s="985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5">
        <v>0</v>
      </c>
      <c r="E21" s="982"/>
      <c r="F21" s="984">
        <f t="shared" si="0"/>
        <v>0</v>
      </c>
      <c r="G21" s="573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5">
        <v>0</v>
      </c>
      <c r="E22" s="982"/>
      <c r="F22" s="984">
        <f>D22</f>
        <v>0</v>
      </c>
      <c r="G22" s="573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5">
        <v>0</v>
      </c>
      <c r="E23" s="982"/>
      <c r="F23" s="984">
        <f>D23</f>
        <v>0</v>
      </c>
      <c r="G23" s="573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5">
        <v>0</v>
      </c>
      <c r="E24" s="982"/>
      <c r="F24" s="984">
        <f>D24</f>
        <v>0</v>
      </c>
      <c r="G24" s="573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5"/>
      <c r="F25" s="836">
        <f>D25</f>
        <v>0</v>
      </c>
      <c r="G25" s="610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6"/>
      <c r="F26" s="897">
        <f>D26</f>
        <v>0</v>
      </c>
      <c r="G26" s="889"/>
      <c r="H26" s="652"/>
      <c r="I26" s="726">
        <f t="shared" si="4"/>
        <v>0</v>
      </c>
      <c r="L26" s="510">
        <f t="shared" si="3"/>
        <v>55</v>
      </c>
      <c r="M26" s="15"/>
      <c r="N26" s="69">
        <v>0</v>
      </c>
      <c r="O26" s="725"/>
      <c r="P26" s="655">
        <f>N26</f>
        <v>0</v>
      </c>
      <c r="Q26" s="622"/>
      <c r="R26" s="623"/>
      <c r="S26" s="726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5"/>
      <c r="F27" s="655">
        <f t="shared" ref="F27:F35" si="6">D27</f>
        <v>0</v>
      </c>
      <c r="G27" s="622"/>
      <c r="H27" s="623"/>
      <c r="I27" s="726">
        <f t="shared" si="4"/>
        <v>0</v>
      </c>
      <c r="L27" s="510">
        <f t="shared" si="3"/>
        <v>55</v>
      </c>
      <c r="M27" s="15"/>
      <c r="N27" s="69">
        <v>0</v>
      </c>
      <c r="O27" s="725"/>
      <c r="P27" s="655">
        <f t="shared" ref="P27:P35" si="7">N27</f>
        <v>0</v>
      </c>
      <c r="Q27" s="622"/>
      <c r="R27" s="623"/>
      <c r="S27" s="726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5"/>
      <c r="F28" s="655">
        <f t="shared" si="6"/>
        <v>0</v>
      </c>
      <c r="G28" s="622"/>
      <c r="H28" s="623"/>
      <c r="I28" s="726">
        <f t="shared" si="4"/>
        <v>0</v>
      </c>
      <c r="K28" s="47"/>
      <c r="L28" s="510">
        <f t="shared" si="3"/>
        <v>55</v>
      </c>
      <c r="M28" s="15"/>
      <c r="N28" s="69">
        <v>0</v>
      </c>
      <c r="O28" s="725"/>
      <c r="P28" s="655">
        <f t="shared" si="7"/>
        <v>0</v>
      </c>
      <c r="Q28" s="622"/>
      <c r="R28" s="623"/>
      <c r="S28" s="726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5"/>
      <c r="F29" s="655">
        <f t="shared" si="6"/>
        <v>0</v>
      </c>
      <c r="G29" s="622"/>
      <c r="H29" s="623"/>
      <c r="I29" s="726">
        <f t="shared" si="4"/>
        <v>0</v>
      </c>
      <c r="K29" s="47"/>
      <c r="L29" s="510">
        <f t="shared" si="3"/>
        <v>55</v>
      </c>
      <c r="M29" s="15"/>
      <c r="N29" s="69">
        <v>0</v>
      </c>
      <c r="O29" s="725"/>
      <c r="P29" s="655">
        <f t="shared" si="7"/>
        <v>0</v>
      </c>
      <c r="Q29" s="622"/>
      <c r="R29" s="623"/>
      <c r="S29" s="726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5"/>
      <c r="F30" s="655">
        <f t="shared" si="6"/>
        <v>0</v>
      </c>
      <c r="G30" s="622"/>
      <c r="H30" s="623"/>
      <c r="I30" s="726">
        <f t="shared" si="4"/>
        <v>0</v>
      </c>
      <c r="K30" s="47"/>
      <c r="L30" s="510">
        <f t="shared" si="3"/>
        <v>55</v>
      </c>
      <c r="M30" s="15"/>
      <c r="N30" s="69">
        <v>0</v>
      </c>
      <c r="O30" s="725"/>
      <c r="P30" s="655">
        <f t="shared" si="7"/>
        <v>0</v>
      </c>
      <c r="Q30" s="622"/>
      <c r="R30" s="623"/>
      <c r="S30" s="726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130" t="s">
        <v>21</v>
      </c>
      <c r="E38" s="1131"/>
      <c r="F38" s="138">
        <f>E4+E5-F36+E6</f>
        <v>0</v>
      </c>
      <c r="L38" s="508"/>
      <c r="N38" s="1130" t="s">
        <v>21</v>
      </c>
      <c r="O38" s="1131"/>
      <c r="P38" s="138">
        <f>O4+O5-P36+O6</f>
        <v>1050.29</v>
      </c>
    </row>
    <row r="39" spans="1:19" ht="15.75" thickBot="1" x14ac:dyDescent="0.3">
      <c r="A39" s="122"/>
      <c r="D39" s="842" t="s">
        <v>4</v>
      </c>
      <c r="E39" s="843"/>
      <c r="F39" s="49">
        <f>F4+F5-C36+F6</f>
        <v>0</v>
      </c>
      <c r="K39" s="122"/>
      <c r="N39" s="971" t="s">
        <v>4</v>
      </c>
      <c r="O39" s="972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K1" workbookViewId="0">
      <pane ySplit="7" topLeftCell="A8" activePane="bottomLeft" state="frozen"/>
      <selection pane="bottomLeft" activeCell="N26" sqref="N25:N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40" t="s">
        <v>352</v>
      </c>
      <c r="B1" s="1140"/>
      <c r="C1" s="1140"/>
      <c r="D1" s="1140"/>
      <c r="E1" s="1140"/>
      <c r="F1" s="1140"/>
      <c r="G1" s="1140"/>
      <c r="H1" s="11">
        <v>1</v>
      </c>
      <c r="L1" s="1144" t="s">
        <v>348</v>
      </c>
      <c r="M1" s="1144"/>
      <c r="N1" s="1144"/>
      <c r="O1" s="1144"/>
      <c r="P1" s="1144"/>
      <c r="Q1" s="1144"/>
      <c r="R1" s="1144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148" t="s">
        <v>62</v>
      </c>
      <c r="B5" s="1161" t="s">
        <v>228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148" t="s">
        <v>62</v>
      </c>
      <c r="M5" s="1161" t="s">
        <v>228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148"/>
      <c r="B6" s="1162"/>
      <c r="C6" s="125"/>
      <c r="D6" s="146"/>
      <c r="E6" s="86"/>
      <c r="F6" s="73"/>
      <c r="L6" s="1148"/>
      <c r="M6" s="1162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6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344</v>
      </c>
      <c r="H8" s="71">
        <v>75</v>
      </c>
      <c r="I8" s="1065">
        <f>E4+E5+E6-F8</f>
        <v>2640</v>
      </c>
      <c r="J8" s="444">
        <f>H8*F8</f>
        <v>22500</v>
      </c>
      <c r="L8" s="55" t="s">
        <v>32</v>
      </c>
      <c r="M8" s="756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092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66"/>
      <c r="F9" s="1067">
        <f t="shared" si="0"/>
        <v>0</v>
      </c>
      <c r="G9" s="803"/>
      <c r="H9" s="804"/>
      <c r="I9" s="656">
        <f>I8-F9</f>
        <v>2640</v>
      </c>
      <c r="J9" s="657">
        <f t="shared" ref="J9:J39" si="3">H9*F9</f>
        <v>0</v>
      </c>
      <c r="M9" s="756">
        <f>M8-N9</f>
        <v>43</v>
      </c>
      <c r="N9" s="15"/>
      <c r="O9" s="69">
        <f t="shared" ref="O9:O39" si="4">N9*M9</f>
        <v>0</v>
      </c>
      <c r="P9" s="237"/>
      <c r="Q9" s="655">
        <f t="shared" si="1"/>
        <v>0</v>
      </c>
      <c r="R9" s="622"/>
      <c r="S9" s="623"/>
      <c r="T9" s="656">
        <f>T8-Q9</f>
        <v>860</v>
      </c>
      <c r="U9" s="657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66"/>
      <c r="F10" s="1067">
        <f t="shared" si="0"/>
        <v>0</v>
      </c>
      <c r="G10" s="803"/>
      <c r="H10" s="804"/>
      <c r="I10" s="656">
        <f t="shared" ref="I10:I38" si="7">I9-F10</f>
        <v>2640</v>
      </c>
      <c r="J10" s="657">
        <f t="shared" si="3"/>
        <v>0</v>
      </c>
      <c r="M10" s="756">
        <f t="shared" ref="M10:M39" si="8">M9-N10</f>
        <v>43</v>
      </c>
      <c r="N10" s="15"/>
      <c r="O10" s="69">
        <f t="shared" si="4"/>
        <v>0</v>
      </c>
      <c r="P10" s="237"/>
      <c r="Q10" s="655">
        <f t="shared" si="1"/>
        <v>0</v>
      </c>
      <c r="R10" s="622"/>
      <c r="S10" s="623"/>
      <c r="T10" s="656">
        <f t="shared" ref="T10:T38" si="9">T9-Q10</f>
        <v>860</v>
      </c>
      <c r="U10" s="657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66"/>
      <c r="F11" s="1067">
        <f t="shared" si="0"/>
        <v>0</v>
      </c>
      <c r="G11" s="803"/>
      <c r="H11" s="804"/>
      <c r="I11" s="656">
        <f t="shared" si="7"/>
        <v>2640</v>
      </c>
      <c r="J11" s="657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5">
        <f t="shared" si="1"/>
        <v>0</v>
      </c>
      <c r="R11" s="622"/>
      <c r="S11" s="623"/>
      <c r="T11" s="656">
        <f t="shared" si="9"/>
        <v>860</v>
      </c>
      <c r="U11" s="657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66"/>
      <c r="F12" s="1067">
        <f t="shared" si="0"/>
        <v>0</v>
      </c>
      <c r="G12" s="803"/>
      <c r="H12" s="804"/>
      <c r="I12" s="656">
        <f t="shared" si="7"/>
        <v>2640</v>
      </c>
      <c r="J12" s="657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5">
        <f t="shared" si="1"/>
        <v>0</v>
      </c>
      <c r="R12" s="622"/>
      <c r="S12" s="623"/>
      <c r="T12" s="656">
        <f t="shared" si="9"/>
        <v>860</v>
      </c>
      <c r="U12" s="657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66"/>
      <c r="F13" s="1067">
        <f t="shared" si="0"/>
        <v>0</v>
      </c>
      <c r="G13" s="803"/>
      <c r="H13" s="804"/>
      <c r="I13" s="656">
        <f t="shared" si="7"/>
        <v>2640</v>
      </c>
      <c r="J13" s="657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5">
        <f t="shared" si="1"/>
        <v>0</v>
      </c>
      <c r="R13" s="622"/>
      <c r="S13" s="623"/>
      <c r="T13" s="656">
        <f t="shared" si="9"/>
        <v>860</v>
      </c>
      <c r="U13" s="657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66"/>
      <c r="F14" s="1067">
        <f t="shared" si="0"/>
        <v>0</v>
      </c>
      <c r="G14" s="803"/>
      <c r="H14" s="804"/>
      <c r="I14" s="656">
        <f t="shared" si="7"/>
        <v>2640</v>
      </c>
      <c r="J14" s="657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5">
        <f t="shared" si="1"/>
        <v>0</v>
      </c>
      <c r="R14" s="622"/>
      <c r="S14" s="623"/>
      <c r="T14" s="656">
        <f t="shared" si="9"/>
        <v>860</v>
      </c>
      <c r="U14" s="657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66"/>
      <c r="F15" s="1068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66"/>
      <c r="F16" s="1068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66"/>
      <c r="F17" s="1068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66"/>
      <c r="F18" s="1068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66"/>
      <c r="F19" s="1068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66"/>
      <c r="F20" s="1068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66"/>
      <c r="F21" s="1068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66"/>
      <c r="F22" s="1068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66"/>
      <c r="F23" s="1068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66"/>
      <c r="F24" s="1068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66"/>
      <c r="F25" s="1068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66"/>
      <c r="F26" s="1068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30" t="s">
        <v>21</v>
      </c>
      <c r="E42" s="1131"/>
      <c r="F42" s="138">
        <f>E4+E5-F40+E6</f>
        <v>2640</v>
      </c>
      <c r="M42" s="5"/>
      <c r="O42" s="1130" t="s">
        <v>21</v>
      </c>
      <c r="P42" s="1131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2" t="s">
        <v>4</v>
      </c>
      <c r="P43" s="1033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148"/>
      <c r="B5" s="1163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148"/>
      <c r="B6" s="1164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6">
        <f>F4+F5+F6-C8</f>
        <v>0</v>
      </c>
      <c r="C8" s="701"/>
      <c r="D8" s="624">
        <v>0</v>
      </c>
      <c r="E8" s="637"/>
      <c r="F8" s="655">
        <f t="shared" ref="F8:F28" si="0">D8</f>
        <v>0</v>
      </c>
      <c r="G8" s="622"/>
      <c r="H8" s="623"/>
      <c r="I8" s="1069">
        <f>E5+E6-F8+E4</f>
        <v>0</v>
      </c>
      <c r="J8" s="1070">
        <f>H8*F8</f>
        <v>0</v>
      </c>
    </row>
    <row r="9" spans="1:15" x14ac:dyDescent="0.25">
      <c r="B9" s="756">
        <f>B8-C9</f>
        <v>0</v>
      </c>
      <c r="C9" s="701"/>
      <c r="D9" s="624">
        <v>0</v>
      </c>
      <c r="E9" s="637"/>
      <c r="F9" s="655">
        <f t="shared" si="0"/>
        <v>0</v>
      </c>
      <c r="G9" s="622"/>
      <c r="H9" s="623"/>
      <c r="I9" s="1069">
        <f>I8-F9</f>
        <v>0</v>
      </c>
      <c r="J9" s="1070">
        <f t="shared" ref="J9:J28" si="1">H9*F9</f>
        <v>0</v>
      </c>
    </row>
    <row r="10" spans="1:15" x14ac:dyDescent="0.25">
      <c r="B10" s="756">
        <f t="shared" ref="B10:B27" si="2">B9-C10</f>
        <v>0</v>
      </c>
      <c r="C10" s="701"/>
      <c r="D10" s="624">
        <v>0</v>
      </c>
      <c r="E10" s="637"/>
      <c r="F10" s="655">
        <f t="shared" si="0"/>
        <v>0</v>
      </c>
      <c r="G10" s="622"/>
      <c r="H10" s="623"/>
      <c r="I10" s="1072">
        <f t="shared" ref="I10:I27" si="3">I9-F10</f>
        <v>0</v>
      </c>
      <c r="J10" s="1070">
        <f t="shared" si="1"/>
        <v>0</v>
      </c>
    </row>
    <row r="11" spans="1:15" x14ac:dyDescent="0.25">
      <c r="A11" s="55" t="s">
        <v>33</v>
      </c>
      <c r="B11" s="756">
        <f t="shared" si="2"/>
        <v>0</v>
      </c>
      <c r="C11" s="701"/>
      <c r="D11" s="624">
        <v>0</v>
      </c>
      <c r="E11" s="637"/>
      <c r="F11" s="655">
        <f t="shared" si="0"/>
        <v>0</v>
      </c>
      <c r="G11" s="622"/>
      <c r="H11" s="623"/>
      <c r="I11" s="1072">
        <f t="shared" si="3"/>
        <v>0</v>
      </c>
      <c r="J11" s="1070">
        <f t="shared" si="1"/>
        <v>0</v>
      </c>
    </row>
    <row r="12" spans="1:15" x14ac:dyDescent="0.25">
      <c r="B12" s="756">
        <f t="shared" si="2"/>
        <v>0</v>
      </c>
      <c r="C12" s="701"/>
      <c r="D12" s="624">
        <v>0</v>
      </c>
      <c r="E12" s="637"/>
      <c r="F12" s="655">
        <f t="shared" si="0"/>
        <v>0</v>
      </c>
      <c r="G12" s="622"/>
      <c r="H12" s="623"/>
      <c r="I12" s="1072">
        <f t="shared" si="3"/>
        <v>0</v>
      </c>
      <c r="J12" s="1070">
        <f t="shared" si="1"/>
        <v>0</v>
      </c>
    </row>
    <row r="13" spans="1:15" x14ac:dyDescent="0.25">
      <c r="A13" s="19"/>
      <c r="B13" s="756">
        <f t="shared" si="2"/>
        <v>0</v>
      </c>
      <c r="C13" s="701"/>
      <c r="D13" s="624">
        <v>0</v>
      </c>
      <c r="E13" s="637"/>
      <c r="F13" s="655">
        <f t="shared" si="0"/>
        <v>0</v>
      </c>
      <c r="G13" s="622"/>
      <c r="H13" s="623"/>
      <c r="I13" s="1071">
        <f t="shared" si="3"/>
        <v>0</v>
      </c>
      <c r="J13" s="1070">
        <f t="shared" si="1"/>
        <v>0</v>
      </c>
    </row>
    <row r="14" spans="1:15" x14ac:dyDescent="0.25">
      <c r="A14" s="19"/>
      <c r="B14" s="756">
        <f t="shared" si="2"/>
        <v>0</v>
      </c>
      <c r="C14" s="701"/>
      <c r="D14" s="624">
        <v>0</v>
      </c>
      <c r="E14" s="637"/>
      <c r="F14" s="655">
        <f t="shared" si="0"/>
        <v>0</v>
      </c>
      <c r="G14" s="622"/>
      <c r="H14" s="623"/>
      <c r="I14" s="1071">
        <f t="shared" si="3"/>
        <v>0</v>
      </c>
      <c r="J14" s="1070">
        <f t="shared" si="1"/>
        <v>0</v>
      </c>
    </row>
    <row r="15" spans="1:15" x14ac:dyDescent="0.25">
      <c r="A15" s="19"/>
      <c r="B15" s="756">
        <f t="shared" si="2"/>
        <v>0</v>
      </c>
      <c r="C15" s="701"/>
      <c r="D15" s="624">
        <v>0</v>
      </c>
      <c r="E15" s="637"/>
      <c r="F15" s="655">
        <f t="shared" si="0"/>
        <v>0</v>
      </c>
      <c r="G15" s="622"/>
      <c r="H15" s="623"/>
      <c r="I15" s="1071">
        <f t="shared" si="3"/>
        <v>0</v>
      </c>
      <c r="J15" s="1070">
        <f t="shared" si="1"/>
        <v>0</v>
      </c>
    </row>
    <row r="16" spans="1:15" x14ac:dyDescent="0.25">
      <c r="A16" s="19"/>
      <c r="B16" s="756">
        <f t="shared" si="2"/>
        <v>0</v>
      </c>
      <c r="C16" s="701"/>
      <c r="D16" s="624">
        <v>0</v>
      </c>
      <c r="E16" s="637"/>
      <c r="F16" s="655">
        <f t="shared" si="0"/>
        <v>0</v>
      </c>
      <c r="G16" s="622"/>
      <c r="H16" s="623"/>
      <c r="I16" s="1071">
        <f t="shared" si="3"/>
        <v>0</v>
      </c>
      <c r="J16" s="1070">
        <f t="shared" si="1"/>
        <v>0</v>
      </c>
    </row>
    <row r="17" spans="1:10" x14ac:dyDescent="0.25">
      <c r="A17" s="19"/>
      <c r="B17" s="756">
        <f t="shared" si="2"/>
        <v>0</v>
      </c>
      <c r="C17" s="701"/>
      <c r="D17" s="624">
        <v>0</v>
      </c>
      <c r="E17" s="637"/>
      <c r="F17" s="655">
        <f t="shared" si="0"/>
        <v>0</v>
      </c>
      <c r="G17" s="622"/>
      <c r="H17" s="623"/>
      <c r="I17" s="1071">
        <f t="shared" si="3"/>
        <v>0</v>
      </c>
      <c r="J17" s="1070">
        <f t="shared" si="1"/>
        <v>0</v>
      </c>
    </row>
    <row r="18" spans="1:10" x14ac:dyDescent="0.25">
      <c r="A18" s="19"/>
      <c r="B18" s="756">
        <f t="shared" si="2"/>
        <v>0</v>
      </c>
      <c r="C18" s="701"/>
      <c r="D18" s="624">
        <v>0</v>
      </c>
      <c r="E18" s="637"/>
      <c r="F18" s="655">
        <f t="shared" si="0"/>
        <v>0</v>
      </c>
      <c r="G18" s="622"/>
      <c r="H18" s="623"/>
      <c r="I18" s="1071">
        <f t="shared" si="3"/>
        <v>0</v>
      </c>
      <c r="J18" s="1070">
        <f t="shared" si="1"/>
        <v>0</v>
      </c>
    </row>
    <row r="19" spans="1:10" x14ac:dyDescent="0.25">
      <c r="A19" s="19"/>
      <c r="B19" s="756">
        <f t="shared" si="2"/>
        <v>0</v>
      </c>
      <c r="C19" s="701"/>
      <c r="D19" s="624">
        <v>0</v>
      </c>
      <c r="E19" s="637"/>
      <c r="F19" s="655">
        <f t="shared" si="0"/>
        <v>0</v>
      </c>
      <c r="G19" s="622"/>
      <c r="H19" s="623"/>
      <c r="I19" s="1071">
        <f t="shared" si="3"/>
        <v>0</v>
      </c>
      <c r="J19" s="1070">
        <f t="shared" si="1"/>
        <v>0</v>
      </c>
    </row>
    <row r="20" spans="1:10" x14ac:dyDescent="0.25">
      <c r="A20" s="19"/>
      <c r="B20" s="756">
        <f t="shared" si="2"/>
        <v>0</v>
      </c>
      <c r="C20" s="701"/>
      <c r="D20" s="624">
        <v>0</v>
      </c>
      <c r="E20" s="637"/>
      <c r="F20" s="655">
        <f t="shared" si="0"/>
        <v>0</v>
      </c>
      <c r="G20" s="622"/>
      <c r="H20" s="623"/>
      <c r="I20" s="1071">
        <f t="shared" si="3"/>
        <v>0</v>
      </c>
      <c r="J20" s="1070">
        <f t="shared" si="1"/>
        <v>0</v>
      </c>
    </row>
    <row r="21" spans="1:10" x14ac:dyDescent="0.25">
      <c r="A21" s="19"/>
      <c r="B21" s="756">
        <f t="shared" si="2"/>
        <v>0</v>
      </c>
      <c r="C21" s="701"/>
      <c r="D21" s="624">
        <v>0</v>
      </c>
      <c r="E21" s="637"/>
      <c r="F21" s="655">
        <f t="shared" si="0"/>
        <v>0</v>
      </c>
      <c r="G21" s="622"/>
      <c r="H21" s="623"/>
      <c r="I21" s="1071">
        <f t="shared" si="3"/>
        <v>0</v>
      </c>
      <c r="J21" s="1070">
        <f t="shared" si="1"/>
        <v>0</v>
      </c>
    </row>
    <row r="22" spans="1:10" x14ac:dyDescent="0.25">
      <c r="A22" s="19"/>
      <c r="B22" s="756">
        <f t="shared" si="2"/>
        <v>0</v>
      </c>
      <c r="C22" s="701"/>
      <c r="D22" s="624">
        <v>0</v>
      </c>
      <c r="E22" s="637"/>
      <c r="F22" s="655">
        <f t="shared" si="0"/>
        <v>0</v>
      </c>
      <c r="G22" s="622"/>
      <c r="H22" s="623"/>
      <c r="I22" s="1071">
        <f t="shared" si="3"/>
        <v>0</v>
      </c>
      <c r="J22" s="1070">
        <f t="shared" si="1"/>
        <v>0</v>
      </c>
    </row>
    <row r="23" spans="1:10" x14ac:dyDescent="0.25">
      <c r="A23" s="19"/>
      <c r="B23" s="756">
        <f t="shared" si="2"/>
        <v>0</v>
      </c>
      <c r="C23" s="701"/>
      <c r="D23" s="624">
        <v>0</v>
      </c>
      <c r="E23" s="637"/>
      <c r="F23" s="655">
        <f t="shared" si="0"/>
        <v>0</v>
      </c>
      <c r="G23" s="622"/>
      <c r="H23" s="623"/>
      <c r="I23" s="1071">
        <f t="shared" si="3"/>
        <v>0</v>
      </c>
      <c r="J23" s="1070">
        <f t="shared" si="1"/>
        <v>0</v>
      </c>
    </row>
    <row r="24" spans="1:10" x14ac:dyDescent="0.25">
      <c r="A24" s="19"/>
      <c r="B24" s="756">
        <f t="shared" si="2"/>
        <v>0</v>
      </c>
      <c r="C24" s="701"/>
      <c r="D24" s="624">
        <v>0</v>
      </c>
      <c r="E24" s="637"/>
      <c r="F24" s="655">
        <f t="shared" si="0"/>
        <v>0</v>
      </c>
      <c r="G24" s="622"/>
      <c r="H24" s="623"/>
      <c r="I24" s="1071">
        <f t="shared" si="3"/>
        <v>0</v>
      </c>
      <c r="J24" s="1070">
        <f t="shared" si="1"/>
        <v>0</v>
      </c>
    </row>
    <row r="25" spans="1:10" x14ac:dyDescent="0.25">
      <c r="A25" s="19"/>
      <c r="B25" s="756">
        <f t="shared" si="2"/>
        <v>0</v>
      </c>
      <c r="C25" s="701"/>
      <c r="D25" s="624">
        <v>0</v>
      </c>
      <c r="E25" s="637"/>
      <c r="F25" s="655">
        <f t="shared" si="0"/>
        <v>0</v>
      </c>
      <c r="G25" s="622"/>
      <c r="H25" s="623"/>
      <c r="I25" s="1071">
        <f t="shared" si="3"/>
        <v>0</v>
      </c>
      <c r="J25" s="1070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637"/>
      <c r="F26" s="655">
        <f t="shared" si="0"/>
        <v>0</v>
      </c>
      <c r="G26" s="622"/>
      <c r="H26" s="623"/>
      <c r="I26" s="1071">
        <f t="shared" si="3"/>
        <v>0</v>
      </c>
      <c r="J26" s="1070">
        <f t="shared" si="1"/>
        <v>0</v>
      </c>
    </row>
    <row r="27" spans="1:10" x14ac:dyDescent="0.25">
      <c r="B27" s="756">
        <f t="shared" si="2"/>
        <v>0</v>
      </c>
      <c r="C27" s="701"/>
      <c r="D27" s="624">
        <v>0</v>
      </c>
      <c r="E27" s="637"/>
      <c r="F27" s="655">
        <f t="shared" si="0"/>
        <v>0</v>
      </c>
      <c r="G27" s="622"/>
      <c r="H27" s="623"/>
      <c r="I27" s="1071">
        <f t="shared" si="3"/>
        <v>0</v>
      </c>
      <c r="J27" s="1070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30" t="s">
        <v>21</v>
      </c>
      <c r="E31" s="1131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65" t="s">
        <v>82</v>
      </c>
      <c r="C4" s="125"/>
      <c r="D4" s="131"/>
      <c r="E4" s="175"/>
      <c r="F4" s="134"/>
      <c r="G4" s="38"/>
    </row>
    <row r="5" spans="1:15" ht="15.75" x14ac:dyDescent="0.25">
      <c r="A5" s="1148"/>
      <c r="B5" s="1163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48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30" t="s">
        <v>21</v>
      </c>
      <c r="E31" s="1131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130" t="s">
        <v>21</v>
      </c>
      <c r="E31" s="1131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K1" zoomScaleNormal="100" workbookViewId="0">
      <pane ySplit="7" topLeftCell="A8" activePane="bottomLeft" state="frozen"/>
      <selection activeCell="AO1" sqref="AO1"/>
      <selection pane="bottomLeft" activeCell="FR29" sqref="FR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135" t="s">
        <v>346</v>
      </c>
      <c r="L1" s="1135"/>
      <c r="M1" s="1135"/>
      <c r="N1" s="1135"/>
      <c r="O1" s="1135"/>
      <c r="P1" s="1135"/>
      <c r="Q1" s="1135"/>
      <c r="R1" s="261">
        <f>I1+1</f>
        <v>1</v>
      </c>
      <c r="S1" s="261"/>
      <c r="U1" s="1134" t="str">
        <f>K1</f>
        <v>ENTRADAS DEL MES DE MARZO 2023</v>
      </c>
      <c r="V1" s="1134"/>
      <c r="W1" s="1134"/>
      <c r="X1" s="1134"/>
      <c r="Y1" s="1134"/>
      <c r="Z1" s="1134"/>
      <c r="AA1" s="1134"/>
      <c r="AB1" s="261">
        <f>R1+1</f>
        <v>2</v>
      </c>
      <c r="AC1" s="380"/>
      <c r="AE1" s="1134" t="str">
        <f>U1</f>
        <v>ENTRADAS DEL MES DE MARZO 2023</v>
      </c>
      <c r="AF1" s="1134"/>
      <c r="AG1" s="1134"/>
      <c r="AH1" s="1134"/>
      <c r="AI1" s="1134"/>
      <c r="AJ1" s="1134"/>
      <c r="AK1" s="1134"/>
      <c r="AL1" s="261">
        <f>AB1+1</f>
        <v>3</v>
      </c>
      <c r="AM1" s="261"/>
      <c r="AO1" s="1134" t="str">
        <f>AE1</f>
        <v>ENTRADAS DEL MES DE MARZO 2023</v>
      </c>
      <c r="AP1" s="1134"/>
      <c r="AQ1" s="1134"/>
      <c r="AR1" s="1134"/>
      <c r="AS1" s="1134"/>
      <c r="AT1" s="1134"/>
      <c r="AU1" s="1134"/>
      <c r="AV1" s="261">
        <f>AL1+1</f>
        <v>4</v>
      </c>
      <c r="AW1" s="380"/>
      <c r="AY1" s="1134" t="str">
        <f>AO1</f>
        <v>ENTRADAS DEL MES DE MARZO 2023</v>
      </c>
      <c r="AZ1" s="1134"/>
      <c r="BA1" s="1134"/>
      <c r="BB1" s="1134"/>
      <c r="BC1" s="1134"/>
      <c r="BD1" s="1134"/>
      <c r="BE1" s="1134"/>
      <c r="BF1" s="261">
        <f>AV1+1</f>
        <v>5</v>
      </c>
      <c r="BG1" s="396"/>
      <c r="BI1" s="1134" t="str">
        <f>AY1</f>
        <v>ENTRADAS DEL MES DE MARZO 2023</v>
      </c>
      <c r="BJ1" s="1134"/>
      <c r="BK1" s="1134"/>
      <c r="BL1" s="1134"/>
      <c r="BM1" s="1134"/>
      <c r="BN1" s="1134"/>
      <c r="BO1" s="1134"/>
      <c r="BP1" s="261">
        <f>BF1+1</f>
        <v>6</v>
      </c>
      <c r="BQ1" s="380"/>
      <c r="BS1" s="1134" t="str">
        <f>BI1</f>
        <v>ENTRADAS DEL MES DE MARZO 2023</v>
      </c>
      <c r="BT1" s="1134"/>
      <c r="BU1" s="1134"/>
      <c r="BV1" s="1134"/>
      <c r="BW1" s="1134"/>
      <c r="BX1" s="1134"/>
      <c r="BY1" s="1134"/>
      <c r="BZ1" s="261">
        <f>BP1+1</f>
        <v>7</v>
      </c>
      <c r="CC1" s="1134" t="str">
        <f>BS1</f>
        <v>ENTRADAS DEL MES DE MARZO 2023</v>
      </c>
      <c r="CD1" s="1134"/>
      <c r="CE1" s="1134"/>
      <c r="CF1" s="1134"/>
      <c r="CG1" s="1134"/>
      <c r="CH1" s="1134"/>
      <c r="CI1" s="1134"/>
      <c r="CJ1" s="261">
        <f>BZ1+1</f>
        <v>8</v>
      </c>
      <c r="CM1" s="1134" t="str">
        <f>CC1</f>
        <v>ENTRADAS DEL MES DE MARZO 2023</v>
      </c>
      <c r="CN1" s="1134"/>
      <c r="CO1" s="1134"/>
      <c r="CP1" s="1134"/>
      <c r="CQ1" s="1134"/>
      <c r="CR1" s="1134"/>
      <c r="CS1" s="1134"/>
      <c r="CT1" s="261">
        <f>CJ1+1</f>
        <v>9</v>
      </c>
      <c r="CU1" s="380"/>
      <c r="CW1" s="1134" t="str">
        <f>CM1</f>
        <v>ENTRADAS DEL MES DE MARZO 2023</v>
      </c>
      <c r="CX1" s="1134"/>
      <c r="CY1" s="1134"/>
      <c r="CZ1" s="1134"/>
      <c r="DA1" s="1134"/>
      <c r="DB1" s="1134"/>
      <c r="DC1" s="1134"/>
      <c r="DD1" s="261">
        <f>CT1+1</f>
        <v>10</v>
      </c>
      <c r="DE1" s="380"/>
      <c r="DG1" s="1134" t="str">
        <f>CW1</f>
        <v>ENTRADAS DEL MES DE MARZO 2023</v>
      </c>
      <c r="DH1" s="1134"/>
      <c r="DI1" s="1134"/>
      <c r="DJ1" s="1134"/>
      <c r="DK1" s="1134"/>
      <c r="DL1" s="1134"/>
      <c r="DM1" s="1134"/>
      <c r="DN1" s="261">
        <f>DD1+1</f>
        <v>11</v>
      </c>
      <c r="DO1" s="380"/>
      <c r="DQ1" s="1134" t="str">
        <f>DG1</f>
        <v>ENTRADAS DEL MES DE MARZO 2023</v>
      </c>
      <c r="DR1" s="1134"/>
      <c r="DS1" s="1134"/>
      <c r="DT1" s="1134"/>
      <c r="DU1" s="1134"/>
      <c r="DV1" s="1134"/>
      <c r="DW1" s="1134"/>
      <c r="DX1" s="261">
        <f>DN1+1</f>
        <v>12</v>
      </c>
      <c r="EA1" s="1134" t="str">
        <f>DQ1</f>
        <v>ENTRADAS DEL MES DE MARZO 2023</v>
      </c>
      <c r="EB1" s="1134"/>
      <c r="EC1" s="1134"/>
      <c r="ED1" s="1134"/>
      <c r="EE1" s="1134"/>
      <c r="EF1" s="1134"/>
      <c r="EG1" s="1134"/>
      <c r="EH1" s="261">
        <f>DX1+1</f>
        <v>13</v>
      </c>
      <c r="EI1" s="380"/>
      <c r="EK1" s="1134" t="str">
        <f>EA1</f>
        <v>ENTRADAS DEL MES DE MARZO 2023</v>
      </c>
      <c r="EL1" s="1134"/>
      <c r="EM1" s="1134"/>
      <c r="EN1" s="1134"/>
      <c r="EO1" s="1134"/>
      <c r="EP1" s="1134"/>
      <c r="EQ1" s="1134"/>
      <c r="ER1" s="261">
        <f>EH1+1</f>
        <v>14</v>
      </c>
      <c r="ES1" s="380"/>
      <c r="EU1" s="1134" t="str">
        <f>EK1</f>
        <v>ENTRADAS DEL MES DE MARZO 2023</v>
      </c>
      <c r="EV1" s="1134"/>
      <c r="EW1" s="1134"/>
      <c r="EX1" s="1134"/>
      <c r="EY1" s="1134"/>
      <c r="EZ1" s="1134"/>
      <c r="FA1" s="1134"/>
      <c r="FB1" s="261">
        <f>ER1+1</f>
        <v>15</v>
      </c>
      <c r="FC1" s="380"/>
      <c r="FE1" s="1134" t="str">
        <f>EU1</f>
        <v>ENTRADAS DEL MES DE MARZO 2023</v>
      </c>
      <c r="FF1" s="1134"/>
      <c r="FG1" s="1134"/>
      <c r="FH1" s="1134"/>
      <c r="FI1" s="1134"/>
      <c r="FJ1" s="1134"/>
      <c r="FK1" s="1134"/>
      <c r="FL1" s="261">
        <f>FB1+1</f>
        <v>16</v>
      </c>
      <c r="FM1" s="380"/>
      <c r="FO1" s="1134" t="str">
        <f>FE1</f>
        <v>ENTRADAS DEL MES DE MARZO 2023</v>
      </c>
      <c r="FP1" s="1134"/>
      <c r="FQ1" s="1134"/>
      <c r="FR1" s="1134"/>
      <c r="FS1" s="1134"/>
      <c r="FT1" s="1134"/>
      <c r="FU1" s="1134"/>
      <c r="FV1" s="261">
        <f>FL1+1</f>
        <v>17</v>
      </c>
      <c r="FW1" s="380"/>
      <c r="FY1" s="1134" t="str">
        <f>FO1</f>
        <v>ENTRADAS DEL MES DE MARZO 2023</v>
      </c>
      <c r="FZ1" s="1134"/>
      <c r="GA1" s="1134"/>
      <c r="GB1" s="1134"/>
      <c r="GC1" s="1134"/>
      <c r="GD1" s="1134"/>
      <c r="GE1" s="1134"/>
      <c r="GF1" s="261">
        <f>FV1+1</f>
        <v>18</v>
      </c>
      <c r="GG1" s="380"/>
      <c r="GH1" s="75" t="s">
        <v>37</v>
      </c>
      <c r="GI1" s="1134" t="str">
        <f>FY1</f>
        <v>ENTRADAS DEL MES DE MARZO 2023</v>
      </c>
      <c r="GJ1" s="1134"/>
      <c r="GK1" s="1134"/>
      <c r="GL1" s="1134"/>
      <c r="GM1" s="1134"/>
      <c r="GN1" s="1134"/>
      <c r="GO1" s="1134"/>
      <c r="GP1" s="261">
        <f>GF1+1</f>
        <v>19</v>
      </c>
      <c r="GQ1" s="380"/>
      <c r="GS1" s="1134" t="str">
        <f>GI1</f>
        <v>ENTRADAS DEL MES DE MARZO 2023</v>
      </c>
      <c r="GT1" s="1134"/>
      <c r="GU1" s="1134"/>
      <c r="GV1" s="1134"/>
      <c r="GW1" s="1134"/>
      <c r="GX1" s="1134"/>
      <c r="GY1" s="1134"/>
      <c r="GZ1" s="261">
        <f>GP1+1</f>
        <v>20</v>
      </c>
      <c r="HA1" s="380"/>
      <c r="HC1" s="1134" t="str">
        <f>GS1</f>
        <v>ENTRADAS DEL MES DE MARZO 2023</v>
      </c>
      <c r="HD1" s="1134"/>
      <c r="HE1" s="1134"/>
      <c r="HF1" s="1134"/>
      <c r="HG1" s="1134"/>
      <c r="HH1" s="1134"/>
      <c r="HI1" s="1134"/>
      <c r="HJ1" s="261">
        <f>GZ1+1</f>
        <v>21</v>
      </c>
      <c r="HK1" s="380"/>
      <c r="HM1" s="1134" t="str">
        <f>HC1</f>
        <v>ENTRADAS DEL MES DE MARZO 2023</v>
      </c>
      <c r="HN1" s="1134"/>
      <c r="HO1" s="1134"/>
      <c r="HP1" s="1134"/>
      <c r="HQ1" s="1134"/>
      <c r="HR1" s="1134"/>
      <c r="HS1" s="1134"/>
      <c r="HT1" s="261">
        <f>HJ1+1</f>
        <v>22</v>
      </c>
      <c r="HU1" s="380"/>
      <c r="HW1" s="1134" t="str">
        <f>HM1</f>
        <v>ENTRADAS DEL MES DE MARZO 2023</v>
      </c>
      <c r="HX1" s="1134"/>
      <c r="HY1" s="1134"/>
      <c r="HZ1" s="1134"/>
      <c r="IA1" s="1134"/>
      <c r="IB1" s="1134"/>
      <c r="IC1" s="1134"/>
      <c r="ID1" s="261">
        <f>HT1+1</f>
        <v>23</v>
      </c>
      <c r="IE1" s="380"/>
      <c r="IG1" s="1134" t="str">
        <f>HW1</f>
        <v>ENTRADAS DEL MES DE MARZO 2023</v>
      </c>
      <c r="IH1" s="1134"/>
      <c r="II1" s="1134"/>
      <c r="IJ1" s="1134"/>
      <c r="IK1" s="1134"/>
      <c r="IL1" s="1134"/>
      <c r="IM1" s="1134"/>
      <c r="IN1" s="261">
        <f>ID1+1</f>
        <v>24</v>
      </c>
      <c r="IO1" s="380"/>
      <c r="IQ1" s="1134" t="str">
        <f>IG1</f>
        <v>ENTRADAS DEL MES DE MARZO 2023</v>
      </c>
      <c r="IR1" s="1134"/>
      <c r="IS1" s="1134"/>
      <c r="IT1" s="1134"/>
      <c r="IU1" s="1134"/>
      <c r="IV1" s="1134"/>
      <c r="IW1" s="1134"/>
      <c r="IX1" s="261">
        <f>IN1+1</f>
        <v>25</v>
      </c>
      <c r="IY1" s="380"/>
      <c r="JA1" s="1134" t="str">
        <f>IQ1</f>
        <v>ENTRADAS DEL MES DE MARZO 2023</v>
      </c>
      <c r="JB1" s="1134"/>
      <c r="JC1" s="1134"/>
      <c r="JD1" s="1134"/>
      <c r="JE1" s="1134"/>
      <c r="JF1" s="1134"/>
      <c r="JG1" s="1134"/>
      <c r="JH1" s="261">
        <f>IX1+1</f>
        <v>26</v>
      </c>
      <c r="JI1" s="380"/>
      <c r="JK1" s="1139" t="str">
        <f>JA1</f>
        <v>ENTRADAS DEL MES DE MARZO 2023</v>
      </c>
      <c r="JL1" s="1139"/>
      <c r="JM1" s="1139"/>
      <c r="JN1" s="1139"/>
      <c r="JO1" s="1139"/>
      <c r="JP1" s="1139"/>
      <c r="JQ1" s="1139"/>
      <c r="JR1" s="261">
        <f>JH1+1</f>
        <v>27</v>
      </c>
      <c r="JS1" s="380"/>
      <c r="JU1" s="1134" t="str">
        <f>JK1</f>
        <v>ENTRADAS DEL MES DE MARZO 2023</v>
      </c>
      <c r="JV1" s="1134"/>
      <c r="JW1" s="1134"/>
      <c r="JX1" s="1134"/>
      <c r="JY1" s="1134"/>
      <c r="JZ1" s="1134"/>
      <c r="KA1" s="1134"/>
      <c r="KB1" s="261">
        <f>JR1+1</f>
        <v>28</v>
      </c>
      <c r="KC1" s="380"/>
      <c r="KE1" s="1134" t="str">
        <f>JU1</f>
        <v>ENTRADAS DEL MES DE MARZO 2023</v>
      </c>
      <c r="KF1" s="1134"/>
      <c r="KG1" s="1134"/>
      <c r="KH1" s="1134"/>
      <c r="KI1" s="1134"/>
      <c r="KJ1" s="1134"/>
      <c r="KK1" s="1134"/>
      <c r="KL1" s="261">
        <f>KB1+1</f>
        <v>29</v>
      </c>
      <c r="KM1" s="380"/>
      <c r="KO1" s="1134" t="str">
        <f>KE1</f>
        <v>ENTRADAS DEL MES DE MARZO 2023</v>
      </c>
      <c r="KP1" s="1134"/>
      <c r="KQ1" s="1134"/>
      <c r="KR1" s="1134"/>
      <c r="KS1" s="1134"/>
      <c r="KT1" s="1134"/>
      <c r="KU1" s="1134"/>
      <c r="KV1" s="261">
        <f>KL1+1</f>
        <v>30</v>
      </c>
      <c r="KW1" s="380"/>
      <c r="KY1" s="1134" t="str">
        <f>KO1</f>
        <v>ENTRADAS DEL MES DE MARZO 2023</v>
      </c>
      <c r="KZ1" s="1134"/>
      <c r="LA1" s="1134"/>
      <c r="LB1" s="1134"/>
      <c r="LC1" s="1134"/>
      <c r="LD1" s="1134"/>
      <c r="LE1" s="1134"/>
      <c r="LF1" s="261">
        <f>KV1+1</f>
        <v>31</v>
      </c>
      <c r="LG1" s="380"/>
      <c r="LI1" s="1134" t="str">
        <f>KY1</f>
        <v>ENTRADAS DEL MES DE MARZO 2023</v>
      </c>
      <c r="LJ1" s="1134"/>
      <c r="LK1" s="1134"/>
      <c r="LL1" s="1134"/>
      <c r="LM1" s="1134"/>
      <c r="LN1" s="1134"/>
      <c r="LO1" s="1134"/>
      <c r="LP1" s="261">
        <f>LF1+1</f>
        <v>32</v>
      </c>
      <c r="LQ1" s="380"/>
      <c r="LS1" s="1134" t="str">
        <f>LI1</f>
        <v>ENTRADAS DEL MES DE MARZO 2023</v>
      </c>
      <c r="LT1" s="1134"/>
      <c r="LU1" s="1134"/>
      <c r="LV1" s="1134"/>
      <c r="LW1" s="1134"/>
      <c r="LX1" s="1134"/>
      <c r="LY1" s="1134"/>
      <c r="LZ1" s="261">
        <f>LP1+1</f>
        <v>33</v>
      </c>
      <c r="MC1" s="1134" t="str">
        <f>LS1</f>
        <v>ENTRADAS DEL MES DE MARZO 2023</v>
      </c>
      <c r="MD1" s="1134"/>
      <c r="ME1" s="1134"/>
      <c r="MF1" s="1134"/>
      <c r="MG1" s="1134"/>
      <c r="MH1" s="1134"/>
      <c r="MI1" s="1134"/>
      <c r="MJ1" s="261">
        <f>LZ1+1</f>
        <v>34</v>
      </c>
      <c r="MK1" s="261"/>
      <c r="MM1" s="1134" t="str">
        <f>MC1</f>
        <v>ENTRADAS DEL MES DE MARZO 2023</v>
      </c>
      <c r="MN1" s="1134"/>
      <c r="MO1" s="1134"/>
      <c r="MP1" s="1134"/>
      <c r="MQ1" s="1134"/>
      <c r="MR1" s="1134"/>
      <c r="MS1" s="1134"/>
      <c r="MT1" s="261">
        <f>MJ1+1</f>
        <v>35</v>
      </c>
      <c r="MU1" s="261"/>
      <c r="MW1" s="1134" t="str">
        <f>MM1</f>
        <v>ENTRADAS DEL MES DE MARZO 2023</v>
      </c>
      <c r="MX1" s="1134"/>
      <c r="MY1" s="1134"/>
      <c r="MZ1" s="1134"/>
      <c r="NA1" s="1134"/>
      <c r="NB1" s="1134"/>
      <c r="NC1" s="1134"/>
      <c r="ND1" s="261">
        <f>MT1+1</f>
        <v>36</v>
      </c>
      <c r="NE1" s="261"/>
      <c r="NG1" s="1134" t="str">
        <f>MW1</f>
        <v>ENTRADAS DEL MES DE MARZO 2023</v>
      </c>
      <c r="NH1" s="1134"/>
      <c r="NI1" s="1134"/>
      <c r="NJ1" s="1134"/>
      <c r="NK1" s="1134"/>
      <c r="NL1" s="1134"/>
      <c r="NM1" s="1134"/>
      <c r="NN1" s="261">
        <f>ND1+1</f>
        <v>37</v>
      </c>
      <c r="NO1" s="261"/>
      <c r="NQ1" s="1134" t="str">
        <f>NG1</f>
        <v>ENTRADAS DEL MES DE MARZO 2023</v>
      </c>
      <c r="NR1" s="1134"/>
      <c r="NS1" s="1134"/>
      <c r="NT1" s="1134"/>
      <c r="NU1" s="1134"/>
      <c r="NV1" s="1134"/>
      <c r="NW1" s="1134"/>
      <c r="NX1" s="261">
        <f>NN1+1</f>
        <v>38</v>
      </c>
      <c r="NY1" s="261"/>
      <c r="OA1" s="1134" t="str">
        <f>NQ1</f>
        <v>ENTRADAS DEL MES DE MARZO 2023</v>
      </c>
      <c r="OB1" s="1134"/>
      <c r="OC1" s="1134"/>
      <c r="OD1" s="1134"/>
      <c r="OE1" s="1134"/>
      <c r="OF1" s="1134"/>
      <c r="OG1" s="1134"/>
      <c r="OH1" s="261">
        <f>NX1+1</f>
        <v>39</v>
      </c>
      <c r="OI1" s="261"/>
      <c r="OK1" s="1134" t="str">
        <f>OA1</f>
        <v>ENTRADAS DEL MES DE MARZO 2023</v>
      </c>
      <c r="OL1" s="1134"/>
      <c r="OM1" s="1134"/>
      <c r="ON1" s="1134"/>
      <c r="OO1" s="1134"/>
      <c r="OP1" s="1134"/>
      <c r="OQ1" s="1134"/>
      <c r="OR1" s="261">
        <f>OH1+1</f>
        <v>40</v>
      </c>
      <c r="OS1" s="261"/>
      <c r="OU1" s="1134" t="str">
        <f>OK1</f>
        <v>ENTRADAS DEL MES DE MARZO 2023</v>
      </c>
      <c r="OV1" s="1134"/>
      <c r="OW1" s="1134"/>
      <c r="OX1" s="1134"/>
      <c r="OY1" s="1134"/>
      <c r="OZ1" s="1134"/>
      <c r="PA1" s="1134"/>
      <c r="PB1" s="261">
        <f>OR1+1</f>
        <v>41</v>
      </c>
      <c r="PC1" s="261"/>
      <c r="PE1" s="1134" t="str">
        <f>OU1</f>
        <v>ENTRADAS DEL MES DE MARZO 2023</v>
      </c>
      <c r="PF1" s="1134"/>
      <c r="PG1" s="1134"/>
      <c r="PH1" s="1134"/>
      <c r="PI1" s="1134"/>
      <c r="PJ1" s="1134"/>
      <c r="PK1" s="1134"/>
      <c r="PL1" s="261">
        <f>PB1+1</f>
        <v>42</v>
      </c>
      <c r="PM1" s="261"/>
      <c r="PN1" s="261"/>
      <c r="PP1" s="1134" t="str">
        <f>PE1</f>
        <v>ENTRADAS DEL MES DE MARZO 2023</v>
      </c>
      <c r="PQ1" s="1134"/>
      <c r="PR1" s="1134"/>
      <c r="PS1" s="1134"/>
      <c r="PT1" s="1134"/>
      <c r="PU1" s="1134"/>
      <c r="PV1" s="1134"/>
      <c r="PW1" s="261">
        <f>PL1+1</f>
        <v>43</v>
      </c>
      <c r="PX1" s="261"/>
      <c r="PZ1" s="1134" t="str">
        <f>PP1</f>
        <v>ENTRADAS DEL MES DE MARZO 2023</v>
      </c>
      <c r="QA1" s="1134"/>
      <c r="QB1" s="1134"/>
      <c r="QC1" s="1134"/>
      <c r="QD1" s="1134"/>
      <c r="QE1" s="1134"/>
      <c r="QF1" s="1134"/>
      <c r="QG1" s="261">
        <f>PW1+1</f>
        <v>44</v>
      </c>
      <c r="QH1" s="261"/>
      <c r="QJ1" s="1134" t="str">
        <f>PZ1</f>
        <v>ENTRADAS DEL MES DE MARZO 2023</v>
      </c>
      <c r="QK1" s="1134"/>
      <c r="QL1" s="1134"/>
      <c r="QM1" s="1134"/>
      <c r="QN1" s="1134"/>
      <c r="QO1" s="1134"/>
      <c r="QP1" s="1134"/>
      <c r="QQ1" s="261">
        <f>QG1+1</f>
        <v>45</v>
      </c>
      <c r="QR1" s="261"/>
      <c r="QT1" s="1134" t="str">
        <f>QJ1</f>
        <v>ENTRADAS DEL MES DE MARZO 2023</v>
      </c>
      <c r="QU1" s="1134"/>
      <c r="QV1" s="1134"/>
      <c r="QW1" s="1134"/>
      <c r="QX1" s="1134"/>
      <c r="QY1" s="1134"/>
      <c r="QZ1" s="1134"/>
      <c r="RA1" s="261">
        <f>QQ1+1</f>
        <v>46</v>
      </c>
      <c r="RB1" s="261"/>
      <c r="RD1" s="1134" t="str">
        <f>QT1</f>
        <v>ENTRADAS DEL MES DE MARZO 2023</v>
      </c>
      <c r="RE1" s="1134"/>
      <c r="RF1" s="1134"/>
      <c r="RG1" s="1134"/>
      <c r="RH1" s="1134"/>
      <c r="RI1" s="1134"/>
      <c r="RJ1" s="1134"/>
      <c r="RK1" s="261">
        <f>RA1+1</f>
        <v>47</v>
      </c>
      <c r="RL1" s="261"/>
      <c r="RN1" s="1134" t="str">
        <f>RD1</f>
        <v>ENTRADAS DEL MES DE MARZO 2023</v>
      </c>
      <c r="RO1" s="1134"/>
      <c r="RP1" s="1134"/>
      <c r="RQ1" s="1134"/>
      <c r="RR1" s="1134"/>
      <c r="RS1" s="1134"/>
      <c r="RT1" s="1134"/>
      <c r="RU1" s="261">
        <f>RK1+1</f>
        <v>48</v>
      </c>
      <c r="RV1" s="261"/>
      <c r="RX1" s="1134" t="str">
        <f>RN1</f>
        <v>ENTRADAS DEL MES DE MARZO 2023</v>
      </c>
      <c r="RY1" s="1134"/>
      <c r="RZ1" s="1134"/>
      <c r="SA1" s="1134"/>
      <c r="SB1" s="1134"/>
      <c r="SC1" s="1134"/>
      <c r="SD1" s="1134"/>
      <c r="SE1" s="261">
        <f>RU1+1</f>
        <v>49</v>
      </c>
      <c r="SF1" s="261"/>
      <c r="SH1" s="1134" t="str">
        <f>RX1</f>
        <v>ENTRADAS DEL MES DE MARZO 2023</v>
      </c>
      <c r="SI1" s="1134"/>
      <c r="SJ1" s="1134"/>
      <c r="SK1" s="1134"/>
      <c r="SL1" s="1134"/>
      <c r="SM1" s="1134"/>
      <c r="SN1" s="1134"/>
      <c r="SO1" s="261">
        <f>SE1+1</f>
        <v>50</v>
      </c>
      <c r="SP1" s="261"/>
      <c r="SR1" s="1134" t="str">
        <f>SH1</f>
        <v>ENTRADAS DEL MES DE MARZO 2023</v>
      </c>
      <c r="SS1" s="1134"/>
      <c r="ST1" s="1134"/>
      <c r="SU1" s="1134"/>
      <c r="SV1" s="1134"/>
      <c r="SW1" s="1134"/>
      <c r="SX1" s="1134"/>
      <c r="SY1" s="261">
        <f>SO1+1</f>
        <v>51</v>
      </c>
      <c r="SZ1" s="261"/>
      <c r="TB1" s="1134" t="str">
        <f>SR1</f>
        <v>ENTRADAS DEL MES DE MARZO 2023</v>
      </c>
      <c r="TC1" s="1134"/>
      <c r="TD1" s="1134"/>
      <c r="TE1" s="1134"/>
      <c r="TF1" s="1134"/>
      <c r="TG1" s="1134"/>
      <c r="TH1" s="1134"/>
      <c r="TI1" s="261">
        <f>SY1+1</f>
        <v>52</v>
      </c>
      <c r="TJ1" s="261"/>
      <c r="TL1" s="1134" t="str">
        <f>TB1</f>
        <v>ENTRADAS DEL MES DE MARZO 2023</v>
      </c>
      <c r="TM1" s="1134"/>
      <c r="TN1" s="1134"/>
      <c r="TO1" s="1134"/>
      <c r="TP1" s="1134"/>
      <c r="TQ1" s="1134"/>
      <c r="TR1" s="1134"/>
      <c r="TS1" s="261">
        <f>TI1+1</f>
        <v>53</v>
      </c>
      <c r="TT1" s="261"/>
      <c r="TV1" s="1134" t="str">
        <f>TL1</f>
        <v>ENTRADAS DEL MES DE MARZO 2023</v>
      </c>
      <c r="TW1" s="1134"/>
      <c r="TX1" s="1134"/>
      <c r="TY1" s="1134"/>
      <c r="TZ1" s="1134"/>
      <c r="UA1" s="1134"/>
      <c r="UB1" s="1134"/>
      <c r="UC1" s="261">
        <f>TS1+1</f>
        <v>54</v>
      </c>
      <c r="UE1" s="1134" t="str">
        <f>TV1</f>
        <v>ENTRADAS DEL MES DE MARZO 2023</v>
      </c>
      <c r="UF1" s="1134"/>
      <c r="UG1" s="1134"/>
      <c r="UH1" s="1134"/>
      <c r="UI1" s="1134"/>
      <c r="UJ1" s="1134"/>
      <c r="UK1" s="1134"/>
      <c r="UL1" s="261">
        <f>UC1+1</f>
        <v>55</v>
      </c>
      <c r="UN1" s="1134" t="str">
        <f>UE1</f>
        <v>ENTRADAS DEL MES DE MARZO 2023</v>
      </c>
      <c r="UO1" s="1134"/>
      <c r="UP1" s="1134"/>
      <c r="UQ1" s="1134"/>
      <c r="UR1" s="1134"/>
      <c r="US1" s="1134"/>
      <c r="UT1" s="1134"/>
      <c r="UU1" s="261">
        <f>UL1+1</f>
        <v>56</v>
      </c>
      <c r="UW1" s="1134" t="str">
        <f>UN1</f>
        <v>ENTRADAS DEL MES DE MARZO 2023</v>
      </c>
      <c r="UX1" s="1134"/>
      <c r="UY1" s="1134"/>
      <c r="UZ1" s="1134"/>
      <c r="VA1" s="1134"/>
      <c r="VB1" s="1134"/>
      <c r="VC1" s="1134"/>
      <c r="VD1" s="261">
        <f>UU1+1</f>
        <v>57</v>
      </c>
      <c r="VF1" s="1134" t="str">
        <f>UW1</f>
        <v>ENTRADAS DEL MES DE MARZO 2023</v>
      </c>
      <c r="VG1" s="1134"/>
      <c r="VH1" s="1134"/>
      <c r="VI1" s="1134"/>
      <c r="VJ1" s="1134"/>
      <c r="VK1" s="1134"/>
      <c r="VL1" s="1134"/>
      <c r="VM1" s="261">
        <f>VD1+1</f>
        <v>58</v>
      </c>
      <c r="VO1" s="1134" t="str">
        <f>VF1</f>
        <v>ENTRADAS DEL MES DE MARZO 2023</v>
      </c>
      <c r="VP1" s="1134"/>
      <c r="VQ1" s="1134"/>
      <c r="VR1" s="1134"/>
      <c r="VS1" s="1134"/>
      <c r="VT1" s="1134"/>
      <c r="VU1" s="1134"/>
      <c r="VV1" s="261">
        <f>VM1+1</f>
        <v>59</v>
      </c>
      <c r="VX1" s="1134" t="str">
        <f>VO1</f>
        <v>ENTRADAS DEL MES DE MARZO 2023</v>
      </c>
      <c r="VY1" s="1134"/>
      <c r="VZ1" s="1134"/>
      <c r="WA1" s="1134"/>
      <c r="WB1" s="1134"/>
      <c r="WC1" s="1134"/>
      <c r="WD1" s="1134"/>
      <c r="WE1" s="261">
        <f>VV1+1</f>
        <v>60</v>
      </c>
      <c r="WG1" s="1134" t="str">
        <f>VX1</f>
        <v>ENTRADAS DEL MES DE MARZO 2023</v>
      </c>
      <c r="WH1" s="1134"/>
      <c r="WI1" s="1134"/>
      <c r="WJ1" s="1134"/>
      <c r="WK1" s="1134"/>
      <c r="WL1" s="1134"/>
      <c r="WM1" s="1134"/>
      <c r="WN1" s="261">
        <f>WE1+1</f>
        <v>61</v>
      </c>
      <c r="WP1" s="1134" t="str">
        <f>WG1</f>
        <v>ENTRADAS DEL MES DE MARZO 2023</v>
      </c>
      <c r="WQ1" s="1134"/>
      <c r="WR1" s="1134"/>
      <c r="WS1" s="1134"/>
      <c r="WT1" s="1134"/>
      <c r="WU1" s="1134"/>
      <c r="WV1" s="1134"/>
      <c r="WW1" s="261">
        <f>WN1+1</f>
        <v>62</v>
      </c>
      <c r="WY1" s="1134" t="str">
        <f>WP1</f>
        <v>ENTRADAS DEL MES DE MARZO 2023</v>
      </c>
      <c r="WZ1" s="1134"/>
      <c r="XA1" s="1134"/>
      <c r="XB1" s="1134"/>
      <c r="XC1" s="1134"/>
      <c r="XD1" s="1134"/>
      <c r="XE1" s="1134"/>
      <c r="XF1" s="261">
        <f>WW1+1</f>
        <v>63</v>
      </c>
      <c r="XH1" s="1134" t="str">
        <f>WY1</f>
        <v>ENTRADAS DEL MES DE MARZO 2023</v>
      </c>
      <c r="XI1" s="1134"/>
      <c r="XJ1" s="1134"/>
      <c r="XK1" s="1134"/>
      <c r="XL1" s="1134"/>
      <c r="XM1" s="1134"/>
      <c r="XN1" s="1134"/>
      <c r="XO1" s="261">
        <f>XF1+1</f>
        <v>64</v>
      </c>
      <c r="XQ1" s="1134" t="str">
        <f>XH1</f>
        <v>ENTRADAS DEL MES DE MARZO 2023</v>
      </c>
      <c r="XR1" s="1134"/>
      <c r="XS1" s="1134"/>
      <c r="XT1" s="1134"/>
      <c r="XU1" s="1134"/>
      <c r="XV1" s="1134"/>
      <c r="XW1" s="1134"/>
      <c r="XX1" s="261">
        <f>XO1+1</f>
        <v>65</v>
      </c>
      <c r="XZ1" s="1134" t="str">
        <f>XQ1</f>
        <v>ENTRADAS DEL MES DE MARZO 2023</v>
      </c>
      <c r="YA1" s="1134"/>
      <c r="YB1" s="1134"/>
      <c r="YC1" s="1134"/>
      <c r="YD1" s="1134"/>
      <c r="YE1" s="1134"/>
      <c r="YF1" s="1134"/>
      <c r="YG1" s="261">
        <f>XX1+1</f>
        <v>66</v>
      </c>
      <c r="YI1" s="1134" t="str">
        <f>XZ1</f>
        <v>ENTRADAS DEL MES DE MARZO 2023</v>
      </c>
      <c r="YJ1" s="1134"/>
      <c r="YK1" s="1134"/>
      <c r="YL1" s="1134"/>
      <c r="YM1" s="1134"/>
      <c r="YN1" s="1134"/>
      <c r="YO1" s="1134"/>
      <c r="YP1" s="261">
        <f>YG1+1</f>
        <v>67</v>
      </c>
      <c r="YR1" s="1134" t="str">
        <f>YI1</f>
        <v>ENTRADAS DEL MES DE MARZO 2023</v>
      </c>
      <c r="YS1" s="1134"/>
      <c r="YT1" s="1134"/>
      <c r="YU1" s="1134"/>
      <c r="YV1" s="1134"/>
      <c r="YW1" s="1134"/>
      <c r="YX1" s="1134"/>
      <c r="YY1" s="261">
        <f>YP1+1</f>
        <v>68</v>
      </c>
      <c r="ZA1" s="1134" t="str">
        <f>YR1</f>
        <v>ENTRADAS DEL MES DE MARZO 2023</v>
      </c>
      <c r="ZB1" s="1134"/>
      <c r="ZC1" s="1134"/>
      <c r="ZD1" s="1134"/>
      <c r="ZE1" s="1134"/>
      <c r="ZF1" s="1134"/>
      <c r="ZG1" s="1134"/>
      <c r="ZH1" s="261">
        <f>YY1+1</f>
        <v>69</v>
      </c>
      <c r="ZJ1" s="1134" t="str">
        <f>ZA1</f>
        <v>ENTRADAS DEL MES DE MARZO 2023</v>
      </c>
      <c r="ZK1" s="1134"/>
      <c r="ZL1" s="1134"/>
      <c r="ZM1" s="1134"/>
      <c r="ZN1" s="1134"/>
      <c r="ZO1" s="1134"/>
      <c r="ZP1" s="1134"/>
      <c r="ZQ1" s="261">
        <f>ZH1+1</f>
        <v>70</v>
      </c>
      <c r="ZS1" s="1134" t="str">
        <f>ZJ1</f>
        <v>ENTRADAS DEL MES DE MARZO 2023</v>
      </c>
      <c r="ZT1" s="1134"/>
      <c r="ZU1" s="1134"/>
      <c r="ZV1" s="1134"/>
      <c r="ZW1" s="1134"/>
      <c r="ZX1" s="1134"/>
      <c r="ZY1" s="1134"/>
      <c r="ZZ1" s="261">
        <f>ZQ1+1</f>
        <v>71</v>
      </c>
      <c r="AAB1" s="1134" t="str">
        <f>ZS1</f>
        <v>ENTRADAS DEL MES DE MARZO 2023</v>
      </c>
      <c r="AAC1" s="1134"/>
      <c r="AAD1" s="1134"/>
      <c r="AAE1" s="1134"/>
      <c r="AAF1" s="1134"/>
      <c r="AAG1" s="1134"/>
      <c r="AAH1" s="1134"/>
      <c r="AAI1" s="261">
        <f>ZZ1+1</f>
        <v>72</v>
      </c>
      <c r="AAK1" s="1134" t="str">
        <f>AAB1</f>
        <v>ENTRADAS DEL MES DE MARZO 2023</v>
      </c>
      <c r="AAL1" s="1134"/>
      <c r="AAM1" s="1134"/>
      <c r="AAN1" s="1134"/>
      <c r="AAO1" s="1134"/>
      <c r="AAP1" s="1134"/>
      <c r="AAQ1" s="1134"/>
      <c r="AAR1" s="261">
        <f>AAI1+1</f>
        <v>73</v>
      </c>
      <c r="AAT1" s="1134" t="str">
        <f>AAK1</f>
        <v>ENTRADAS DEL MES DE MARZO 2023</v>
      </c>
      <c r="AAU1" s="1134"/>
      <c r="AAV1" s="1134"/>
      <c r="AAW1" s="1134"/>
      <c r="AAX1" s="1134"/>
      <c r="AAY1" s="1134"/>
      <c r="AAZ1" s="1134"/>
      <c r="ABA1" s="261">
        <f>AAR1+1</f>
        <v>74</v>
      </c>
      <c r="ABC1" s="1134" t="str">
        <f>AAT1</f>
        <v>ENTRADAS DEL MES DE MARZO 2023</v>
      </c>
      <c r="ABD1" s="1134"/>
      <c r="ABE1" s="1134"/>
      <c r="ABF1" s="1134"/>
      <c r="ABG1" s="1134"/>
      <c r="ABH1" s="1134"/>
      <c r="ABI1" s="1134"/>
      <c r="ABJ1" s="261">
        <f>ABA1+1</f>
        <v>75</v>
      </c>
      <c r="ABL1" s="1134" t="str">
        <f>ABC1</f>
        <v>ENTRADAS DEL MES DE MARZO 2023</v>
      </c>
      <c r="ABM1" s="1134"/>
      <c r="ABN1" s="1134"/>
      <c r="ABO1" s="1134"/>
      <c r="ABP1" s="1134"/>
      <c r="ABQ1" s="1134"/>
      <c r="ABR1" s="1134"/>
      <c r="ABS1" s="261">
        <f>ABJ1+1</f>
        <v>76</v>
      </c>
      <c r="ABU1" s="1134" t="str">
        <f>ABL1</f>
        <v>ENTRADAS DEL MES DE MARZO 2023</v>
      </c>
      <c r="ABV1" s="1134"/>
      <c r="ABW1" s="1134"/>
      <c r="ABX1" s="1134"/>
      <c r="ABY1" s="1134"/>
      <c r="ABZ1" s="1134"/>
      <c r="ACA1" s="1134"/>
      <c r="ACB1" s="261">
        <f>ABS1+1</f>
        <v>77</v>
      </c>
      <c r="ACD1" s="1134" t="str">
        <f>ABU1</f>
        <v>ENTRADAS DEL MES DE MARZO 2023</v>
      </c>
      <c r="ACE1" s="1134"/>
      <c r="ACF1" s="1134"/>
      <c r="ACG1" s="1134"/>
      <c r="ACH1" s="1134"/>
      <c r="ACI1" s="1134"/>
      <c r="ACJ1" s="1134"/>
      <c r="ACK1" s="261">
        <f>ACB1+1</f>
        <v>78</v>
      </c>
      <c r="ACM1" s="1134" t="str">
        <f>ACD1</f>
        <v>ENTRADAS DEL MES DE MARZO 2023</v>
      </c>
      <c r="ACN1" s="1134"/>
      <c r="ACO1" s="1134"/>
      <c r="ACP1" s="1134"/>
      <c r="ACQ1" s="1134"/>
      <c r="ACR1" s="1134"/>
      <c r="ACS1" s="1134"/>
      <c r="ACT1" s="261">
        <f>ACK1+1</f>
        <v>79</v>
      </c>
      <c r="ACV1" s="1134" t="str">
        <f>ACM1</f>
        <v>ENTRADAS DEL MES DE MARZO 2023</v>
      </c>
      <c r="ACW1" s="1134"/>
      <c r="ACX1" s="1134"/>
      <c r="ACY1" s="1134"/>
      <c r="ACZ1" s="1134"/>
      <c r="ADA1" s="1134"/>
      <c r="ADB1" s="1134"/>
      <c r="ADC1" s="261">
        <f>ACT1+1</f>
        <v>80</v>
      </c>
      <c r="ADE1" s="1134" t="str">
        <f>ACV1</f>
        <v>ENTRADAS DEL MES DE MARZO 2023</v>
      </c>
      <c r="ADF1" s="1134"/>
      <c r="ADG1" s="1134"/>
      <c r="ADH1" s="1134"/>
      <c r="ADI1" s="1134"/>
      <c r="ADJ1" s="1134"/>
      <c r="ADK1" s="1134"/>
      <c r="ADL1" s="261">
        <f>ADC1+1</f>
        <v>81</v>
      </c>
      <c r="ADN1" s="1134" t="str">
        <f>ADE1</f>
        <v>ENTRADAS DEL MES DE MARZO 2023</v>
      </c>
      <c r="ADO1" s="1134"/>
      <c r="ADP1" s="1134"/>
      <c r="ADQ1" s="1134"/>
      <c r="ADR1" s="1134"/>
      <c r="ADS1" s="1134"/>
      <c r="ADT1" s="1134"/>
      <c r="ADU1" s="261">
        <f>ADL1+1</f>
        <v>82</v>
      </c>
      <c r="ADW1" s="1134" t="str">
        <f>ADN1</f>
        <v>ENTRADAS DEL MES DE MARZO 2023</v>
      </c>
      <c r="ADX1" s="1134"/>
      <c r="ADY1" s="1134"/>
      <c r="ADZ1" s="1134"/>
      <c r="AEA1" s="1134"/>
      <c r="AEB1" s="1134"/>
      <c r="AEC1" s="1134"/>
      <c r="AED1" s="261">
        <f>ADU1+1</f>
        <v>83</v>
      </c>
      <c r="AEF1" s="1134" t="str">
        <f>ADW1</f>
        <v>ENTRADAS DEL MES DE MARZO 2023</v>
      </c>
      <c r="AEG1" s="1134"/>
      <c r="AEH1" s="1134"/>
      <c r="AEI1" s="1134"/>
      <c r="AEJ1" s="1134"/>
      <c r="AEK1" s="1134"/>
      <c r="AEL1" s="1134"/>
      <c r="AEM1" s="261">
        <f>AED1+1</f>
        <v>84</v>
      </c>
      <c r="AEO1" s="1134" t="str">
        <f>AEF1</f>
        <v>ENTRADAS DEL MES DE MARZO 2023</v>
      </c>
      <c r="AEP1" s="1134"/>
      <c r="AEQ1" s="1134"/>
      <c r="AER1" s="1134"/>
      <c r="AES1" s="1134"/>
      <c r="AET1" s="1134"/>
      <c r="AEU1" s="1134"/>
      <c r="AEV1" s="261">
        <f>AEM1+1</f>
        <v>85</v>
      </c>
      <c r="AEX1" s="1134" t="str">
        <f>AEO1</f>
        <v>ENTRADAS DEL MES DE MARZO 2023</v>
      </c>
      <c r="AEY1" s="1134"/>
      <c r="AEZ1" s="1134"/>
      <c r="AFA1" s="1134"/>
      <c r="AFB1" s="1134"/>
      <c r="AFC1" s="1134"/>
      <c r="AFD1" s="1134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0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49"/>
      <c r="IJ4" s="637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39" t="s">
        <v>375</v>
      </c>
      <c r="L5" s="1089" t="s">
        <v>364</v>
      </c>
      <c r="M5" s="642" t="s">
        <v>365</v>
      </c>
      <c r="N5" s="637">
        <v>44991</v>
      </c>
      <c r="O5" s="638">
        <v>18881.27</v>
      </c>
      <c r="P5" s="635">
        <v>21</v>
      </c>
      <c r="Q5" s="844">
        <v>19038.3</v>
      </c>
      <c r="R5" s="135">
        <f>O5-Q5</f>
        <v>-157.02999999999884</v>
      </c>
      <c r="S5" s="135"/>
      <c r="U5" s="634" t="s">
        <v>116</v>
      </c>
      <c r="V5" s="1091" t="s">
        <v>364</v>
      </c>
      <c r="W5" s="636" t="s">
        <v>368</v>
      </c>
      <c r="X5" s="637">
        <v>44992</v>
      </c>
      <c r="Y5" s="638">
        <v>18892.2</v>
      </c>
      <c r="Z5" s="635">
        <v>21</v>
      </c>
      <c r="AA5" s="844">
        <v>18948.099999999999</v>
      </c>
      <c r="AB5" s="135">
        <f>Y5-AA5</f>
        <v>-55.899999999997817</v>
      </c>
      <c r="AC5" s="382"/>
      <c r="AE5" s="634" t="s">
        <v>369</v>
      </c>
      <c r="AF5" s="1091" t="s">
        <v>364</v>
      </c>
      <c r="AG5" s="636" t="s">
        <v>370</v>
      </c>
      <c r="AH5" s="639">
        <v>44992</v>
      </c>
      <c r="AI5" s="638">
        <v>18860.330000000002</v>
      </c>
      <c r="AJ5" s="635">
        <v>21</v>
      </c>
      <c r="AK5" s="844">
        <v>18920.099999999999</v>
      </c>
      <c r="AL5" s="135">
        <f>AI5-AK5</f>
        <v>-59.769999999996799</v>
      </c>
      <c r="AM5" s="382"/>
      <c r="AN5" s="75" t="s">
        <v>41</v>
      </c>
      <c r="AO5" s="640" t="s">
        <v>116</v>
      </c>
      <c r="AP5" s="1091" t="s">
        <v>364</v>
      </c>
      <c r="AQ5" s="641" t="s">
        <v>371</v>
      </c>
      <c r="AR5" s="637">
        <v>44992</v>
      </c>
      <c r="AS5" s="638">
        <v>19068.240000000002</v>
      </c>
      <c r="AT5" s="635">
        <v>21</v>
      </c>
      <c r="AU5" s="844">
        <v>19134.7</v>
      </c>
      <c r="AV5" s="135">
        <f>AS5-AU5</f>
        <v>-66.459999999999127</v>
      </c>
      <c r="AW5" s="382"/>
      <c r="AY5" s="640" t="s">
        <v>366</v>
      </c>
      <c r="AZ5" s="1090" t="s">
        <v>367</v>
      </c>
      <c r="BA5" s="641" t="s">
        <v>368</v>
      </c>
      <c r="BB5" s="637">
        <v>44992</v>
      </c>
      <c r="BC5" s="638">
        <v>18540.87</v>
      </c>
      <c r="BD5" s="635">
        <v>20</v>
      </c>
      <c r="BE5" s="844">
        <v>18622.13</v>
      </c>
      <c r="BF5" s="135">
        <f>BC5-BE5</f>
        <v>-81.260000000002037</v>
      </c>
      <c r="BG5" s="382"/>
      <c r="BI5" s="640" t="s">
        <v>366</v>
      </c>
      <c r="BJ5" s="1090" t="s">
        <v>367</v>
      </c>
      <c r="BK5" s="641" t="s">
        <v>374</v>
      </c>
      <c r="BL5" s="637">
        <v>44994</v>
      </c>
      <c r="BM5" s="638">
        <v>18118.580000000002</v>
      </c>
      <c r="BN5" s="635">
        <v>20</v>
      </c>
      <c r="BO5" s="844">
        <v>18208.919999999998</v>
      </c>
      <c r="BP5" s="135">
        <f>BM5-BO5</f>
        <v>-90.339999999996508</v>
      </c>
      <c r="BQ5" s="382"/>
      <c r="BS5" s="940" t="s">
        <v>116</v>
      </c>
      <c r="BT5" s="1251" t="s">
        <v>364</v>
      </c>
      <c r="BU5" s="641" t="s">
        <v>402</v>
      </c>
      <c r="BV5" s="637">
        <v>44996</v>
      </c>
      <c r="BW5" s="638">
        <v>18770.580000000002</v>
      </c>
      <c r="BX5" s="635">
        <v>21</v>
      </c>
      <c r="BY5" s="844">
        <v>18839.5</v>
      </c>
      <c r="BZ5" s="135">
        <f>BW5-BY5</f>
        <v>-68.919999999998254</v>
      </c>
      <c r="CA5" s="382"/>
      <c r="CB5" s="236"/>
      <c r="CC5" s="634" t="s">
        <v>116</v>
      </c>
      <c r="CD5" s="1255" t="s">
        <v>364</v>
      </c>
      <c r="CE5" s="641" t="s">
        <v>403</v>
      </c>
      <c r="CF5" s="637">
        <v>44999</v>
      </c>
      <c r="CG5" s="638">
        <v>18865.490000000002</v>
      </c>
      <c r="CH5" s="635">
        <v>21</v>
      </c>
      <c r="CI5" s="844">
        <v>18923</v>
      </c>
      <c r="CJ5" s="135">
        <f>CG5-CI5</f>
        <v>-57.509999999998399</v>
      </c>
      <c r="CK5" s="236"/>
      <c r="CL5" s="236"/>
      <c r="CM5" s="941" t="s">
        <v>116</v>
      </c>
      <c r="CN5" s="1089" t="s">
        <v>364</v>
      </c>
      <c r="CO5" s="636" t="s">
        <v>404</v>
      </c>
      <c r="CP5" s="637">
        <v>44999</v>
      </c>
      <c r="CQ5" s="638">
        <v>18633.96</v>
      </c>
      <c r="CR5" s="635">
        <v>21</v>
      </c>
      <c r="CS5" s="844">
        <v>18669.7</v>
      </c>
      <c r="CT5" s="135">
        <f>CQ5-CS5</f>
        <v>-35.740000000001601</v>
      </c>
      <c r="CU5" s="382"/>
      <c r="CW5" s="634" t="s">
        <v>366</v>
      </c>
      <c r="CX5" s="1090" t="s">
        <v>367</v>
      </c>
      <c r="CY5" s="636" t="s">
        <v>405</v>
      </c>
      <c r="CZ5" s="637">
        <v>44999</v>
      </c>
      <c r="DA5" s="638">
        <v>18895.150000000001</v>
      </c>
      <c r="DB5" s="635">
        <v>20</v>
      </c>
      <c r="DC5" s="844">
        <v>18908.55</v>
      </c>
      <c r="DD5" s="135">
        <f>DA5-DC5</f>
        <v>-13.399999999997817</v>
      </c>
      <c r="DE5" s="382"/>
      <c r="DG5" s="640" t="s">
        <v>406</v>
      </c>
      <c r="DH5" s="1256" t="s">
        <v>367</v>
      </c>
      <c r="DI5" s="641" t="s">
        <v>407</v>
      </c>
      <c r="DJ5" s="637">
        <v>45000</v>
      </c>
      <c r="DK5" s="638">
        <v>18514.45</v>
      </c>
      <c r="DL5" s="635">
        <v>20</v>
      </c>
      <c r="DM5" s="844">
        <v>18550.5</v>
      </c>
      <c r="DN5" s="135">
        <f>DK5-DM5</f>
        <v>-36.049999999999272</v>
      </c>
      <c r="DO5" s="382"/>
      <c r="DQ5" s="648" t="s">
        <v>406</v>
      </c>
      <c r="DR5" s="1257" t="s">
        <v>367</v>
      </c>
      <c r="DS5" s="641" t="s">
        <v>408</v>
      </c>
      <c r="DT5" s="637">
        <v>45001</v>
      </c>
      <c r="DU5" s="638">
        <v>18952.73</v>
      </c>
      <c r="DV5" s="635">
        <v>20</v>
      </c>
      <c r="DW5" s="844">
        <v>19044.45</v>
      </c>
      <c r="DX5" s="135">
        <f>DU5-DW5</f>
        <v>-91.720000000001164</v>
      </c>
      <c r="DY5" s="236"/>
      <c r="EA5" s="640" t="s">
        <v>116</v>
      </c>
      <c r="EB5" s="1258" t="s">
        <v>364</v>
      </c>
      <c r="EC5" s="641" t="s">
        <v>409</v>
      </c>
      <c r="ED5" s="637">
        <v>45002</v>
      </c>
      <c r="EE5" s="638">
        <v>19046.52</v>
      </c>
      <c r="EF5" s="635">
        <v>21</v>
      </c>
      <c r="EG5" s="844">
        <v>19042.7</v>
      </c>
      <c r="EH5" s="135">
        <f>EE5-EG5</f>
        <v>3.819999999999709</v>
      </c>
      <c r="EI5" s="382"/>
      <c r="EJ5" s="75" t="s">
        <v>49</v>
      </c>
      <c r="EK5" s="640" t="s">
        <v>116</v>
      </c>
      <c r="EL5" s="1258" t="s">
        <v>364</v>
      </c>
      <c r="EM5" s="641" t="s">
        <v>414</v>
      </c>
      <c r="EN5" s="637">
        <v>45007</v>
      </c>
      <c r="EO5" s="638">
        <v>19029.07</v>
      </c>
      <c r="EP5" s="635">
        <v>21</v>
      </c>
      <c r="EQ5" s="844">
        <v>19109.7</v>
      </c>
      <c r="ER5" s="135">
        <f>EO5-EQ5</f>
        <v>-80.630000000001019</v>
      </c>
      <c r="ES5" s="382"/>
      <c r="ET5" s="75" t="s">
        <v>49</v>
      </c>
      <c r="EU5" s="634" t="s">
        <v>366</v>
      </c>
      <c r="EV5" s="1259" t="s">
        <v>367</v>
      </c>
      <c r="EW5" s="636" t="s">
        <v>415</v>
      </c>
      <c r="EX5" s="637">
        <v>45007</v>
      </c>
      <c r="EY5" s="638">
        <v>18254.25</v>
      </c>
      <c r="EZ5" s="635">
        <v>20</v>
      </c>
      <c r="FA5" s="619">
        <v>18359.97</v>
      </c>
      <c r="FB5" s="135">
        <f>EY5-FA5</f>
        <v>-105.72000000000116</v>
      </c>
      <c r="FC5" s="382"/>
      <c r="FE5" s="640" t="s">
        <v>366</v>
      </c>
      <c r="FF5" s="1090" t="s">
        <v>367</v>
      </c>
      <c r="FG5" s="641" t="s">
        <v>416</v>
      </c>
      <c r="FH5" s="637">
        <v>45007</v>
      </c>
      <c r="FI5" s="638">
        <v>18524.71</v>
      </c>
      <c r="FJ5" s="635">
        <v>20</v>
      </c>
      <c r="FK5" s="619">
        <v>18652.28</v>
      </c>
      <c r="FL5" s="135">
        <f>FI5-FK5</f>
        <v>-127.56999999999971</v>
      </c>
      <c r="FM5" s="382"/>
      <c r="FO5" s="648" t="s">
        <v>116</v>
      </c>
      <c r="FP5" s="1091" t="s">
        <v>364</v>
      </c>
      <c r="FQ5" s="641" t="s">
        <v>419</v>
      </c>
      <c r="FR5" s="637">
        <v>45008</v>
      </c>
      <c r="FS5" s="638">
        <v>18954.02</v>
      </c>
      <c r="FT5" s="635">
        <v>21</v>
      </c>
      <c r="FU5" s="844">
        <v>18978.3</v>
      </c>
      <c r="FV5" s="135">
        <f>FS5-FU5</f>
        <v>-24.279999999998836</v>
      </c>
      <c r="FW5" s="382"/>
      <c r="FY5" s="695"/>
      <c r="FZ5" s="635"/>
      <c r="GA5" s="641"/>
      <c r="GB5" s="639"/>
      <c r="GC5" s="638"/>
      <c r="GD5" s="635"/>
      <c r="GE5" s="844"/>
      <c r="GF5" s="135">
        <f>GC5-GE5</f>
        <v>0</v>
      </c>
      <c r="GG5" s="382"/>
      <c r="GI5" s="1028"/>
      <c r="GJ5" s="635"/>
      <c r="GK5" s="635"/>
      <c r="GL5" s="639"/>
      <c r="GM5" s="638"/>
      <c r="GN5" s="635"/>
      <c r="GO5" s="844"/>
      <c r="GP5" s="135">
        <f>GM5-GO5</f>
        <v>0</v>
      </c>
      <c r="GQ5" s="382"/>
      <c r="GS5" s="1029"/>
      <c r="GT5" s="635"/>
      <c r="GU5" s="641"/>
      <c r="GV5" s="639"/>
      <c r="GW5" s="638"/>
      <c r="GX5" s="635"/>
      <c r="GY5" s="844"/>
      <c r="GZ5" s="135">
        <f>GW5-GY5</f>
        <v>0</v>
      </c>
      <c r="HA5" s="382"/>
      <c r="HC5" s="640"/>
      <c r="HD5" s="635"/>
      <c r="HE5" s="641"/>
      <c r="HF5" s="637"/>
      <c r="HG5" s="638"/>
      <c r="HH5" s="635"/>
      <c r="HI5" s="619"/>
      <c r="HJ5" s="135">
        <f>HG5-HI5</f>
        <v>0</v>
      </c>
      <c r="HK5" s="382"/>
      <c r="HM5" s="1028"/>
      <c r="HN5" s="635"/>
      <c r="HO5" s="641"/>
      <c r="HP5" s="637"/>
      <c r="HQ5" s="638"/>
      <c r="HR5" s="635"/>
      <c r="HS5" s="844"/>
      <c r="HT5" s="135">
        <f>HQ5-HS5</f>
        <v>0</v>
      </c>
      <c r="HU5" s="382"/>
      <c r="HW5" s="1136"/>
      <c r="HX5" s="635"/>
      <c r="HY5" s="641"/>
      <c r="HZ5" s="637"/>
      <c r="IA5" s="638"/>
      <c r="IB5" s="635"/>
      <c r="IC5" s="844"/>
      <c r="ID5" s="135">
        <f>IA5-IC5</f>
        <v>0</v>
      </c>
      <c r="IE5" s="382"/>
      <c r="IG5" s="634"/>
      <c r="IH5" s="635"/>
      <c r="II5" s="636"/>
      <c r="IJ5" s="637"/>
      <c r="IK5" s="638"/>
      <c r="IL5" s="635"/>
      <c r="IM5" s="844"/>
      <c r="IN5" s="135">
        <f>IK5-IM5</f>
        <v>0</v>
      </c>
      <c r="IO5" s="382"/>
      <c r="IQ5" s="634"/>
      <c r="IR5" s="635"/>
      <c r="IS5" s="636"/>
      <c r="IT5" s="637"/>
      <c r="IU5" s="638"/>
      <c r="IV5" s="635"/>
      <c r="IW5" s="844"/>
      <c r="IX5" s="135">
        <f>IU5-IW5</f>
        <v>0</v>
      </c>
      <c r="IY5" s="382"/>
      <c r="JA5" s="640"/>
      <c r="JB5" s="635"/>
      <c r="JC5" s="636"/>
      <c r="JD5" s="637"/>
      <c r="JE5" s="638"/>
      <c r="JF5" s="635"/>
      <c r="JG5" s="844"/>
      <c r="JH5" s="135">
        <f>JE5-JG5</f>
        <v>0</v>
      </c>
      <c r="JI5" s="382"/>
      <c r="JK5" s="1138"/>
      <c r="JL5" s="650"/>
      <c r="JM5" s="641"/>
      <c r="JN5" s="637"/>
      <c r="JO5" s="638"/>
      <c r="JP5" s="635"/>
      <c r="JQ5" s="619"/>
      <c r="JR5" s="135">
        <f>JO5-JQ5</f>
        <v>0</v>
      </c>
      <c r="JS5" s="382"/>
      <c r="JU5" s="634"/>
      <c r="JV5" s="635"/>
      <c r="JW5" s="636"/>
      <c r="JX5" s="637"/>
      <c r="JY5" s="638"/>
      <c r="JZ5" s="635"/>
      <c r="KA5" s="844"/>
      <c r="KB5" s="135">
        <f>JY5-KA5</f>
        <v>0</v>
      </c>
      <c r="KC5" s="382"/>
      <c r="KE5" s="1137"/>
      <c r="KF5" s="635"/>
      <c r="KG5" s="636"/>
      <c r="KH5" s="637"/>
      <c r="KI5" s="638"/>
      <c r="KJ5" s="635"/>
      <c r="KK5" s="844"/>
      <c r="KL5" s="135">
        <f>KI5-KK5</f>
        <v>0</v>
      </c>
      <c r="KM5" s="382"/>
      <c r="KO5" s="634"/>
      <c r="KP5" s="635"/>
      <c r="KQ5" s="636"/>
      <c r="KR5" s="637"/>
      <c r="KS5" s="638"/>
      <c r="KT5" s="635"/>
      <c r="KU5" s="844"/>
      <c r="KV5" s="135">
        <f>KS5-KU5</f>
        <v>0</v>
      </c>
      <c r="KW5" s="382"/>
      <c r="KY5" s="634"/>
      <c r="KZ5" s="635"/>
      <c r="LA5" s="636"/>
      <c r="LB5" s="639"/>
      <c r="LC5" s="638"/>
      <c r="LD5" s="635"/>
      <c r="LE5" s="844"/>
      <c r="LF5" s="135">
        <f>LC5-LE5</f>
        <v>0</v>
      </c>
      <c r="LG5" s="382"/>
      <c r="LH5" s="75" t="s">
        <v>41</v>
      </c>
      <c r="LI5" s="640"/>
      <c r="LJ5" s="635"/>
      <c r="LK5" s="641"/>
      <c r="LL5" s="637"/>
      <c r="LM5" s="638"/>
      <c r="LN5" s="635"/>
      <c r="LO5" s="844"/>
      <c r="LP5" s="135">
        <f>LM5-LO5</f>
        <v>0</v>
      </c>
      <c r="LQ5" s="382"/>
      <c r="LS5" s="640"/>
      <c r="LT5" s="635"/>
      <c r="LU5" s="642"/>
      <c r="LV5" s="637"/>
      <c r="LW5" s="638"/>
      <c r="LX5" s="635"/>
      <c r="LY5" s="844"/>
      <c r="LZ5" s="135">
        <f>LW5-LY5</f>
        <v>0</v>
      </c>
      <c r="MA5" s="382"/>
      <c r="MB5" s="236"/>
      <c r="MC5" s="640"/>
      <c r="MD5" s="635"/>
      <c r="ME5" s="641"/>
      <c r="MF5" s="639"/>
      <c r="MG5" s="638"/>
      <c r="MH5" s="635"/>
      <c r="MI5" s="844"/>
      <c r="MJ5" s="135">
        <f>MG5-MI5</f>
        <v>0</v>
      </c>
      <c r="MK5" s="135"/>
      <c r="MM5" s="640"/>
      <c r="MN5" s="635"/>
      <c r="MO5" s="641"/>
      <c r="MP5" s="639"/>
      <c r="MQ5" s="638"/>
      <c r="MR5" s="635"/>
      <c r="MS5" s="844"/>
      <c r="MT5" s="135">
        <f>MQ5-MS5</f>
        <v>0</v>
      </c>
      <c r="MU5" s="135"/>
      <c r="MW5" s="640"/>
      <c r="MX5" s="635"/>
      <c r="MY5" s="641"/>
      <c r="MZ5" s="639"/>
      <c r="NA5" s="638"/>
      <c r="NB5" s="635"/>
      <c r="NC5" s="844"/>
      <c r="ND5" s="135">
        <f>NA5-NC5</f>
        <v>0</v>
      </c>
      <c r="NE5" s="135"/>
      <c r="NG5" s="640"/>
      <c r="NH5" s="635"/>
      <c r="NI5" s="642"/>
      <c r="NJ5" s="639"/>
      <c r="NK5" s="638"/>
      <c r="NL5" s="635"/>
      <c r="NM5" s="844"/>
      <c r="NN5" s="135">
        <f>NK5-NM5</f>
        <v>0</v>
      </c>
      <c r="NO5" s="135"/>
      <c r="NQ5" s="640"/>
      <c r="NR5" s="635"/>
      <c r="NS5" s="642"/>
      <c r="NT5" s="639"/>
      <c r="NU5" s="638"/>
      <c r="NV5" s="635"/>
      <c r="NW5" s="844"/>
      <c r="NX5" s="135">
        <f>NU5-NW5</f>
        <v>0</v>
      </c>
      <c r="NY5" s="135"/>
      <c r="OA5" s="640"/>
      <c r="OB5" s="635"/>
      <c r="OC5" s="641"/>
      <c r="OD5" s="639"/>
      <c r="OE5" s="638"/>
      <c r="OF5" s="635"/>
      <c r="OG5" s="844"/>
      <c r="OH5" s="135">
        <f>OE5-OG5</f>
        <v>0</v>
      </c>
      <c r="OI5" s="135"/>
      <c r="OK5" s="640"/>
      <c r="OL5" s="635"/>
      <c r="OM5" s="642"/>
      <c r="ON5" s="639"/>
      <c r="OO5" s="638"/>
      <c r="OP5" s="635"/>
      <c r="OQ5" s="844"/>
      <c r="OR5" s="135">
        <f>OO5-OQ5</f>
        <v>0</v>
      </c>
      <c r="OS5" s="135"/>
      <c r="OU5" s="640"/>
      <c r="OV5" s="635"/>
      <c r="OW5" s="642"/>
      <c r="OX5" s="637"/>
      <c r="OY5" s="638"/>
      <c r="OZ5" s="635"/>
      <c r="PA5" s="844"/>
      <c r="PB5" s="135">
        <f>OY5-PA5</f>
        <v>0</v>
      </c>
      <c r="PC5" s="135"/>
      <c r="PE5" s="640"/>
      <c r="PF5" s="635"/>
      <c r="PG5" s="641"/>
      <c r="PH5" s="639"/>
      <c r="PI5" s="638"/>
      <c r="PJ5" s="635"/>
      <c r="PK5" s="844"/>
      <c r="PL5" s="135">
        <f>PI5-PK5</f>
        <v>0</v>
      </c>
      <c r="PM5" s="135"/>
      <c r="PN5" s="135"/>
      <c r="PP5" s="640"/>
      <c r="PQ5" s="635"/>
      <c r="PR5" s="642"/>
      <c r="PS5" s="637"/>
      <c r="PT5" s="638"/>
      <c r="PU5" s="635"/>
      <c r="PV5" s="844"/>
      <c r="PW5" s="135">
        <f>PT5-PV5</f>
        <v>0</v>
      </c>
      <c r="PX5" s="135"/>
      <c r="PZ5" s="640"/>
      <c r="QA5" s="635"/>
      <c r="QB5" s="642"/>
      <c r="QC5" s="639"/>
      <c r="QD5" s="638"/>
      <c r="QE5" s="635"/>
      <c r="QF5" s="844"/>
      <c r="QG5" s="135">
        <f>QD5-QF5</f>
        <v>0</v>
      </c>
      <c r="QH5" s="135"/>
      <c r="QJ5" s="640"/>
      <c r="QK5" s="635"/>
      <c r="QL5" s="642"/>
      <c r="QM5" s="637"/>
      <c r="QN5" s="638"/>
      <c r="QO5" s="635"/>
      <c r="QP5" s="844"/>
      <c r="QQ5" s="135">
        <f>QN5-QP5</f>
        <v>0</v>
      </c>
      <c r="QR5" s="135"/>
      <c r="QT5" s="640"/>
      <c r="QU5" s="635"/>
      <c r="QV5" s="641"/>
      <c r="QW5" s="637"/>
      <c r="QX5" s="638"/>
      <c r="QY5" s="635"/>
      <c r="QZ5" s="844"/>
      <c r="RA5" s="135">
        <f>QX5-QZ5</f>
        <v>0</v>
      </c>
      <c r="RB5" s="135"/>
      <c r="RD5" s="640"/>
      <c r="RE5" s="635"/>
      <c r="RF5" s="642"/>
      <c r="RG5" s="637"/>
      <c r="RH5" s="638"/>
      <c r="RI5" s="635"/>
      <c r="RJ5" s="844"/>
      <c r="RK5" s="135">
        <f>RH5-RJ5</f>
        <v>0</v>
      </c>
      <c r="RL5" s="135"/>
      <c r="RN5" s="640"/>
      <c r="RO5" s="847"/>
      <c r="RP5" s="642"/>
      <c r="RQ5" s="639"/>
      <c r="RR5" s="638"/>
      <c r="RS5" s="635"/>
      <c r="RT5" s="844"/>
      <c r="RU5" s="135">
        <f>RR5-RT5</f>
        <v>0</v>
      </c>
      <c r="RV5" s="135"/>
      <c r="RX5" s="640"/>
      <c r="RY5" s="847"/>
      <c r="RZ5" s="642"/>
      <c r="SA5" s="637"/>
      <c r="SB5" s="638"/>
      <c r="SC5" s="635"/>
      <c r="SD5" s="844"/>
      <c r="SE5" s="135">
        <f>SB5-SD5</f>
        <v>0</v>
      </c>
      <c r="SF5" s="135"/>
      <c r="SH5" s="640"/>
      <c r="SI5" s="847"/>
      <c r="SJ5" s="642"/>
      <c r="SK5" s="637"/>
      <c r="SL5" s="638"/>
      <c r="SM5" s="635"/>
      <c r="SN5" s="844"/>
      <c r="SO5" s="135">
        <f>SL5-SN5</f>
        <v>0</v>
      </c>
      <c r="SP5" s="135"/>
      <c r="SR5" s="849"/>
      <c r="SS5" s="847"/>
      <c r="ST5" s="642"/>
      <c r="SU5" s="637"/>
      <c r="SV5" s="638"/>
      <c r="SW5" s="635"/>
      <c r="SX5" s="844"/>
      <c r="SY5" s="135">
        <f>SV5-SX5</f>
        <v>0</v>
      </c>
      <c r="SZ5" s="135"/>
      <c r="TB5" s="849"/>
      <c r="TC5" s="847"/>
      <c r="TD5" s="642"/>
      <c r="TE5" s="637"/>
      <c r="TF5" s="638"/>
      <c r="TG5" s="635"/>
      <c r="TH5" s="844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4"/>
      <c r="V6" s="643"/>
      <c r="W6" s="640"/>
      <c r="X6" s="640"/>
      <c r="Y6" s="640"/>
      <c r="Z6" s="640"/>
      <c r="AA6" s="635"/>
      <c r="AC6" s="236"/>
      <c r="AE6" s="634"/>
      <c r="AF6" s="845"/>
      <c r="AG6" s="640"/>
      <c r="AH6" s="640"/>
      <c r="AI6" s="640"/>
      <c r="AJ6" s="640"/>
      <c r="AK6" s="635"/>
      <c r="AM6" s="236"/>
      <c r="AO6" s="640"/>
      <c r="AP6" s="643"/>
      <c r="AQ6" s="640"/>
      <c r="AR6" s="640"/>
      <c r="AS6" s="640"/>
      <c r="AT6" s="640"/>
      <c r="AU6" s="635"/>
      <c r="AY6" s="640"/>
      <c r="AZ6" s="643"/>
      <c r="BA6" s="640"/>
      <c r="BB6" s="640"/>
      <c r="BC6" s="640"/>
      <c r="BD6" s="640"/>
      <c r="BE6" s="635"/>
      <c r="BI6" s="640"/>
      <c r="BJ6" s="643"/>
      <c r="BK6" s="640"/>
      <c r="BL6" s="640"/>
      <c r="BM6" s="640"/>
      <c r="BN6" s="640"/>
      <c r="BO6" s="635"/>
      <c r="BQ6" s="236"/>
      <c r="BS6" s="940"/>
      <c r="BT6" s="643"/>
      <c r="BU6" s="640"/>
      <c r="BV6" s="640"/>
      <c r="BW6" s="640"/>
      <c r="BX6" s="640"/>
      <c r="BY6" s="635"/>
      <c r="CA6" s="236"/>
      <c r="CB6" s="236"/>
      <c r="CC6" s="634"/>
      <c r="CD6" s="643"/>
      <c r="CE6" s="640"/>
      <c r="CF6" s="640"/>
      <c r="CG6" s="640"/>
      <c r="CH6" s="640"/>
      <c r="CI6" s="635"/>
      <c r="CK6" s="236"/>
      <c r="CL6" s="236"/>
      <c r="CM6" s="941"/>
      <c r="CN6" s="644"/>
      <c r="CO6" s="640"/>
      <c r="CP6" s="640"/>
      <c r="CQ6" s="640"/>
      <c r="CR6" s="640"/>
      <c r="CS6" s="635"/>
      <c r="CU6" s="236"/>
      <c r="CW6" s="634"/>
      <c r="CX6" s="643"/>
      <c r="CY6" s="640"/>
      <c r="CZ6" s="640"/>
      <c r="DA6" s="640"/>
      <c r="DB6" s="640"/>
      <c r="DC6" s="635"/>
      <c r="DE6" s="236"/>
      <c r="DG6" s="750"/>
      <c r="DH6" s="643"/>
      <c r="DI6" s="640"/>
      <c r="DJ6" s="640"/>
      <c r="DK6" s="640"/>
      <c r="DL6" s="640"/>
      <c r="DM6" s="635"/>
      <c r="DO6" s="236"/>
      <c r="DQ6" s="648"/>
      <c r="DR6" s="643"/>
      <c r="DS6" s="640"/>
      <c r="DT6" s="640"/>
      <c r="DU6" s="640"/>
      <c r="DV6" s="640"/>
      <c r="DW6" s="635"/>
      <c r="DY6" s="236"/>
      <c r="EA6" s="640"/>
      <c r="EB6" s="643"/>
      <c r="EC6" s="640"/>
      <c r="ED6" s="640"/>
      <c r="EE6" s="640"/>
      <c r="EF6" s="640"/>
      <c r="EG6" s="635"/>
      <c r="EI6" s="236"/>
      <c r="EK6" s="640"/>
      <c r="EL6" s="643"/>
      <c r="EM6" s="640"/>
      <c r="EN6" s="640"/>
      <c r="EO6" s="640"/>
      <c r="EP6" s="640"/>
      <c r="EQ6" s="635"/>
      <c r="ES6" s="236"/>
      <c r="EU6" s="759"/>
      <c r="EV6" s="643"/>
      <c r="EW6" s="640"/>
      <c r="EX6" s="640"/>
      <c r="EY6" s="640"/>
      <c r="EZ6" s="640"/>
      <c r="FA6" s="635"/>
      <c r="FC6" s="236"/>
      <c r="FE6" s="759"/>
      <c r="FF6" s="643"/>
      <c r="FG6" s="640"/>
      <c r="FH6" s="640"/>
      <c r="FI6" s="640"/>
      <c r="FJ6" s="640"/>
      <c r="FK6" s="635"/>
      <c r="FM6" s="236"/>
      <c r="FO6" s="634"/>
      <c r="FP6" s="643"/>
      <c r="FQ6" s="640"/>
      <c r="FR6" s="640"/>
      <c r="FS6" s="640"/>
      <c r="FT6" s="640"/>
      <c r="FU6" s="635"/>
      <c r="FW6" s="236"/>
      <c r="FY6" s="696"/>
      <c r="FZ6" s="697"/>
      <c r="GA6" s="640"/>
      <c r="GB6" s="640"/>
      <c r="GC6" s="640"/>
      <c r="GD6" s="640"/>
      <c r="GE6" s="635"/>
      <c r="GG6" s="236"/>
      <c r="GI6" s="1028"/>
      <c r="GJ6" s="649"/>
      <c r="GK6" s="640"/>
      <c r="GL6" s="640"/>
      <c r="GM6" s="640"/>
      <c r="GN6" s="640"/>
      <c r="GO6" s="635"/>
      <c r="GQ6" s="236"/>
      <c r="GS6" s="1029"/>
      <c r="GT6" s="643"/>
      <c r="GU6" s="640"/>
      <c r="GV6" s="640"/>
      <c r="GW6" s="640"/>
      <c r="GX6" s="640"/>
      <c r="GY6" s="635"/>
      <c r="HA6" s="236"/>
      <c r="HC6" s="759"/>
      <c r="HD6" s="643"/>
      <c r="HE6" s="640"/>
      <c r="HF6" s="640"/>
      <c r="HG6" s="640"/>
      <c r="HH6" s="640"/>
      <c r="HI6" s="635"/>
      <c r="HK6" s="236"/>
      <c r="HM6" s="1028"/>
      <c r="HN6" s="640"/>
      <c r="HO6" s="640"/>
      <c r="HP6" s="640"/>
      <c r="HQ6" s="640"/>
      <c r="HR6" s="640"/>
      <c r="HS6" s="635"/>
      <c r="HU6" s="236"/>
      <c r="HW6" s="1136"/>
      <c r="HX6" s="640"/>
      <c r="HY6" s="640"/>
      <c r="HZ6" s="640"/>
      <c r="IA6" s="640"/>
      <c r="IB6" s="640"/>
      <c r="IC6" s="635"/>
      <c r="IE6" s="236"/>
      <c r="IG6" s="634"/>
      <c r="IH6" s="643"/>
      <c r="II6" s="640"/>
      <c r="IJ6" s="640"/>
      <c r="IK6" s="640"/>
      <c r="IL6" s="640"/>
      <c r="IM6" s="635"/>
      <c r="IO6" s="236"/>
      <c r="IQ6" s="634"/>
      <c r="IR6" s="643"/>
      <c r="IS6" s="640"/>
      <c r="IT6" s="640"/>
      <c r="IU6" s="640"/>
      <c r="IV6" s="640"/>
      <c r="IW6" s="635"/>
      <c r="IY6" s="236"/>
      <c r="JA6" s="640"/>
      <c r="JB6" s="640"/>
      <c r="JC6" s="640"/>
      <c r="JD6" s="640"/>
      <c r="JE6" s="640"/>
      <c r="JF6" s="640"/>
      <c r="JG6" s="635"/>
      <c r="JI6" s="236"/>
      <c r="JK6" s="1138"/>
      <c r="JL6" s="643"/>
      <c r="JM6" s="640"/>
      <c r="JN6" s="640"/>
      <c r="JO6" s="640"/>
      <c r="JP6" s="640"/>
      <c r="JQ6" s="635"/>
      <c r="JS6" s="236"/>
      <c r="JU6" s="634"/>
      <c r="JV6" s="643"/>
      <c r="JW6" s="640"/>
      <c r="JX6" s="640"/>
      <c r="JY6" s="640"/>
      <c r="JZ6" s="640"/>
      <c r="KA6" s="635"/>
      <c r="KC6" s="236"/>
      <c r="KE6" s="1137"/>
      <c r="KF6" s="643"/>
      <c r="KG6" s="640"/>
      <c r="KH6" s="640"/>
      <c r="KI6" s="640"/>
      <c r="KJ6" s="640"/>
      <c r="KK6" s="635"/>
      <c r="KM6" s="236"/>
      <c r="KO6" s="634"/>
      <c r="KP6" s="643"/>
      <c r="KQ6" s="640"/>
      <c r="KR6" s="640"/>
      <c r="KS6" s="640"/>
      <c r="KT6" s="640"/>
      <c r="KU6" s="635"/>
      <c r="KW6" s="236"/>
      <c r="KY6" s="634"/>
      <c r="KZ6" s="845"/>
      <c r="LA6" s="640"/>
      <c r="LB6" s="640"/>
      <c r="LC6" s="640"/>
      <c r="LD6" s="640"/>
      <c r="LE6" s="635"/>
      <c r="LG6" s="236"/>
      <c r="LI6" s="640"/>
      <c r="LJ6" s="643"/>
      <c r="LK6" s="640"/>
      <c r="LL6" s="640"/>
      <c r="LM6" s="640"/>
      <c r="LN6" s="640"/>
      <c r="LO6" s="635"/>
      <c r="LS6" s="640"/>
      <c r="LT6" s="643"/>
      <c r="LU6" s="640"/>
      <c r="LV6" s="640"/>
      <c r="LW6" s="640"/>
      <c r="LX6" s="640"/>
      <c r="LY6" s="635"/>
      <c r="MA6" s="379"/>
      <c r="MB6" s="379"/>
      <c r="MC6" s="640"/>
      <c r="MD6" s="643"/>
      <c r="ME6" s="640"/>
      <c r="MF6" s="640"/>
      <c r="MG6" s="640"/>
      <c r="MH6" s="640"/>
      <c r="MI6" s="635"/>
      <c r="MM6" s="640"/>
      <c r="MN6" s="649"/>
      <c r="MO6" s="640"/>
      <c r="MP6" s="640"/>
      <c r="MQ6" s="640"/>
      <c r="MR6" s="640"/>
      <c r="MS6" s="635"/>
      <c r="MW6" s="640"/>
      <c r="MX6" s="649"/>
      <c r="MY6" s="640"/>
      <c r="MZ6" s="640"/>
      <c r="NA6" s="640"/>
      <c r="NB6" s="640"/>
      <c r="NC6" s="635"/>
      <c r="NG6" s="640"/>
      <c r="NH6" s="643"/>
      <c r="NI6" s="640"/>
      <c r="NJ6" s="640"/>
      <c r="NK6" s="640"/>
      <c r="NL6" s="640"/>
      <c r="NM6" s="635"/>
      <c r="NQ6" s="640"/>
      <c r="NR6" s="643"/>
      <c r="NS6" s="640"/>
      <c r="NT6" s="640"/>
      <c r="NU6" s="640"/>
      <c r="NV6" s="640"/>
      <c r="NW6" s="635"/>
      <c r="OA6" s="640"/>
      <c r="OB6" s="643"/>
      <c r="OC6" s="640"/>
      <c r="OD6" s="640"/>
      <c r="OE6" s="640"/>
      <c r="OF6" s="640"/>
      <c r="OG6" s="635"/>
      <c r="OK6" s="848"/>
      <c r="OL6" s="643"/>
      <c r="OM6" s="640"/>
      <c r="ON6" s="640"/>
      <c r="OO6" s="640"/>
      <c r="OP6" s="640"/>
      <c r="OQ6" s="635"/>
      <c r="OU6" s="848"/>
      <c r="OV6" s="643"/>
      <c r="OW6" s="640"/>
      <c r="OX6" s="640"/>
      <c r="OY6" s="640"/>
      <c r="OZ6" s="640"/>
      <c r="PA6" s="635"/>
      <c r="PE6" s="640"/>
      <c r="PF6" s="640"/>
      <c r="PG6" s="640"/>
      <c r="PH6" s="640"/>
      <c r="PI6" s="640"/>
      <c r="PJ6" s="640"/>
      <c r="PK6" s="635"/>
      <c r="PP6" s="640"/>
      <c r="PQ6" s="640"/>
      <c r="PR6" s="640"/>
      <c r="PS6" s="640"/>
      <c r="PT6" s="640"/>
      <c r="PU6" s="640"/>
      <c r="PV6" s="640"/>
      <c r="PZ6" s="848"/>
      <c r="QA6" s="640"/>
      <c r="QB6" s="640"/>
      <c r="QC6" s="640"/>
      <c r="QD6" s="640"/>
      <c r="QE6" s="640"/>
      <c r="QF6" s="635"/>
      <c r="QJ6" s="640"/>
      <c r="QK6" s="759"/>
      <c r="QL6" s="640"/>
      <c r="QM6" s="640"/>
      <c r="QN6" s="640"/>
      <c r="QO6" s="640"/>
      <c r="QP6" s="635"/>
      <c r="QT6" s="640"/>
      <c r="QU6" s="759"/>
      <c r="QV6" s="640"/>
      <c r="QW6" s="640"/>
      <c r="QX6" s="640"/>
      <c r="QY6" s="640"/>
      <c r="QZ6" s="635"/>
      <c r="RD6" s="759"/>
      <c r="RE6" s="640"/>
      <c r="RF6" s="640"/>
      <c r="RG6" s="640"/>
      <c r="RH6" s="640"/>
      <c r="RI6" s="640"/>
      <c r="RJ6" s="635"/>
      <c r="RN6" s="640"/>
      <c r="RO6" s="640"/>
      <c r="RP6" s="640"/>
      <c r="RQ6" s="640"/>
      <c r="RR6" s="640"/>
      <c r="RS6" s="640"/>
      <c r="RT6" s="635"/>
      <c r="RX6" s="640"/>
      <c r="RY6" s="640"/>
      <c r="RZ6" s="640"/>
      <c r="SA6" s="640"/>
      <c r="SB6" s="640"/>
      <c r="SC6" s="640"/>
      <c r="SD6" s="640"/>
      <c r="SH6" s="640"/>
      <c r="SI6" s="640"/>
      <c r="SJ6" s="640"/>
      <c r="SK6" s="640"/>
      <c r="SL6" s="640"/>
      <c r="SM6" s="640"/>
      <c r="SN6" s="640"/>
      <c r="SR6" s="640"/>
      <c r="SS6" s="640"/>
      <c r="ST6" s="640"/>
      <c r="SU6" s="640"/>
      <c r="SV6" s="640"/>
      <c r="SW6" s="640"/>
      <c r="SX6" s="640"/>
      <c r="TB6" s="640"/>
      <c r="TC6" s="640"/>
      <c r="TD6" s="640"/>
      <c r="TE6" s="640"/>
      <c r="TF6" s="640"/>
      <c r="TG6" s="640"/>
      <c r="TH6" s="64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6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6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6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6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6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6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6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6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6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6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6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6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1">
        <v>889.9</v>
      </c>
      <c r="Y8" s="731"/>
      <c r="Z8" s="621"/>
      <c r="AA8" s="622"/>
      <c r="AB8" s="623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1">
        <v>925.3</v>
      </c>
      <c r="BW8" s="645"/>
      <c r="BX8" s="621"/>
      <c r="BY8" s="846"/>
      <c r="BZ8" s="647"/>
      <c r="CA8" s="236">
        <f t="shared" ref="CA8:CA28" si="5">BZ8*BX8</f>
        <v>0</v>
      </c>
      <c r="CC8" s="61"/>
      <c r="CD8" s="208"/>
      <c r="CE8" s="15">
        <v>1</v>
      </c>
      <c r="CF8" s="92">
        <v>937.1</v>
      </c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1">
        <v>881.3</v>
      </c>
      <c r="CQ8" s="645"/>
      <c r="CR8" s="621"/>
      <c r="CS8" s="646"/>
      <c r="CT8" s="283"/>
      <c r="CU8" s="384">
        <f>CT8*CR8</f>
        <v>0</v>
      </c>
      <c r="CW8" s="61"/>
      <c r="CX8" s="104"/>
      <c r="CY8" s="15">
        <v>1</v>
      </c>
      <c r="CZ8" s="92">
        <v>960.7</v>
      </c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1">
        <v>925.32</v>
      </c>
      <c r="DK8" s="645"/>
      <c r="DL8" s="621"/>
      <c r="DM8" s="646"/>
      <c r="DN8" s="647"/>
      <c r="DO8" s="384">
        <f>DN8*DL8</f>
        <v>0</v>
      </c>
      <c r="DQ8" s="61"/>
      <c r="DR8" s="104"/>
      <c r="DS8" s="15">
        <v>1</v>
      </c>
      <c r="DT8" s="621">
        <v>937.57</v>
      </c>
      <c r="DU8" s="645"/>
      <c r="DV8" s="621"/>
      <c r="DW8" s="646"/>
      <c r="DX8" s="647"/>
      <c r="DY8" s="379">
        <f>DX8*DV8</f>
        <v>0</v>
      </c>
      <c r="EA8" s="61"/>
      <c r="EB8" s="104"/>
      <c r="EC8" s="15">
        <v>1</v>
      </c>
      <c r="ED8" s="92">
        <v>921.7</v>
      </c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>
        <v>903.6</v>
      </c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1">
        <v>948.91</v>
      </c>
      <c r="EY8" s="725"/>
      <c r="EZ8" s="621"/>
      <c r="FA8" s="622"/>
      <c r="FB8" s="623"/>
      <c r="FC8" s="379">
        <f>FB8*EZ8</f>
        <v>0</v>
      </c>
      <c r="FE8" s="61"/>
      <c r="FF8" s="323"/>
      <c r="FG8" s="15">
        <v>1</v>
      </c>
      <c r="FH8" s="621">
        <v>891.3</v>
      </c>
      <c r="FI8" s="725"/>
      <c r="FJ8" s="621"/>
      <c r="FK8" s="622"/>
      <c r="FL8" s="623"/>
      <c r="FM8" s="236">
        <f>FL8*FJ8</f>
        <v>0</v>
      </c>
      <c r="FO8" s="61"/>
      <c r="FP8" s="104"/>
      <c r="FQ8" s="15">
        <v>1</v>
      </c>
      <c r="FR8" s="621">
        <v>895.4</v>
      </c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1"/>
      <c r="HQ8" s="731"/>
      <c r="HR8" s="621"/>
      <c r="HS8" s="622"/>
      <c r="HT8" s="623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1"/>
      <c r="KU8" s="622"/>
      <c r="KV8" s="623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4">
        <v>907.2</v>
      </c>
      <c r="Y9" s="731"/>
      <c r="Z9" s="624"/>
      <c r="AA9" s="622"/>
      <c r="AB9" s="623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1">
        <v>884.5</v>
      </c>
      <c r="BW9" s="645"/>
      <c r="BX9" s="621"/>
      <c r="BY9" s="846"/>
      <c r="BZ9" s="647"/>
      <c r="CA9" s="236">
        <f t="shared" si="5"/>
        <v>0</v>
      </c>
      <c r="CD9" s="208"/>
      <c r="CE9" s="15">
        <v>2</v>
      </c>
      <c r="CF9" s="92">
        <v>887.2</v>
      </c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1">
        <v>871.8</v>
      </c>
      <c r="CQ9" s="645"/>
      <c r="CR9" s="621"/>
      <c r="CS9" s="646"/>
      <c r="CT9" s="283"/>
      <c r="CU9" s="384">
        <f>CT9*CR9</f>
        <v>0</v>
      </c>
      <c r="CX9" s="94"/>
      <c r="CY9" s="15">
        <v>2</v>
      </c>
      <c r="CZ9" s="92">
        <v>952.54</v>
      </c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1">
        <v>934.4</v>
      </c>
      <c r="DK9" s="645"/>
      <c r="DL9" s="621"/>
      <c r="DM9" s="646"/>
      <c r="DN9" s="647"/>
      <c r="DO9" s="384">
        <f t="shared" ref="DO9:DO29" si="16">DN9*DL9</f>
        <v>0</v>
      </c>
      <c r="DR9" s="94"/>
      <c r="DS9" s="15">
        <v>2</v>
      </c>
      <c r="DT9" s="621">
        <v>941.2</v>
      </c>
      <c r="DU9" s="645"/>
      <c r="DV9" s="621"/>
      <c r="DW9" s="646"/>
      <c r="DX9" s="647"/>
      <c r="DY9" s="379">
        <f t="shared" ref="DY9:DY29" si="17">DX9*DV9</f>
        <v>0</v>
      </c>
      <c r="EB9" s="94"/>
      <c r="EC9" s="15">
        <v>2</v>
      </c>
      <c r="ED9" s="69">
        <v>937.1</v>
      </c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>
        <v>888.1</v>
      </c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1">
        <v>927.14</v>
      </c>
      <c r="EY9" s="725"/>
      <c r="EZ9" s="621"/>
      <c r="FA9" s="622"/>
      <c r="FB9" s="623"/>
      <c r="FC9" s="379">
        <f t="shared" ref="FC9:FC29" si="20">FB9*EZ9</f>
        <v>0</v>
      </c>
      <c r="FF9" s="323"/>
      <c r="FG9" s="15">
        <v>2</v>
      </c>
      <c r="FH9" s="621">
        <v>908.54</v>
      </c>
      <c r="FI9" s="725"/>
      <c r="FJ9" s="621"/>
      <c r="FK9" s="622"/>
      <c r="FL9" s="623"/>
      <c r="FM9" s="236">
        <f t="shared" ref="FM9:FM29" si="21">FL9*FJ9</f>
        <v>0</v>
      </c>
      <c r="FP9" s="94" t="s">
        <v>41</v>
      </c>
      <c r="FQ9" s="15">
        <v>2</v>
      </c>
      <c r="FR9" s="621">
        <v>936.2</v>
      </c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4"/>
      <c r="HQ9" s="731"/>
      <c r="HR9" s="624"/>
      <c r="HS9" s="622"/>
      <c r="HT9" s="623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2"/>
      <c r="KV9" s="623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94988741</v>
      </c>
      <c r="E10" s="132">
        <f t="shared" si="57"/>
        <v>44996</v>
      </c>
      <c r="F10" s="86">
        <f t="shared" si="57"/>
        <v>18770.580000000002</v>
      </c>
      <c r="G10" s="73">
        <f t="shared" si="57"/>
        <v>21</v>
      </c>
      <c r="H10" s="48">
        <f t="shared" si="57"/>
        <v>18839.5</v>
      </c>
      <c r="I10" s="103">
        <f t="shared" si="57"/>
        <v>-68.919999999998254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4">
        <v>877.2</v>
      </c>
      <c r="Y10" s="731"/>
      <c r="Z10" s="624"/>
      <c r="AA10" s="622"/>
      <c r="AB10" s="623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1">
        <v>897.2</v>
      </c>
      <c r="BW10" s="645"/>
      <c r="BX10" s="621"/>
      <c r="BY10" s="846"/>
      <c r="BZ10" s="647"/>
      <c r="CA10" s="236">
        <f t="shared" si="5"/>
        <v>0</v>
      </c>
      <c r="CD10" s="208"/>
      <c r="CE10" s="15">
        <v>3</v>
      </c>
      <c r="CF10" s="92">
        <v>905.4</v>
      </c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1">
        <v>899.9</v>
      </c>
      <c r="CQ10" s="645"/>
      <c r="CR10" s="621"/>
      <c r="CS10" s="646"/>
      <c r="CT10" s="283"/>
      <c r="CU10" s="384">
        <f t="shared" ref="CU10:CU30" si="58">CT10*CR10</f>
        <v>0</v>
      </c>
      <c r="CX10" s="94"/>
      <c r="CY10" s="15">
        <v>3</v>
      </c>
      <c r="CZ10" s="92">
        <v>933.49</v>
      </c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1">
        <v>928.95</v>
      </c>
      <c r="DK10" s="645"/>
      <c r="DL10" s="621"/>
      <c r="DM10" s="646"/>
      <c r="DN10" s="647"/>
      <c r="DO10" s="384">
        <f t="shared" si="16"/>
        <v>0</v>
      </c>
      <c r="DR10" s="94"/>
      <c r="DS10" s="15">
        <v>3</v>
      </c>
      <c r="DT10" s="621">
        <v>938.48</v>
      </c>
      <c r="DU10" s="645"/>
      <c r="DV10" s="621"/>
      <c r="DW10" s="646"/>
      <c r="DX10" s="647"/>
      <c r="DY10" s="379">
        <f t="shared" si="17"/>
        <v>0</v>
      </c>
      <c r="EB10" s="94"/>
      <c r="EC10" s="15">
        <v>3</v>
      </c>
      <c r="ED10" s="69">
        <v>881.8</v>
      </c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>
        <v>901.7</v>
      </c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1">
        <v>903.55</v>
      </c>
      <c r="EY10" s="725"/>
      <c r="EZ10" s="621"/>
      <c r="FA10" s="622"/>
      <c r="FB10" s="623"/>
      <c r="FC10" s="379">
        <f t="shared" si="20"/>
        <v>0</v>
      </c>
      <c r="FF10" s="323"/>
      <c r="FG10" s="15">
        <v>3</v>
      </c>
      <c r="FH10" s="621">
        <v>922.6</v>
      </c>
      <c r="FI10" s="725"/>
      <c r="FJ10" s="621"/>
      <c r="FK10" s="622"/>
      <c r="FL10" s="623"/>
      <c r="FM10" s="236">
        <f t="shared" si="21"/>
        <v>0</v>
      </c>
      <c r="FP10" s="94"/>
      <c r="FQ10" s="15">
        <v>3</v>
      </c>
      <c r="FR10" s="621">
        <v>907.2</v>
      </c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4"/>
      <c r="HQ10" s="731"/>
      <c r="HR10" s="624"/>
      <c r="HS10" s="622"/>
      <c r="HT10" s="623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2"/>
      <c r="KV10" s="623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95064088</v>
      </c>
      <c r="E11" s="132">
        <f t="shared" si="59"/>
        <v>44999</v>
      </c>
      <c r="F11" s="86">
        <f t="shared" si="59"/>
        <v>18865.490000000002</v>
      </c>
      <c r="G11" s="73">
        <f t="shared" si="59"/>
        <v>21</v>
      </c>
      <c r="H11" s="48">
        <f t="shared" si="59"/>
        <v>18923</v>
      </c>
      <c r="I11" s="103">
        <f t="shared" si="59"/>
        <v>-57.509999999998399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4">
        <v>917.6</v>
      </c>
      <c r="Y11" s="731"/>
      <c r="Z11" s="624"/>
      <c r="AA11" s="622"/>
      <c r="AB11" s="623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1">
        <v>889</v>
      </c>
      <c r="BW11" s="645"/>
      <c r="BX11" s="621"/>
      <c r="BY11" s="846"/>
      <c r="BZ11" s="647"/>
      <c r="CA11" s="236">
        <f t="shared" si="5"/>
        <v>0</v>
      </c>
      <c r="CC11" s="61"/>
      <c r="CD11" s="208"/>
      <c r="CE11" s="15">
        <v>4</v>
      </c>
      <c r="CF11" s="92">
        <v>911.7</v>
      </c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1">
        <v>921.7</v>
      </c>
      <c r="CQ11" s="645"/>
      <c r="CR11" s="621"/>
      <c r="CS11" s="646"/>
      <c r="CT11" s="283"/>
      <c r="CU11" s="384">
        <f t="shared" si="58"/>
        <v>0</v>
      </c>
      <c r="CW11" s="61"/>
      <c r="CX11" s="104"/>
      <c r="CY11" s="15">
        <v>4</v>
      </c>
      <c r="CZ11" s="92">
        <v>967.96</v>
      </c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1">
        <v>874.52</v>
      </c>
      <c r="DK11" s="645"/>
      <c r="DL11" s="621"/>
      <c r="DM11" s="646"/>
      <c r="DN11" s="647"/>
      <c r="DO11" s="384">
        <f t="shared" si="16"/>
        <v>0</v>
      </c>
      <c r="DQ11" s="61"/>
      <c r="DR11" s="104"/>
      <c r="DS11" s="15">
        <v>4</v>
      </c>
      <c r="DT11" s="621">
        <v>966.6</v>
      </c>
      <c r="DU11" s="645"/>
      <c r="DV11" s="621"/>
      <c r="DW11" s="646"/>
      <c r="DX11" s="647"/>
      <c r="DY11" s="379">
        <f t="shared" si="17"/>
        <v>0</v>
      </c>
      <c r="EA11" s="61"/>
      <c r="EB11" s="104"/>
      <c r="EC11" s="15">
        <v>4</v>
      </c>
      <c r="ED11" s="69">
        <v>932.6</v>
      </c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>
        <v>928</v>
      </c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1">
        <v>930.77</v>
      </c>
      <c r="EY11" s="725"/>
      <c r="EZ11" s="621"/>
      <c r="FA11" s="622"/>
      <c r="FB11" s="623"/>
      <c r="FC11" s="379">
        <f t="shared" si="20"/>
        <v>0</v>
      </c>
      <c r="FE11" s="61"/>
      <c r="FF11" s="323"/>
      <c r="FG11" s="15">
        <v>4</v>
      </c>
      <c r="FH11" s="621">
        <v>933.49</v>
      </c>
      <c r="FI11" s="725"/>
      <c r="FJ11" s="621"/>
      <c r="FK11" s="622"/>
      <c r="FL11" s="623"/>
      <c r="FM11" s="236">
        <f t="shared" si="21"/>
        <v>0</v>
      </c>
      <c r="FO11" s="61"/>
      <c r="FP11" s="104"/>
      <c r="FQ11" s="15">
        <v>4</v>
      </c>
      <c r="FR11" s="621">
        <v>895.4</v>
      </c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4"/>
      <c r="HQ11" s="731"/>
      <c r="HR11" s="624"/>
      <c r="HS11" s="622"/>
      <c r="HT11" s="623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2"/>
      <c r="KV11" s="623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95064585</v>
      </c>
      <c r="E12" s="132">
        <f t="shared" si="60"/>
        <v>44999</v>
      </c>
      <c r="F12" s="86">
        <f t="shared" si="60"/>
        <v>18633.96</v>
      </c>
      <c r="G12" s="73">
        <f t="shared" si="60"/>
        <v>21</v>
      </c>
      <c r="H12" s="48">
        <f t="shared" si="60"/>
        <v>18669.7</v>
      </c>
      <c r="I12" s="103">
        <f t="shared" si="60"/>
        <v>-35.740000000001601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4">
        <v>936.7</v>
      </c>
      <c r="Y12" s="731"/>
      <c r="Z12" s="624"/>
      <c r="AA12" s="622"/>
      <c r="AB12" s="623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1">
        <v>864.5</v>
      </c>
      <c r="BW12" s="645"/>
      <c r="BX12" s="621"/>
      <c r="BY12" s="846"/>
      <c r="BZ12" s="647"/>
      <c r="CA12" s="236">
        <f t="shared" si="5"/>
        <v>0</v>
      </c>
      <c r="CD12" s="208"/>
      <c r="CE12" s="15">
        <v>5</v>
      </c>
      <c r="CF12" s="92">
        <v>919.4</v>
      </c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1">
        <v>912.6</v>
      </c>
      <c r="CQ12" s="645"/>
      <c r="CR12" s="621"/>
      <c r="CS12" s="646"/>
      <c r="CT12" s="283"/>
      <c r="CU12" s="384">
        <f t="shared" si="58"/>
        <v>0</v>
      </c>
      <c r="CX12" s="104"/>
      <c r="CY12" s="15">
        <v>5</v>
      </c>
      <c r="CZ12" s="92">
        <v>962.52</v>
      </c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1">
        <v>874.52</v>
      </c>
      <c r="DK12" s="645"/>
      <c r="DL12" s="621"/>
      <c r="DM12" s="646"/>
      <c r="DN12" s="647"/>
      <c r="DO12" s="384">
        <f t="shared" si="16"/>
        <v>0</v>
      </c>
      <c r="DR12" s="104"/>
      <c r="DS12" s="15">
        <v>5</v>
      </c>
      <c r="DT12" s="621">
        <v>959.34</v>
      </c>
      <c r="DU12" s="645"/>
      <c r="DV12" s="621"/>
      <c r="DW12" s="646"/>
      <c r="DX12" s="647"/>
      <c r="DY12" s="379">
        <f t="shared" si="17"/>
        <v>0</v>
      </c>
      <c r="EB12" s="104"/>
      <c r="EC12" s="15">
        <v>5</v>
      </c>
      <c r="ED12" s="69">
        <v>905.4</v>
      </c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>
        <v>882.7</v>
      </c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1">
        <v>919.43</v>
      </c>
      <c r="EY12" s="725"/>
      <c r="EZ12" s="621"/>
      <c r="FA12" s="622"/>
      <c r="FB12" s="623"/>
      <c r="FC12" s="379">
        <f t="shared" si="20"/>
        <v>0</v>
      </c>
      <c r="FF12" s="323"/>
      <c r="FG12" s="15">
        <v>5</v>
      </c>
      <c r="FH12" s="621">
        <v>931.22</v>
      </c>
      <c r="FI12" s="725"/>
      <c r="FJ12" s="621"/>
      <c r="FK12" s="622"/>
      <c r="FL12" s="623"/>
      <c r="FM12" s="236">
        <f t="shared" si="21"/>
        <v>0</v>
      </c>
      <c r="FN12" s="75" t="s">
        <v>41</v>
      </c>
      <c r="FP12" s="104"/>
      <c r="FQ12" s="15">
        <v>5</v>
      </c>
      <c r="FR12" s="621">
        <v>907.2</v>
      </c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4"/>
      <c r="HQ12" s="731"/>
      <c r="HR12" s="624"/>
      <c r="HS12" s="622"/>
      <c r="HT12" s="623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2"/>
      <c r="KV12" s="623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95064092</v>
      </c>
      <c r="E13" s="132">
        <f t="shared" si="61"/>
        <v>44999</v>
      </c>
      <c r="F13" s="86">
        <f t="shared" si="61"/>
        <v>18895.150000000001</v>
      </c>
      <c r="G13" s="73">
        <f t="shared" si="61"/>
        <v>20</v>
      </c>
      <c r="H13" s="48">
        <f t="shared" si="61"/>
        <v>18908.55</v>
      </c>
      <c r="I13" s="103">
        <f t="shared" si="61"/>
        <v>-13.399999999997817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4">
        <v>897.6</v>
      </c>
      <c r="Y13" s="731"/>
      <c r="Z13" s="624"/>
      <c r="AA13" s="622"/>
      <c r="AB13" s="623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1">
        <v>895.4</v>
      </c>
      <c r="BW13" s="645"/>
      <c r="BX13" s="621"/>
      <c r="BY13" s="846"/>
      <c r="BZ13" s="647"/>
      <c r="CA13" s="236">
        <f t="shared" si="5"/>
        <v>0</v>
      </c>
      <c r="CD13" s="208"/>
      <c r="CE13" s="15">
        <v>6</v>
      </c>
      <c r="CF13" s="92">
        <v>881.8</v>
      </c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1">
        <v>867.7</v>
      </c>
      <c r="CQ13" s="645"/>
      <c r="CR13" s="621"/>
      <c r="CS13" s="646"/>
      <c r="CT13" s="283"/>
      <c r="CU13" s="384">
        <f t="shared" si="58"/>
        <v>0</v>
      </c>
      <c r="CX13" s="104"/>
      <c r="CY13" s="15">
        <v>6</v>
      </c>
      <c r="CZ13" s="92">
        <v>938.48</v>
      </c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1">
        <v>881.78</v>
      </c>
      <c r="DK13" s="645"/>
      <c r="DL13" s="621"/>
      <c r="DM13" s="646"/>
      <c r="DN13" s="647"/>
      <c r="DO13" s="384">
        <f t="shared" si="16"/>
        <v>0</v>
      </c>
      <c r="DR13" s="104"/>
      <c r="DS13" s="15">
        <v>6</v>
      </c>
      <c r="DT13" s="621">
        <v>925.78</v>
      </c>
      <c r="DU13" s="645"/>
      <c r="DV13" s="621"/>
      <c r="DW13" s="646"/>
      <c r="DX13" s="647"/>
      <c r="DY13" s="379">
        <f t="shared" si="17"/>
        <v>0</v>
      </c>
      <c r="EB13" s="104"/>
      <c r="EC13" s="15">
        <v>6</v>
      </c>
      <c r="ED13" s="69">
        <v>879.1</v>
      </c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>
        <v>921.7</v>
      </c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1">
        <v>945.74</v>
      </c>
      <c r="EY13" s="725"/>
      <c r="EZ13" s="621"/>
      <c r="FA13" s="622"/>
      <c r="FB13" s="623"/>
      <c r="FC13" s="379">
        <f t="shared" si="20"/>
        <v>0</v>
      </c>
      <c r="FF13" s="323"/>
      <c r="FG13" s="15">
        <v>6</v>
      </c>
      <c r="FH13" s="621">
        <v>913.98</v>
      </c>
      <c r="FI13" s="725"/>
      <c r="FJ13" s="621"/>
      <c r="FK13" s="622"/>
      <c r="FL13" s="623"/>
      <c r="FM13" s="236">
        <f t="shared" si="21"/>
        <v>0</v>
      </c>
      <c r="FP13" s="104"/>
      <c r="FQ13" s="15">
        <v>6</v>
      </c>
      <c r="FR13" s="621">
        <v>932.6</v>
      </c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4"/>
      <c r="HQ13" s="731"/>
      <c r="HR13" s="624"/>
      <c r="HS13" s="622"/>
      <c r="HT13" s="623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2"/>
      <c r="KV13" s="623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FREH MEAT</v>
      </c>
      <c r="C14" s="75" t="str">
        <f t="shared" si="62"/>
        <v xml:space="preserve">I B P </v>
      </c>
      <c r="D14" s="100" t="str">
        <f t="shared" si="62"/>
        <v>PED. 95104541</v>
      </c>
      <c r="E14" s="132">
        <f t="shared" si="62"/>
        <v>45000</v>
      </c>
      <c r="F14" s="86">
        <f t="shared" si="62"/>
        <v>18514.45</v>
      </c>
      <c r="G14" s="73">
        <f t="shared" si="62"/>
        <v>20</v>
      </c>
      <c r="H14" s="48">
        <f t="shared" si="62"/>
        <v>18550.5</v>
      </c>
      <c r="I14" s="103">
        <f t="shared" si="62"/>
        <v>-36.049999999999272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4">
        <v>933.9</v>
      </c>
      <c r="Y14" s="731"/>
      <c r="Z14" s="624"/>
      <c r="AA14" s="622"/>
      <c r="AB14" s="623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1">
        <v>933.6</v>
      </c>
      <c r="BW14" s="645"/>
      <c r="BX14" s="621"/>
      <c r="BY14" s="846"/>
      <c r="BZ14" s="647"/>
      <c r="CA14" s="236">
        <f t="shared" si="5"/>
        <v>0</v>
      </c>
      <c r="CD14" s="208"/>
      <c r="CE14" s="15">
        <v>7</v>
      </c>
      <c r="CF14" s="92">
        <v>891.3</v>
      </c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1">
        <v>889.9</v>
      </c>
      <c r="CQ14" s="645"/>
      <c r="CR14" s="621"/>
      <c r="CS14" s="646"/>
      <c r="CT14" s="283"/>
      <c r="CU14" s="384">
        <f t="shared" si="58"/>
        <v>0</v>
      </c>
      <c r="CX14" s="104"/>
      <c r="CY14" s="15">
        <v>7</v>
      </c>
      <c r="CZ14" s="92">
        <v>924.87</v>
      </c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1">
        <v>957.07</v>
      </c>
      <c r="DK14" s="645"/>
      <c r="DL14" s="621"/>
      <c r="DM14" s="646"/>
      <c r="DN14" s="647"/>
      <c r="DO14" s="384">
        <f t="shared" si="16"/>
        <v>0</v>
      </c>
      <c r="DR14" s="104"/>
      <c r="DS14" s="15">
        <v>7</v>
      </c>
      <c r="DT14" s="621">
        <v>944.83</v>
      </c>
      <c r="DU14" s="645"/>
      <c r="DV14" s="621"/>
      <c r="DW14" s="646"/>
      <c r="DX14" s="647"/>
      <c r="DY14" s="379">
        <f t="shared" si="17"/>
        <v>0</v>
      </c>
      <c r="EB14" s="104"/>
      <c r="EC14" s="15">
        <v>7</v>
      </c>
      <c r="ED14" s="69">
        <v>923.5</v>
      </c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>
        <v>932.6</v>
      </c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1">
        <v>939.84</v>
      </c>
      <c r="EY14" s="725"/>
      <c r="EZ14" s="621"/>
      <c r="FA14" s="622"/>
      <c r="FB14" s="623"/>
      <c r="FC14" s="379">
        <f t="shared" si="20"/>
        <v>0</v>
      </c>
      <c r="FF14" s="323"/>
      <c r="FG14" s="15">
        <v>7</v>
      </c>
      <c r="FH14" s="621">
        <v>919.42</v>
      </c>
      <c r="FI14" s="725"/>
      <c r="FJ14" s="621"/>
      <c r="FK14" s="622"/>
      <c r="FL14" s="623"/>
      <c r="FM14" s="236">
        <f t="shared" si="21"/>
        <v>0</v>
      </c>
      <c r="FP14" s="104"/>
      <c r="FQ14" s="15">
        <v>7</v>
      </c>
      <c r="FR14" s="621">
        <v>882.7</v>
      </c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4"/>
      <c r="HQ14" s="731"/>
      <c r="HR14" s="624"/>
      <c r="HS14" s="622"/>
      <c r="HT14" s="623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2"/>
      <c r="KV14" s="623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TYSON FREH MEAT</v>
      </c>
      <c r="C15" s="75" t="str">
        <f t="shared" si="63"/>
        <v xml:space="preserve">I B P </v>
      </c>
      <c r="D15" s="100" t="str">
        <f t="shared" si="63"/>
        <v>PED. 95165826</v>
      </c>
      <c r="E15" s="132">
        <f t="shared" si="63"/>
        <v>45001</v>
      </c>
      <c r="F15" s="86">
        <f t="shared" si="63"/>
        <v>18952.73</v>
      </c>
      <c r="G15" s="73">
        <f t="shared" si="63"/>
        <v>20</v>
      </c>
      <c r="H15" s="48">
        <f t="shared" si="63"/>
        <v>19044.45</v>
      </c>
      <c r="I15" s="103">
        <f t="shared" si="63"/>
        <v>-91.720000000001164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4">
        <v>894</v>
      </c>
      <c r="Y15" s="731"/>
      <c r="Z15" s="624"/>
      <c r="AA15" s="622"/>
      <c r="AB15" s="623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1">
        <v>870</v>
      </c>
      <c r="BW15" s="645"/>
      <c r="BX15" s="621"/>
      <c r="BY15" s="846"/>
      <c r="BZ15" s="647"/>
      <c r="CA15" s="236">
        <f t="shared" si="5"/>
        <v>0</v>
      </c>
      <c r="CD15" s="208"/>
      <c r="CE15" s="15">
        <v>8</v>
      </c>
      <c r="CF15" s="92">
        <v>889.5</v>
      </c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1">
        <v>893.6</v>
      </c>
      <c r="CQ15" s="645"/>
      <c r="CR15" s="621"/>
      <c r="CS15" s="646"/>
      <c r="CT15" s="283"/>
      <c r="CU15" s="384">
        <f t="shared" si="58"/>
        <v>0</v>
      </c>
      <c r="CX15" s="104"/>
      <c r="CY15" s="15">
        <v>8</v>
      </c>
      <c r="CZ15" s="92">
        <v>946.64</v>
      </c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1">
        <v>926.23</v>
      </c>
      <c r="DK15" s="645"/>
      <c r="DL15" s="621"/>
      <c r="DM15" s="646"/>
      <c r="DN15" s="647"/>
      <c r="DO15" s="384">
        <f t="shared" si="16"/>
        <v>0</v>
      </c>
      <c r="DR15" s="104"/>
      <c r="DS15" s="15">
        <v>8</v>
      </c>
      <c r="DT15" s="621">
        <v>923.06</v>
      </c>
      <c r="DU15" s="645"/>
      <c r="DV15" s="621"/>
      <c r="DW15" s="646"/>
      <c r="DX15" s="647"/>
      <c r="DY15" s="379">
        <f t="shared" si="17"/>
        <v>0</v>
      </c>
      <c r="EB15" s="104"/>
      <c r="EC15" s="15">
        <v>8</v>
      </c>
      <c r="ED15" s="69">
        <v>894.5</v>
      </c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>
        <v>929</v>
      </c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1">
        <v>915.34</v>
      </c>
      <c r="EY15" s="725"/>
      <c r="EZ15" s="621"/>
      <c r="FA15" s="622"/>
      <c r="FB15" s="623"/>
      <c r="FC15" s="379">
        <f t="shared" si="20"/>
        <v>0</v>
      </c>
      <c r="FF15" s="323"/>
      <c r="FG15" s="15">
        <v>8</v>
      </c>
      <c r="FH15" s="621">
        <v>958.44</v>
      </c>
      <c r="FI15" s="725"/>
      <c r="FJ15" s="621"/>
      <c r="FK15" s="622"/>
      <c r="FL15" s="623"/>
      <c r="FM15" s="236">
        <f t="shared" si="21"/>
        <v>0</v>
      </c>
      <c r="FP15" s="104"/>
      <c r="FQ15" s="15">
        <v>8</v>
      </c>
      <c r="FR15" s="621">
        <v>869.1</v>
      </c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4"/>
      <c r="HQ15" s="731"/>
      <c r="HR15" s="624"/>
      <c r="HS15" s="622"/>
      <c r="HT15" s="623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2"/>
      <c r="KV15" s="623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95228756</v>
      </c>
      <c r="E16" s="132">
        <f t="shared" si="64"/>
        <v>45002</v>
      </c>
      <c r="F16" s="86">
        <f t="shared" si="64"/>
        <v>19046.52</v>
      </c>
      <c r="G16" s="73">
        <f t="shared" si="64"/>
        <v>21</v>
      </c>
      <c r="H16" s="48">
        <f t="shared" si="64"/>
        <v>19042.7</v>
      </c>
      <c r="I16" s="103">
        <f t="shared" si="64"/>
        <v>3.819999999999709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4">
        <v>933</v>
      </c>
      <c r="Y16" s="731"/>
      <c r="Z16" s="624"/>
      <c r="AA16" s="622"/>
      <c r="AB16" s="623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>
        <v>889</v>
      </c>
      <c r="BW16" s="282"/>
      <c r="BX16" s="92"/>
      <c r="BY16" s="546"/>
      <c r="BZ16" s="283"/>
      <c r="CA16" s="379">
        <f t="shared" si="5"/>
        <v>0</v>
      </c>
      <c r="CD16" s="208"/>
      <c r="CE16" s="15">
        <v>9</v>
      </c>
      <c r="CF16" s="92">
        <v>935.8</v>
      </c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1">
        <v>863.2</v>
      </c>
      <c r="CQ16" s="645"/>
      <c r="CR16" s="621"/>
      <c r="CS16" s="646"/>
      <c r="CT16" s="283"/>
      <c r="CU16" s="384">
        <f t="shared" si="58"/>
        <v>0</v>
      </c>
      <c r="CX16" s="104"/>
      <c r="CY16" s="15">
        <v>9</v>
      </c>
      <c r="CZ16" s="92">
        <v>924.87</v>
      </c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1">
        <v>926.23</v>
      </c>
      <c r="DK16" s="645"/>
      <c r="DL16" s="621"/>
      <c r="DM16" s="646"/>
      <c r="DN16" s="647"/>
      <c r="DO16" s="384">
        <f t="shared" si="16"/>
        <v>0</v>
      </c>
      <c r="DR16" s="104"/>
      <c r="DS16" s="15">
        <v>9</v>
      </c>
      <c r="DT16" s="621">
        <v>973.86</v>
      </c>
      <c r="DU16" s="645"/>
      <c r="DV16" s="621"/>
      <c r="DW16" s="646"/>
      <c r="DX16" s="647"/>
      <c r="DY16" s="379">
        <f t="shared" si="17"/>
        <v>0</v>
      </c>
      <c r="EB16" s="104"/>
      <c r="EC16" s="15">
        <v>9</v>
      </c>
      <c r="ED16" s="69">
        <v>926.2</v>
      </c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>
        <v>880</v>
      </c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1">
        <v>934.4</v>
      </c>
      <c r="EY16" s="725"/>
      <c r="EZ16" s="621"/>
      <c r="FA16" s="622"/>
      <c r="FB16" s="623"/>
      <c r="FC16" s="379">
        <f t="shared" si="20"/>
        <v>0</v>
      </c>
      <c r="FF16" s="323"/>
      <c r="FG16" s="15">
        <v>9</v>
      </c>
      <c r="FH16" s="621">
        <v>905.37</v>
      </c>
      <c r="FI16" s="725"/>
      <c r="FJ16" s="621"/>
      <c r="FK16" s="622"/>
      <c r="FL16" s="623"/>
      <c r="FM16" s="236">
        <f t="shared" si="21"/>
        <v>0</v>
      </c>
      <c r="FP16" s="104"/>
      <c r="FQ16" s="15">
        <v>9</v>
      </c>
      <c r="FR16" s="621">
        <v>904.5</v>
      </c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4"/>
      <c r="HQ16" s="731"/>
      <c r="HR16" s="624"/>
      <c r="HS16" s="622"/>
      <c r="HT16" s="623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1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2"/>
      <c r="KV16" s="623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953947564</v>
      </c>
      <c r="E17" s="132">
        <f t="shared" si="65"/>
        <v>45007</v>
      </c>
      <c r="F17" s="86">
        <f t="shared" si="65"/>
        <v>19029.07</v>
      </c>
      <c r="G17" s="73">
        <f t="shared" si="65"/>
        <v>21</v>
      </c>
      <c r="H17" s="48">
        <f t="shared" si="65"/>
        <v>19109.7</v>
      </c>
      <c r="I17" s="103">
        <f t="shared" si="65"/>
        <v>-80.630000000001019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4">
        <v>929</v>
      </c>
      <c r="Y17" s="731"/>
      <c r="Z17" s="624"/>
      <c r="AA17" s="622"/>
      <c r="AB17" s="623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>
        <v>909.9</v>
      </c>
      <c r="BW17" s="282"/>
      <c r="BX17" s="69"/>
      <c r="BY17" s="546"/>
      <c r="BZ17" s="283"/>
      <c r="CA17" s="379">
        <f t="shared" si="5"/>
        <v>0</v>
      </c>
      <c r="CD17" s="208"/>
      <c r="CE17" s="15">
        <v>10</v>
      </c>
      <c r="CF17" s="92">
        <v>929</v>
      </c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1">
        <v>896.7</v>
      </c>
      <c r="CQ17" s="645"/>
      <c r="CR17" s="621"/>
      <c r="CS17" s="646"/>
      <c r="CT17" s="283"/>
      <c r="CU17" s="384">
        <f t="shared" si="58"/>
        <v>0</v>
      </c>
      <c r="CX17" s="104"/>
      <c r="CY17" s="15">
        <v>10</v>
      </c>
      <c r="CZ17" s="92">
        <v>967.51</v>
      </c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4">
        <v>959.34</v>
      </c>
      <c r="DK17" s="645"/>
      <c r="DL17" s="624"/>
      <c r="DM17" s="646"/>
      <c r="DN17" s="647"/>
      <c r="DO17" s="384">
        <f t="shared" si="16"/>
        <v>0</v>
      </c>
      <c r="DR17" s="104"/>
      <c r="DS17" s="15">
        <v>10</v>
      </c>
      <c r="DT17" s="621">
        <v>957.53</v>
      </c>
      <c r="DU17" s="645"/>
      <c r="DV17" s="621"/>
      <c r="DW17" s="646"/>
      <c r="DX17" s="647"/>
      <c r="DY17" s="379">
        <f t="shared" si="17"/>
        <v>0</v>
      </c>
      <c r="EB17" s="104"/>
      <c r="EC17" s="15">
        <v>10</v>
      </c>
      <c r="ED17" s="69">
        <v>889.9</v>
      </c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>
        <v>898.1</v>
      </c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1">
        <v>923.06</v>
      </c>
      <c r="EY17" s="725"/>
      <c r="EZ17" s="621"/>
      <c r="FA17" s="622"/>
      <c r="FB17" s="623"/>
      <c r="FC17" s="379">
        <f t="shared" si="20"/>
        <v>0</v>
      </c>
      <c r="FF17" s="104"/>
      <c r="FG17" s="15">
        <v>10</v>
      </c>
      <c r="FH17" s="621">
        <v>938.4</v>
      </c>
      <c r="FI17" s="725"/>
      <c r="FJ17" s="621"/>
      <c r="FK17" s="622"/>
      <c r="FL17" s="623"/>
      <c r="FM17" s="236">
        <f t="shared" si="21"/>
        <v>0</v>
      </c>
      <c r="FP17" s="104"/>
      <c r="FQ17" s="15">
        <v>10</v>
      </c>
      <c r="FR17" s="621">
        <v>889.9</v>
      </c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4"/>
      <c r="HQ17" s="731"/>
      <c r="HR17" s="624"/>
      <c r="HS17" s="622"/>
      <c r="HT17" s="623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1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2"/>
      <c r="KV17" s="623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4"/>
      <c r="SL17" s="725"/>
      <c r="SM17" s="621"/>
      <c r="SN17" s="782"/>
      <c r="SO17" s="623"/>
      <c r="SP17" s="623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TYSON FRESH MEAT</v>
      </c>
      <c r="C18" s="75" t="str">
        <f t="shared" si="66"/>
        <v xml:space="preserve">I B P </v>
      </c>
      <c r="D18" s="100" t="str">
        <f t="shared" si="66"/>
        <v>PED. 95419930</v>
      </c>
      <c r="E18" s="132">
        <f t="shared" si="66"/>
        <v>45007</v>
      </c>
      <c r="F18" s="86">
        <f t="shared" si="66"/>
        <v>18254.25</v>
      </c>
      <c r="G18" s="73">
        <f t="shared" si="66"/>
        <v>20</v>
      </c>
      <c r="H18" s="48">
        <f t="shared" si="66"/>
        <v>18359.97</v>
      </c>
      <c r="I18" s="103">
        <f t="shared" si="66"/>
        <v>-105.72000000000116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4">
        <v>932.6</v>
      </c>
      <c r="Y18" s="731"/>
      <c r="Z18" s="624"/>
      <c r="AA18" s="622"/>
      <c r="AB18" s="623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>
        <v>938</v>
      </c>
      <c r="BW18" s="282"/>
      <c r="BX18" s="92"/>
      <c r="BY18" s="546"/>
      <c r="BZ18" s="283"/>
      <c r="CA18" s="379">
        <f t="shared" si="5"/>
        <v>0</v>
      </c>
      <c r="CD18" s="208"/>
      <c r="CE18" s="15">
        <v>11</v>
      </c>
      <c r="CF18" s="69">
        <v>915.8</v>
      </c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4">
        <v>875.4</v>
      </c>
      <c r="CQ18" s="645"/>
      <c r="CR18" s="624"/>
      <c r="CS18" s="646"/>
      <c r="CT18" s="283"/>
      <c r="CU18" s="384">
        <f t="shared" si="58"/>
        <v>0</v>
      </c>
      <c r="CX18" s="104"/>
      <c r="CY18" s="15">
        <v>11</v>
      </c>
      <c r="CZ18" s="92">
        <v>970.23</v>
      </c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1">
        <v>934.9</v>
      </c>
      <c r="DK18" s="645"/>
      <c r="DL18" s="621"/>
      <c r="DM18" s="646"/>
      <c r="DN18" s="647"/>
      <c r="DO18" s="384">
        <f t="shared" si="16"/>
        <v>0</v>
      </c>
      <c r="DR18" s="104"/>
      <c r="DS18" s="15">
        <v>11</v>
      </c>
      <c r="DT18" s="624">
        <v>942.11</v>
      </c>
      <c r="DU18" s="645"/>
      <c r="DV18" s="624"/>
      <c r="DW18" s="646"/>
      <c r="DX18" s="647"/>
      <c r="DY18" s="379">
        <f t="shared" si="17"/>
        <v>0</v>
      </c>
      <c r="EB18" s="104"/>
      <c r="EC18" s="15">
        <v>11</v>
      </c>
      <c r="ED18" s="69">
        <v>889.9</v>
      </c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>
        <v>926.2</v>
      </c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1">
        <v>889.04</v>
      </c>
      <c r="EY18" s="725"/>
      <c r="EZ18" s="621"/>
      <c r="FA18" s="622"/>
      <c r="FB18" s="623"/>
      <c r="FC18" s="379">
        <f t="shared" si="20"/>
        <v>0</v>
      </c>
      <c r="FF18" s="104"/>
      <c r="FG18" s="15">
        <v>11</v>
      </c>
      <c r="FH18" s="621">
        <v>917</v>
      </c>
      <c r="FI18" s="725"/>
      <c r="FJ18" s="621"/>
      <c r="FK18" s="622"/>
      <c r="FL18" s="623"/>
      <c r="FM18" s="236">
        <f t="shared" si="21"/>
        <v>0</v>
      </c>
      <c r="FP18" s="104"/>
      <c r="FQ18" s="15">
        <v>11</v>
      </c>
      <c r="FR18" s="621">
        <v>901.7</v>
      </c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2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4"/>
      <c r="HQ18" s="731"/>
      <c r="HR18" s="624"/>
      <c r="HS18" s="622"/>
      <c r="HT18" s="623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1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2"/>
      <c r="KV18" s="623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1"/>
      <c r="SL18" s="725"/>
      <c r="SM18" s="621"/>
      <c r="SN18" s="782"/>
      <c r="SO18" s="623"/>
      <c r="SP18" s="623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0" t="str">
        <f t="shared" si="67"/>
        <v>PED. 95394563</v>
      </c>
      <c r="E19" s="132">
        <f t="shared" si="67"/>
        <v>45007</v>
      </c>
      <c r="F19" s="86">
        <f t="shared" si="67"/>
        <v>18524.71</v>
      </c>
      <c r="G19" s="73">
        <f t="shared" si="67"/>
        <v>20</v>
      </c>
      <c r="H19" s="48">
        <f t="shared" si="67"/>
        <v>18652.28</v>
      </c>
      <c r="I19" s="103">
        <f t="shared" si="67"/>
        <v>-127.56999999999971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4">
        <v>870</v>
      </c>
      <c r="Y19" s="731"/>
      <c r="Z19" s="624"/>
      <c r="AA19" s="622"/>
      <c r="AB19" s="623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>
        <v>877.2</v>
      </c>
      <c r="BW19" s="282"/>
      <c r="BX19" s="92"/>
      <c r="BY19" s="546"/>
      <c r="BZ19" s="283"/>
      <c r="CA19" s="379">
        <f t="shared" si="5"/>
        <v>0</v>
      </c>
      <c r="CD19" s="208"/>
      <c r="CE19" s="15">
        <v>12</v>
      </c>
      <c r="CF19" s="92">
        <v>882.2</v>
      </c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1">
        <v>874.1</v>
      </c>
      <c r="CQ19" s="645"/>
      <c r="CR19" s="621"/>
      <c r="CS19" s="646"/>
      <c r="CT19" s="283"/>
      <c r="CU19" s="384">
        <f t="shared" si="58"/>
        <v>0</v>
      </c>
      <c r="CX19" s="104"/>
      <c r="CY19" s="15">
        <v>12</v>
      </c>
      <c r="CZ19" s="92">
        <v>932.58</v>
      </c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1">
        <v>941.2</v>
      </c>
      <c r="DK19" s="645"/>
      <c r="DL19" s="621"/>
      <c r="DM19" s="646"/>
      <c r="DN19" s="647"/>
      <c r="DO19" s="384">
        <f t="shared" si="16"/>
        <v>0</v>
      </c>
      <c r="DR19" s="104"/>
      <c r="DS19" s="15">
        <v>12</v>
      </c>
      <c r="DT19" s="621">
        <v>946.64</v>
      </c>
      <c r="DU19" s="645"/>
      <c r="DV19" s="621"/>
      <c r="DW19" s="646"/>
      <c r="DX19" s="647"/>
      <c r="DY19" s="379">
        <f t="shared" si="17"/>
        <v>0</v>
      </c>
      <c r="EB19" s="104"/>
      <c r="EC19" s="15">
        <v>12</v>
      </c>
      <c r="ED19" s="69">
        <v>912.6</v>
      </c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>
        <v>907.2</v>
      </c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1">
        <v>960.25</v>
      </c>
      <c r="EY19" s="725"/>
      <c r="EZ19" s="621"/>
      <c r="FA19" s="622"/>
      <c r="FB19" s="623"/>
      <c r="FC19" s="379">
        <f t="shared" si="20"/>
        <v>0</v>
      </c>
      <c r="FF19" s="104"/>
      <c r="FG19" s="15">
        <v>12</v>
      </c>
      <c r="FH19" s="621">
        <v>921.24</v>
      </c>
      <c r="FI19" s="725"/>
      <c r="FJ19" s="621"/>
      <c r="FK19" s="622"/>
      <c r="FL19" s="623"/>
      <c r="FM19" s="236">
        <f t="shared" si="21"/>
        <v>0</v>
      </c>
      <c r="FP19" s="104"/>
      <c r="FQ19" s="15">
        <v>12</v>
      </c>
      <c r="FR19" s="621">
        <v>922.6</v>
      </c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2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4"/>
      <c r="HQ19" s="731"/>
      <c r="HR19" s="624"/>
      <c r="HS19" s="622"/>
      <c r="HT19" s="623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1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2"/>
      <c r="KV19" s="623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SEABOARD FOODS</v>
      </c>
      <c r="C20" s="75" t="str">
        <f t="shared" si="68"/>
        <v>Seaboard</v>
      </c>
      <c r="D20" s="100" t="str">
        <f t="shared" si="68"/>
        <v>PED. 95451142</v>
      </c>
      <c r="E20" s="132">
        <f t="shared" si="68"/>
        <v>45008</v>
      </c>
      <c r="F20" s="86">
        <f t="shared" si="68"/>
        <v>18954.02</v>
      </c>
      <c r="G20" s="73">
        <f t="shared" si="68"/>
        <v>21</v>
      </c>
      <c r="H20" s="48">
        <f t="shared" si="68"/>
        <v>18978.3</v>
      </c>
      <c r="I20" s="103">
        <f t="shared" si="68"/>
        <v>-24.279999999998836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4">
        <v>881.3</v>
      </c>
      <c r="Y20" s="731"/>
      <c r="Z20" s="624"/>
      <c r="AA20" s="622"/>
      <c r="AB20" s="623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>
        <v>906.3</v>
      </c>
      <c r="BW20" s="282"/>
      <c r="BX20" s="92"/>
      <c r="BY20" s="546"/>
      <c r="BZ20" s="283"/>
      <c r="CA20" s="379">
        <f t="shared" si="5"/>
        <v>0</v>
      </c>
      <c r="CD20" s="208"/>
      <c r="CE20" s="15">
        <v>13</v>
      </c>
      <c r="CF20" s="92">
        <v>914.9</v>
      </c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1">
        <v>895.4</v>
      </c>
      <c r="CQ20" s="645"/>
      <c r="CR20" s="621"/>
      <c r="CS20" s="646"/>
      <c r="CT20" s="283"/>
      <c r="CU20" s="384">
        <f t="shared" si="58"/>
        <v>0</v>
      </c>
      <c r="CX20" s="104"/>
      <c r="CY20" s="15">
        <v>13</v>
      </c>
      <c r="CZ20" s="92">
        <v>939.38</v>
      </c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1">
        <v>925.32</v>
      </c>
      <c r="DK20" s="645"/>
      <c r="DL20" s="621"/>
      <c r="DM20" s="646"/>
      <c r="DN20" s="647"/>
      <c r="DO20" s="384">
        <f t="shared" si="16"/>
        <v>0</v>
      </c>
      <c r="DR20" s="104"/>
      <c r="DS20" s="15">
        <v>13</v>
      </c>
      <c r="DT20" s="621">
        <v>975.22</v>
      </c>
      <c r="DU20" s="645"/>
      <c r="DV20" s="621"/>
      <c r="DW20" s="646"/>
      <c r="DX20" s="647"/>
      <c r="DY20" s="379">
        <f t="shared" si="17"/>
        <v>0</v>
      </c>
      <c r="EB20" s="104"/>
      <c r="EC20" s="15">
        <v>13</v>
      </c>
      <c r="ED20" s="69">
        <v>907.2</v>
      </c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>
        <v>870.9</v>
      </c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1">
        <v>918.97</v>
      </c>
      <c r="EY20" s="725"/>
      <c r="EZ20" s="621"/>
      <c r="FA20" s="622"/>
      <c r="FB20" s="623"/>
      <c r="FC20" s="379">
        <f t="shared" si="20"/>
        <v>0</v>
      </c>
      <c r="FF20" s="104"/>
      <c r="FG20" s="15">
        <v>13</v>
      </c>
      <c r="FH20" s="621">
        <v>921.24</v>
      </c>
      <c r="FI20" s="725"/>
      <c r="FJ20" s="621"/>
      <c r="FK20" s="622"/>
      <c r="FL20" s="623"/>
      <c r="FM20" s="236">
        <f t="shared" si="21"/>
        <v>0</v>
      </c>
      <c r="FP20" s="104"/>
      <c r="FQ20" s="15">
        <v>13</v>
      </c>
      <c r="FR20" s="621">
        <v>910.8</v>
      </c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2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4"/>
      <c r="HQ20" s="731"/>
      <c r="HR20" s="624"/>
      <c r="HS20" s="622"/>
      <c r="HT20" s="623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1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2"/>
      <c r="KV20" s="623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4">
        <v>869.5</v>
      </c>
      <c r="Y21" s="731"/>
      <c r="Z21" s="624"/>
      <c r="AA21" s="622"/>
      <c r="AB21" s="623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>
        <v>914.4</v>
      </c>
      <c r="BW21" s="282"/>
      <c r="BX21" s="92"/>
      <c r="BY21" s="546"/>
      <c r="BZ21" s="283"/>
      <c r="CA21" s="379">
        <f t="shared" si="5"/>
        <v>0</v>
      </c>
      <c r="CD21" s="208"/>
      <c r="CE21" s="15">
        <v>14</v>
      </c>
      <c r="CF21" s="92">
        <v>863.6</v>
      </c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1">
        <v>936.7</v>
      </c>
      <c r="CQ21" s="645"/>
      <c r="CR21" s="621"/>
      <c r="CS21" s="646"/>
      <c r="CT21" s="283"/>
      <c r="CU21" s="384">
        <f t="shared" si="58"/>
        <v>0</v>
      </c>
      <c r="CX21" s="104"/>
      <c r="CY21" s="15">
        <v>14</v>
      </c>
      <c r="CZ21" s="92">
        <v>913.08</v>
      </c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1">
        <v>931.67</v>
      </c>
      <c r="DK21" s="645"/>
      <c r="DL21" s="621"/>
      <c r="DM21" s="646"/>
      <c r="DN21" s="647"/>
      <c r="DO21" s="384">
        <f t="shared" si="16"/>
        <v>0</v>
      </c>
      <c r="DR21" s="104"/>
      <c r="DS21" s="15">
        <v>14</v>
      </c>
      <c r="DT21" s="621">
        <v>972.04</v>
      </c>
      <c r="DU21" s="645"/>
      <c r="DV21" s="621"/>
      <c r="DW21" s="646"/>
      <c r="DX21" s="647"/>
      <c r="DY21" s="379">
        <f t="shared" si="17"/>
        <v>0</v>
      </c>
      <c r="EB21" s="104"/>
      <c r="EC21" s="15">
        <v>14</v>
      </c>
      <c r="ED21" s="69">
        <v>902.6</v>
      </c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>
        <v>928</v>
      </c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1">
        <v>886.77</v>
      </c>
      <c r="EY21" s="725"/>
      <c r="EZ21" s="621"/>
      <c r="FA21" s="622"/>
      <c r="FB21" s="623"/>
      <c r="FC21" s="379">
        <f t="shared" si="20"/>
        <v>0</v>
      </c>
      <c r="FF21" s="104"/>
      <c r="FG21" s="15">
        <v>14</v>
      </c>
      <c r="FH21" s="621">
        <v>947.55</v>
      </c>
      <c r="FI21" s="725"/>
      <c r="FJ21" s="621"/>
      <c r="FK21" s="622"/>
      <c r="FL21" s="623"/>
      <c r="FM21" s="236">
        <f t="shared" si="21"/>
        <v>0</v>
      </c>
      <c r="FP21" s="104"/>
      <c r="FQ21" s="15">
        <v>14</v>
      </c>
      <c r="FR21" s="621">
        <v>907.2</v>
      </c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2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4"/>
      <c r="HQ21" s="731"/>
      <c r="HR21" s="624"/>
      <c r="HS21" s="622"/>
      <c r="HT21" s="623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1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2"/>
      <c r="KV21" s="623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4">
        <v>872.3</v>
      </c>
      <c r="Y22" s="731"/>
      <c r="Z22" s="624"/>
      <c r="AA22" s="622"/>
      <c r="AB22" s="623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>
        <v>897.2</v>
      </c>
      <c r="BW22" s="282"/>
      <c r="BX22" s="92"/>
      <c r="BY22" s="546"/>
      <c r="BZ22" s="283"/>
      <c r="CA22" s="379">
        <f t="shared" si="5"/>
        <v>0</v>
      </c>
      <c r="CD22" s="208"/>
      <c r="CE22" s="15">
        <v>15</v>
      </c>
      <c r="CF22" s="92">
        <v>878.2</v>
      </c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4">
        <v>865</v>
      </c>
      <c r="CQ22" s="645"/>
      <c r="CR22" s="624"/>
      <c r="CS22" s="646"/>
      <c r="CT22" s="283"/>
      <c r="CU22" s="384">
        <f t="shared" si="58"/>
        <v>0</v>
      </c>
      <c r="CX22" s="104"/>
      <c r="CY22" s="15">
        <v>15</v>
      </c>
      <c r="CZ22" s="92">
        <v>945.74</v>
      </c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1">
        <v>946.19</v>
      </c>
      <c r="DK22" s="645"/>
      <c r="DL22" s="621"/>
      <c r="DM22" s="646"/>
      <c r="DN22" s="647"/>
      <c r="DO22" s="384">
        <f t="shared" si="16"/>
        <v>0</v>
      </c>
      <c r="DR22" s="104"/>
      <c r="DS22" s="15">
        <v>15</v>
      </c>
      <c r="DT22" s="621">
        <v>970.23</v>
      </c>
      <c r="DU22" s="645"/>
      <c r="DV22" s="621"/>
      <c r="DW22" s="646"/>
      <c r="DX22" s="647"/>
      <c r="DY22" s="379">
        <f t="shared" si="17"/>
        <v>0</v>
      </c>
      <c r="EB22" s="104"/>
      <c r="EC22" s="15">
        <v>15</v>
      </c>
      <c r="ED22" s="69">
        <v>879.1</v>
      </c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>
        <v>931.7</v>
      </c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1">
        <v>920.79</v>
      </c>
      <c r="EY22" s="725"/>
      <c r="EZ22" s="621"/>
      <c r="FA22" s="622"/>
      <c r="FB22" s="623"/>
      <c r="FC22" s="379">
        <f t="shared" si="20"/>
        <v>0</v>
      </c>
      <c r="FF22" s="104"/>
      <c r="FG22" s="15">
        <v>15</v>
      </c>
      <c r="FH22" s="621">
        <v>962.97</v>
      </c>
      <c r="FI22" s="725"/>
      <c r="FJ22" s="621"/>
      <c r="FK22" s="622"/>
      <c r="FL22" s="623"/>
      <c r="FM22" s="236">
        <f t="shared" si="21"/>
        <v>0</v>
      </c>
      <c r="FP22" s="104"/>
      <c r="FQ22" s="15">
        <v>15</v>
      </c>
      <c r="FR22" s="621">
        <v>870.9</v>
      </c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2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4"/>
      <c r="HQ22" s="731"/>
      <c r="HR22" s="624"/>
      <c r="HS22" s="622"/>
      <c r="HT22" s="623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1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2"/>
      <c r="KV22" s="623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1"/>
      <c r="OG22" s="782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4">
        <v>898.6</v>
      </c>
      <c r="Y23" s="731"/>
      <c r="Z23" s="624"/>
      <c r="AA23" s="622"/>
      <c r="AB23" s="623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>
        <v>890.9</v>
      </c>
      <c r="BW23" s="282"/>
      <c r="BX23" s="92"/>
      <c r="BY23" s="546"/>
      <c r="BZ23" s="283"/>
      <c r="CA23" s="379">
        <f t="shared" si="5"/>
        <v>0</v>
      </c>
      <c r="CD23" s="208"/>
      <c r="CE23" s="15">
        <v>16</v>
      </c>
      <c r="CF23" s="92">
        <v>866.8</v>
      </c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1">
        <v>870</v>
      </c>
      <c r="CQ23" s="645"/>
      <c r="CR23" s="621"/>
      <c r="CS23" s="646"/>
      <c r="CT23" s="283"/>
      <c r="CU23" s="384">
        <f t="shared" si="58"/>
        <v>0</v>
      </c>
      <c r="CX23" s="104"/>
      <c r="CY23" s="15">
        <v>16</v>
      </c>
      <c r="CZ23" s="92">
        <v>943.2</v>
      </c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1">
        <v>967.05</v>
      </c>
      <c r="DK23" s="645"/>
      <c r="DL23" s="621"/>
      <c r="DM23" s="646"/>
      <c r="DN23" s="647"/>
      <c r="DO23" s="384">
        <f t="shared" si="16"/>
        <v>0</v>
      </c>
      <c r="DR23" s="104"/>
      <c r="DS23" s="15">
        <v>16</v>
      </c>
      <c r="DT23" s="621">
        <v>923.06</v>
      </c>
      <c r="DU23" s="645"/>
      <c r="DV23" s="621"/>
      <c r="DW23" s="646"/>
      <c r="DX23" s="647"/>
      <c r="DY23" s="379">
        <f t="shared" si="17"/>
        <v>0</v>
      </c>
      <c r="EB23" s="104"/>
      <c r="EC23" s="15">
        <v>16</v>
      </c>
      <c r="ED23" s="69">
        <v>903.6</v>
      </c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>
        <v>940.7</v>
      </c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1">
        <v>870.89</v>
      </c>
      <c r="EY23" s="725"/>
      <c r="EZ23" s="621"/>
      <c r="FA23" s="622"/>
      <c r="FB23" s="623"/>
      <c r="FC23" s="379">
        <f t="shared" si="20"/>
        <v>0</v>
      </c>
      <c r="FF23" s="104"/>
      <c r="FG23" s="15">
        <v>16</v>
      </c>
      <c r="FH23" s="621">
        <v>962.97</v>
      </c>
      <c r="FI23" s="725"/>
      <c r="FJ23" s="621"/>
      <c r="FK23" s="622"/>
      <c r="FL23" s="623"/>
      <c r="FM23" s="236">
        <f t="shared" si="21"/>
        <v>0</v>
      </c>
      <c r="FP23" s="104"/>
      <c r="FQ23" s="15">
        <v>16</v>
      </c>
      <c r="FR23" s="621">
        <v>906.3</v>
      </c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2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4"/>
      <c r="HQ23" s="731"/>
      <c r="HR23" s="624"/>
      <c r="HS23" s="622"/>
      <c r="HT23" s="623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1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2"/>
      <c r="KV23" s="623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4">
        <v>925.3</v>
      </c>
      <c r="Y24" s="731"/>
      <c r="Z24" s="624"/>
      <c r="AA24" s="622"/>
      <c r="AB24" s="623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>
        <v>879.1</v>
      </c>
      <c r="BW24" s="282"/>
      <c r="BX24" s="92"/>
      <c r="BY24" s="546"/>
      <c r="BZ24" s="283"/>
      <c r="CA24" s="379">
        <f t="shared" si="5"/>
        <v>0</v>
      </c>
      <c r="CD24" s="208"/>
      <c r="CE24" s="15">
        <v>17</v>
      </c>
      <c r="CF24" s="92">
        <v>885</v>
      </c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1">
        <v>884.5</v>
      </c>
      <c r="CQ24" s="645"/>
      <c r="CR24" s="621"/>
      <c r="CS24" s="646"/>
      <c r="CT24" s="283"/>
      <c r="CU24" s="384">
        <f t="shared" si="58"/>
        <v>0</v>
      </c>
      <c r="CX24" s="104"/>
      <c r="CY24" s="15">
        <v>17</v>
      </c>
      <c r="CZ24" s="92">
        <v>960.25</v>
      </c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1">
        <v>930.77</v>
      </c>
      <c r="DK24" s="645"/>
      <c r="DL24" s="621"/>
      <c r="DM24" s="646"/>
      <c r="DN24" s="647"/>
      <c r="DO24" s="384">
        <f t="shared" si="16"/>
        <v>0</v>
      </c>
      <c r="DR24" s="104"/>
      <c r="DS24" s="15">
        <v>17</v>
      </c>
      <c r="DT24" s="621">
        <v>975.22</v>
      </c>
      <c r="DU24" s="645"/>
      <c r="DV24" s="621"/>
      <c r="DW24" s="646"/>
      <c r="DX24" s="647"/>
      <c r="DY24" s="379">
        <f t="shared" si="17"/>
        <v>0</v>
      </c>
      <c r="EB24" s="104"/>
      <c r="EC24" s="15">
        <v>17</v>
      </c>
      <c r="ED24" s="69">
        <v>927.1</v>
      </c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>
        <v>933.5</v>
      </c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1">
        <v>921.69</v>
      </c>
      <c r="EY24" s="725"/>
      <c r="EZ24" s="621"/>
      <c r="FA24" s="622"/>
      <c r="FB24" s="623"/>
      <c r="FC24" s="379">
        <f t="shared" si="20"/>
        <v>0</v>
      </c>
      <c r="FF24" s="104"/>
      <c r="FG24" s="15">
        <v>17</v>
      </c>
      <c r="FH24" s="621">
        <v>928.5</v>
      </c>
      <c r="FI24" s="725"/>
      <c r="FJ24" s="621"/>
      <c r="FK24" s="622"/>
      <c r="FL24" s="623"/>
      <c r="FM24" s="236">
        <f t="shared" si="21"/>
        <v>0</v>
      </c>
      <c r="FP24" s="104"/>
      <c r="FQ24" s="15">
        <v>17</v>
      </c>
      <c r="FR24" s="621">
        <v>921.7</v>
      </c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2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4"/>
      <c r="HQ24" s="731"/>
      <c r="HR24" s="624"/>
      <c r="HS24" s="622"/>
      <c r="HT24" s="623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1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2"/>
      <c r="KV24" s="623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4">
        <v>935.3</v>
      </c>
      <c r="Y25" s="731"/>
      <c r="Z25" s="624"/>
      <c r="AA25" s="622"/>
      <c r="AB25" s="623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>
        <v>909</v>
      </c>
      <c r="BW25" s="282"/>
      <c r="BX25" s="92"/>
      <c r="BY25" s="546"/>
      <c r="BZ25" s="283"/>
      <c r="CA25" s="379">
        <f t="shared" si="5"/>
        <v>0</v>
      </c>
      <c r="CD25" s="208"/>
      <c r="CE25" s="15">
        <v>18</v>
      </c>
      <c r="CF25" s="92">
        <v>874.5</v>
      </c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1">
        <v>887.2</v>
      </c>
      <c r="CQ25" s="645"/>
      <c r="CR25" s="621"/>
      <c r="CS25" s="646"/>
      <c r="CT25" s="283"/>
      <c r="CU25" s="384">
        <f t="shared" si="58"/>
        <v>0</v>
      </c>
      <c r="CX25" s="94"/>
      <c r="CY25" s="15">
        <v>18</v>
      </c>
      <c r="CZ25" s="92">
        <v>964.33</v>
      </c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1">
        <v>951.63</v>
      </c>
      <c r="DK25" s="645"/>
      <c r="DL25" s="621"/>
      <c r="DM25" s="646"/>
      <c r="DN25" s="647"/>
      <c r="DO25" s="384">
        <f t="shared" si="16"/>
        <v>0</v>
      </c>
      <c r="DR25" s="94"/>
      <c r="DS25" s="15">
        <v>18</v>
      </c>
      <c r="DT25" s="621">
        <v>953.9</v>
      </c>
      <c r="DU25" s="645"/>
      <c r="DV25" s="621"/>
      <c r="DW25" s="646"/>
      <c r="DX25" s="647"/>
      <c r="DY25" s="379">
        <f t="shared" si="17"/>
        <v>0</v>
      </c>
      <c r="EB25" s="94"/>
      <c r="EC25" s="15">
        <v>18</v>
      </c>
      <c r="ED25" s="69">
        <v>882.7</v>
      </c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>
        <v>900.8</v>
      </c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1">
        <v>888.13</v>
      </c>
      <c r="EY25" s="725"/>
      <c r="EZ25" s="621"/>
      <c r="FA25" s="622"/>
      <c r="FB25" s="623"/>
      <c r="FC25" s="379">
        <f t="shared" si="20"/>
        <v>0</v>
      </c>
      <c r="FF25" s="94"/>
      <c r="FG25" s="15">
        <v>18</v>
      </c>
      <c r="FH25" s="621">
        <v>947.55</v>
      </c>
      <c r="FI25" s="725"/>
      <c r="FJ25" s="621"/>
      <c r="FK25" s="622"/>
      <c r="FL25" s="623"/>
      <c r="FM25" s="236">
        <f t="shared" si="21"/>
        <v>0</v>
      </c>
      <c r="FP25" s="94"/>
      <c r="FQ25" s="15">
        <v>18</v>
      </c>
      <c r="FR25" s="621">
        <v>920.8</v>
      </c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2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4"/>
      <c r="HQ25" s="731"/>
      <c r="HR25" s="624"/>
      <c r="HS25" s="622"/>
      <c r="HT25" s="623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1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2"/>
      <c r="KV25" s="623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4">
        <v>895.8</v>
      </c>
      <c r="Y26" s="731"/>
      <c r="Z26" s="624"/>
      <c r="AA26" s="622"/>
      <c r="AB26" s="623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>
        <v>893.6</v>
      </c>
      <c r="BW26" s="282"/>
      <c r="BX26" s="92"/>
      <c r="BY26" s="546"/>
      <c r="BZ26" s="283"/>
      <c r="CA26" s="379">
        <f t="shared" si="5"/>
        <v>0</v>
      </c>
      <c r="CD26" s="208"/>
      <c r="CE26" s="15">
        <v>19</v>
      </c>
      <c r="CF26" s="92">
        <v>885</v>
      </c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1">
        <v>874.1</v>
      </c>
      <c r="CQ26" s="645"/>
      <c r="CR26" s="621"/>
      <c r="CS26" s="646"/>
      <c r="CT26" s="283"/>
      <c r="CU26" s="384">
        <f t="shared" si="58"/>
        <v>0</v>
      </c>
      <c r="CX26" s="104"/>
      <c r="CY26" s="15">
        <v>19</v>
      </c>
      <c r="CZ26" s="92">
        <v>937.12</v>
      </c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1">
        <v>929.86</v>
      </c>
      <c r="DK26" s="645"/>
      <c r="DL26" s="621"/>
      <c r="DM26" s="646"/>
      <c r="DN26" s="647"/>
      <c r="DO26" s="384">
        <f t="shared" si="16"/>
        <v>0</v>
      </c>
      <c r="DR26" s="104"/>
      <c r="DS26" s="15">
        <v>19</v>
      </c>
      <c r="DT26" s="621">
        <v>950.27</v>
      </c>
      <c r="DU26" s="645"/>
      <c r="DV26" s="621"/>
      <c r="DW26" s="646"/>
      <c r="DX26" s="647"/>
      <c r="DY26" s="379">
        <f t="shared" si="17"/>
        <v>0</v>
      </c>
      <c r="EB26" s="104"/>
      <c r="EC26" s="15">
        <v>19</v>
      </c>
      <c r="ED26" s="69">
        <v>931.7</v>
      </c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>
        <v>862.7</v>
      </c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1">
        <v>891.3</v>
      </c>
      <c r="EY26" s="725"/>
      <c r="EZ26" s="621"/>
      <c r="FA26" s="622"/>
      <c r="FB26" s="623"/>
      <c r="FC26" s="379">
        <f t="shared" si="20"/>
        <v>0</v>
      </c>
      <c r="FF26" s="94"/>
      <c r="FG26" s="15">
        <v>19</v>
      </c>
      <c r="FH26" s="621">
        <v>954.81</v>
      </c>
      <c r="FI26" s="725"/>
      <c r="FJ26" s="621"/>
      <c r="FK26" s="622"/>
      <c r="FL26" s="623"/>
      <c r="FM26" s="236">
        <f t="shared" si="21"/>
        <v>0</v>
      </c>
      <c r="FP26" s="104"/>
      <c r="FQ26" s="15">
        <v>19</v>
      </c>
      <c r="FR26" s="621">
        <v>910.8</v>
      </c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2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4"/>
      <c r="HQ26" s="731"/>
      <c r="HR26" s="624"/>
      <c r="HS26" s="622"/>
      <c r="HT26" s="623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1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2"/>
      <c r="KV26" s="623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4">
        <v>889.5</v>
      </c>
      <c r="Y27" s="731"/>
      <c r="Z27" s="624"/>
      <c r="AA27" s="622"/>
      <c r="AB27" s="623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>
        <v>878.2</v>
      </c>
      <c r="BW27" s="282"/>
      <c r="BX27" s="92"/>
      <c r="BY27" s="546"/>
      <c r="BZ27" s="283"/>
      <c r="CA27" s="379">
        <f t="shared" si="5"/>
        <v>0</v>
      </c>
      <c r="CD27" s="208"/>
      <c r="CE27" s="15">
        <v>20</v>
      </c>
      <c r="CF27" s="92">
        <v>938.9</v>
      </c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1">
        <v>887.2</v>
      </c>
      <c r="CQ27" s="645"/>
      <c r="CR27" s="621"/>
      <c r="CS27" s="646"/>
      <c r="CT27" s="283"/>
      <c r="CU27" s="384">
        <f t="shared" si="58"/>
        <v>0</v>
      </c>
      <c r="CX27" s="104"/>
      <c r="CY27" s="15">
        <v>20</v>
      </c>
      <c r="CZ27" s="92">
        <v>923.06</v>
      </c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1">
        <v>903.55</v>
      </c>
      <c r="DK27" s="645"/>
      <c r="DL27" s="621"/>
      <c r="DM27" s="646"/>
      <c r="DN27" s="647"/>
      <c r="DO27" s="384">
        <f t="shared" si="16"/>
        <v>0</v>
      </c>
      <c r="DR27" s="104"/>
      <c r="DS27" s="15">
        <v>20</v>
      </c>
      <c r="DT27" s="621">
        <v>967.51</v>
      </c>
      <c r="DU27" s="645"/>
      <c r="DV27" s="621"/>
      <c r="DW27" s="646"/>
      <c r="DX27" s="647"/>
      <c r="DY27" s="379">
        <f t="shared" si="17"/>
        <v>0</v>
      </c>
      <c r="EB27" s="104"/>
      <c r="EC27" s="15">
        <v>20</v>
      </c>
      <c r="ED27" s="69">
        <v>891.8</v>
      </c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>
        <v>913.5</v>
      </c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1">
        <v>923.96</v>
      </c>
      <c r="EY27" s="725"/>
      <c r="EZ27" s="621"/>
      <c r="FA27" s="622"/>
      <c r="FB27" s="623"/>
      <c r="FC27" s="379">
        <f t="shared" si="20"/>
        <v>0</v>
      </c>
      <c r="FF27" s="94"/>
      <c r="FG27" s="15">
        <v>20</v>
      </c>
      <c r="FH27" s="621">
        <v>965.69</v>
      </c>
      <c r="FI27" s="725"/>
      <c r="FJ27" s="621"/>
      <c r="FK27" s="622"/>
      <c r="FL27" s="623"/>
      <c r="FM27" s="236">
        <f t="shared" si="21"/>
        <v>0</v>
      </c>
      <c r="FP27" s="104"/>
      <c r="FQ27" s="15">
        <v>20</v>
      </c>
      <c r="FR27" s="621">
        <v>874.5</v>
      </c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2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4"/>
      <c r="HQ27" s="731"/>
      <c r="HR27" s="624"/>
      <c r="HS27" s="622"/>
      <c r="HT27" s="623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1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2"/>
      <c r="KV27" s="623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4">
        <v>861.8</v>
      </c>
      <c r="Y28" s="731"/>
      <c r="Z28" s="624"/>
      <c r="AA28" s="622"/>
      <c r="AB28" s="623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>
        <v>897.2</v>
      </c>
      <c r="BW28" s="282"/>
      <c r="BX28" s="92"/>
      <c r="BY28" s="546"/>
      <c r="BZ28" s="283"/>
      <c r="CA28" s="379">
        <f t="shared" si="5"/>
        <v>0</v>
      </c>
      <c r="CD28" s="471"/>
      <c r="CE28" s="15">
        <v>21</v>
      </c>
      <c r="CF28" s="92">
        <v>929.9</v>
      </c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>
        <v>921.7</v>
      </c>
      <c r="CQ28" s="645"/>
      <c r="CR28" s="92"/>
      <c r="CS28" s="646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1"/>
      <c r="DK28" s="645"/>
      <c r="DL28" s="621"/>
      <c r="DM28" s="646"/>
      <c r="DN28" s="647"/>
      <c r="DO28" s="384">
        <f t="shared" si="16"/>
        <v>0</v>
      </c>
      <c r="DR28" s="104"/>
      <c r="DS28" s="15">
        <v>21</v>
      </c>
      <c r="DT28" s="621"/>
      <c r="DU28" s="645"/>
      <c r="DV28" s="621"/>
      <c r="DW28" s="646"/>
      <c r="DX28" s="647"/>
      <c r="DY28" s="379">
        <f t="shared" si="17"/>
        <v>0</v>
      </c>
      <c r="EB28" s="104"/>
      <c r="EC28" s="15">
        <v>21</v>
      </c>
      <c r="ED28" s="69">
        <v>922.6</v>
      </c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>
        <v>929</v>
      </c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1"/>
      <c r="EY28" s="725"/>
      <c r="EZ28" s="621"/>
      <c r="FA28" s="622"/>
      <c r="FB28" s="623"/>
      <c r="FC28" s="379">
        <f t="shared" si="20"/>
        <v>0</v>
      </c>
      <c r="FF28" s="94"/>
      <c r="FG28" s="15">
        <v>21</v>
      </c>
      <c r="FH28" s="621"/>
      <c r="FI28" s="725"/>
      <c r="FJ28" s="621"/>
      <c r="FK28" s="622"/>
      <c r="FL28" s="623"/>
      <c r="FM28" s="236">
        <f t="shared" si="21"/>
        <v>0</v>
      </c>
      <c r="FP28" s="104"/>
      <c r="FQ28" s="15">
        <v>21</v>
      </c>
      <c r="FR28" s="92">
        <v>910.8</v>
      </c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1"/>
      <c r="GY28" s="782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4"/>
      <c r="HQ28" s="731"/>
      <c r="HR28" s="624"/>
      <c r="HS28" s="622"/>
      <c r="HT28" s="623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1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4"/>
      <c r="KU28" s="622"/>
      <c r="KV28" s="623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4"/>
      <c r="AA29" s="622"/>
      <c r="AB29" s="623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1"/>
      <c r="DU29" s="725"/>
      <c r="DV29" s="621"/>
      <c r="DW29" s="782"/>
      <c r="DX29" s="623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1"/>
      <c r="EY29" s="725"/>
      <c r="EZ29" s="621"/>
      <c r="FA29" s="622"/>
      <c r="FB29" s="623"/>
      <c r="FC29" s="379">
        <f t="shared" si="20"/>
        <v>0</v>
      </c>
      <c r="FF29" s="94"/>
      <c r="FG29" s="15">
        <v>22</v>
      </c>
      <c r="FH29" s="621"/>
      <c r="FI29" s="725"/>
      <c r="FJ29" s="621"/>
      <c r="FK29" s="622"/>
      <c r="FL29" s="623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1"/>
      <c r="GY29" s="782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4"/>
      <c r="HQ29" s="731"/>
      <c r="HR29" s="624"/>
      <c r="HS29" s="622"/>
      <c r="HT29" s="623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1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4"/>
      <c r="KU29" s="622"/>
      <c r="KV29" s="623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1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1"/>
      <c r="FI30" s="725"/>
      <c r="FJ30" s="655"/>
      <c r="FK30" s="622"/>
      <c r="FL30" s="623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1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68"/>
      <c r="GK31" s="52"/>
      <c r="GL31" s="303"/>
      <c r="GM31" s="304"/>
      <c r="GN31" s="305"/>
      <c r="GO31" s="306"/>
      <c r="GP31" s="307"/>
      <c r="GQ31" s="386"/>
      <c r="GT31" s="968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18839.5</v>
      </c>
      <c r="BX32" s="103">
        <f>SUM(BX8:BX31)</f>
        <v>0</v>
      </c>
      <c r="CE32" s="15"/>
      <c r="CF32" s="103">
        <f>SUM(CF8:CF31)</f>
        <v>18923.000000000004</v>
      </c>
      <c r="CH32" s="103">
        <f>SUM(CH8:CH31)</f>
        <v>0</v>
      </c>
      <c r="CP32" s="103">
        <f>SUM(CP8:CP31)</f>
        <v>18669.7</v>
      </c>
      <c r="CR32" s="103">
        <f>SUM(CR8:CR31)</f>
        <v>0</v>
      </c>
      <c r="CZ32" s="103">
        <f>SUM(CZ8:CZ31)</f>
        <v>18908.550000000003</v>
      </c>
      <c r="DB32" s="103">
        <f>SUM(DB8:DB31)</f>
        <v>0</v>
      </c>
      <c r="DJ32" s="103">
        <f>SUM(DJ8:DJ31)</f>
        <v>18550.5</v>
      </c>
      <c r="DL32" s="103">
        <f>SUM(DL8:DL31)</f>
        <v>0</v>
      </c>
      <c r="DT32" s="103">
        <f>SUM(DT8:DT31)</f>
        <v>19044.449999999997</v>
      </c>
      <c r="DV32" s="103">
        <f>SUM(DV8:DV31)</f>
        <v>0</v>
      </c>
      <c r="ED32" s="103">
        <f>SUM(ED8:ED31)</f>
        <v>19042.7</v>
      </c>
      <c r="EF32" s="103">
        <f>SUM(EF8:EF31)</f>
        <v>0</v>
      </c>
      <c r="EN32" s="103">
        <f>SUM(EN8:EN31)</f>
        <v>19109.700000000004</v>
      </c>
      <c r="EP32" s="103">
        <f>SUM(EP8:EP31)</f>
        <v>0</v>
      </c>
      <c r="EX32" s="103">
        <f>SUM(EX8:EX31)</f>
        <v>18359.969999999998</v>
      </c>
      <c r="EZ32" s="103">
        <f>SUM(EZ8:EZ31)</f>
        <v>0</v>
      </c>
      <c r="FH32" s="129">
        <f>SUM(FH8:FH31)</f>
        <v>18652.28</v>
      </c>
      <c r="FJ32" s="103">
        <f>SUM(FJ8:FJ31)</f>
        <v>0</v>
      </c>
      <c r="FR32" s="103">
        <f>SUM(FR8:FR31)</f>
        <v>18978.3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30" t="s">
        <v>21</v>
      </c>
      <c r="O33" s="1131"/>
      <c r="P33" s="211">
        <f>SUM(Q5-P32)</f>
        <v>19038.3</v>
      </c>
      <c r="X33" s="783" t="s">
        <v>21</v>
      </c>
      <c r="Y33" s="784"/>
      <c r="Z33" s="211">
        <f>AA5-Z32</f>
        <v>18948.099999999999</v>
      </c>
      <c r="AA33" s="1000"/>
      <c r="AB33" s="1000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30" t="s">
        <v>21</v>
      </c>
      <c r="BM33" s="1031"/>
      <c r="BN33" s="138">
        <f>BO5-BN32</f>
        <v>18208.919999999998</v>
      </c>
      <c r="BV33" s="253" t="s">
        <v>21</v>
      </c>
      <c r="BW33" s="254"/>
      <c r="BX33" s="138">
        <f>BV32-BX32</f>
        <v>18839.5</v>
      </c>
      <c r="CE33" s="15"/>
      <c r="CF33" s="253" t="s">
        <v>21</v>
      </c>
      <c r="CG33" s="254"/>
      <c r="CH33" s="138">
        <f>CF32-CH32</f>
        <v>18923.000000000004</v>
      </c>
      <c r="CP33" s="253" t="s">
        <v>21</v>
      </c>
      <c r="CQ33" s="254"/>
      <c r="CR33" s="138">
        <f>CP32-CR32</f>
        <v>18669.7</v>
      </c>
      <c r="CZ33" s="253" t="s">
        <v>21</v>
      </c>
      <c r="DA33" s="254"/>
      <c r="DB33" s="138">
        <f>CZ32-DB32</f>
        <v>18908.550000000003</v>
      </c>
      <c r="DJ33" s="253" t="s">
        <v>21</v>
      </c>
      <c r="DK33" s="254"/>
      <c r="DL33" s="138">
        <f>DJ32-DL32</f>
        <v>18550.5</v>
      </c>
      <c r="DT33" s="253" t="s">
        <v>21</v>
      </c>
      <c r="DU33" s="254"/>
      <c r="DV33" s="138">
        <f>DT32-DV32</f>
        <v>19044.449999999997</v>
      </c>
      <c r="ED33" s="253" t="s">
        <v>21</v>
      </c>
      <c r="EE33" s="254"/>
      <c r="EF33" s="138">
        <f>ED32-EF32</f>
        <v>19042.7</v>
      </c>
      <c r="EN33" s="253" t="s">
        <v>21</v>
      </c>
      <c r="EO33" s="254"/>
      <c r="EP33" s="138">
        <f>EN32-EP32</f>
        <v>19109.700000000004</v>
      </c>
      <c r="EX33" s="253" t="s">
        <v>21</v>
      </c>
      <c r="EY33" s="254"/>
      <c r="EZ33" s="211">
        <f>EX32-EZ32</f>
        <v>18359.969999999998</v>
      </c>
      <c r="FH33" s="253" t="s">
        <v>21</v>
      </c>
      <c r="FI33" s="254"/>
      <c r="FJ33" s="211">
        <f>FH32-FJ32</f>
        <v>18652.28</v>
      </c>
      <c r="FR33" s="253" t="s">
        <v>21</v>
      </c>
      <c r="FS33" s="254"/>
      <c r="FT33" s="138">
        <f>FR32-FT32</f>
        <v>18978.3</v>
      </c>
      <c r="GB33" s="966" t="s">
        <v>21</v>
      </c>
      <c r="GC33" s="967"/>
      <c r="GD33" s="138">
        <f>GB32-GD32</f>
        <v>0</v>
      </c>
      <c r="GL33" s="966" t="s">
        <v>21</v>
      </c>
      <c r="GM33" s="967"/>
      <c r="GN33" s="138">
        <f>GL32-GN32</f>
        <v>0</v>
      </c>
      <c r="GV33" s="966" t="s">
        <v>21</v>
      </c>
      <c r="GW33" s="967"/>
      <c r="GX33" s="138">
        <f>GV32-GX32</f>
        <v>0</v>
      </c>
      <c r="HF33" s="966" t="s">
        <v>21</v>
      </c>
      <c r="HG33" s="967"/>
      <c r="HH33" s="138">
        <f>HF32-HH32</f>
        <v>0</v>
      </c>
      <c r="HP33" s="966" t="s">
        <v>21</v>
      </c>
      <c r="HQ33" s="967"/>
      <c r="HR33" s="138">
        <f>HS5-HR32</f>
        <v>0</v>
      </c>
      <c r="HZ33" s="966" t="s">
        <v>21</v>
      </c>
      <c r="IA33" s="967"/>
      <c r="IB33" s="138">
        <f>HZ32-IB32</f>
        <v>0</v>
      </c>
      <c r="IJ33" s="966" t="s">
        <v>21</v>
      </c>
      <c r="IK33" s="967"/>
      <c r="IL33" s="138">
        <f>IM5-IL32</f>
        <v>0</v>
      </c>
      <c r="IT33" s="966" t="s">
        <v>21</v>
      </c>
      <c r="IU33" s="967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130" t="s">
        <v>21</v>
      </c>
      <c r="SB33" s="1131"/>
      <c r="SC33" s="138">
        <f>SUM(SD5-SC32)</f>
        <v>0</v>
      </c>
      <c r="SK33" s="1130" t="s">
        <v>21</v>
      </c>
      <c r="SL33" s="1131"/>
      <c r="SM33" s="138">
        <f>SUM(SN5-SM32)</f>
        <v>0</v>
      </c>
      <c r="SU33" s="1130" t="s">
        <v>21</v>
      </c>
      <c r="SV33" s="1131"/>
      <c r="SW33" s="211">
        <f>SUM(SX5-SW32)</f>
        <v>0</v>
      </c>
      <c r="TE33" s="1130" t="s">
        <v>21</v>
      </c>
      <c r="TF33" s="1131"/>
      <c r="TG33" s="138">
        <f>SUM(TH5-TG32)</f>
        <v>0</v>
      </c>
      <c r="TO33" s="1130" t="s">
        <v>21</v>
      </c>
      <c r="TP33" s="1131"/>
      <c r="TQ33" s="138">
        <f>SUM(TR5-TQ32)</f>
        <v>0</v>
      </c>
      <c r="TY33" s="1130" t="s">
        <v>21</v>
      </c>
      <c r="TZ33" s="1131"/>
      <c r="UA33" s="138">
        <f>SUM(UB5-UA32)</f>
        <v>0</v>
      </c>
      <c r="UH33" s="1130" t="s">
        <v>21</v>
      </c>
      <c r="UI33" s="1131"/>
      <c r="UJ33" s="138">
        <f>SUM(UK5-UJ32)</f>
        <v>0</v>
      </c>
      <c r="UQ33" s="1130" t="s">
        <v>21</v>
      </c>
      <c r="UR33" s="1131"/>
      <c r="US33" s="138">
        <f>SUM(UT5-US32)</f>
        <v>0</v>
      </c>
      <c r="UZ33" s="1130" t="s">
        <v>21</v>
      </c>
      <c r="VA33" s="1131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130" t="s">
        <v>21</v>
      </c>
      <c r="WB33" s="1131"/>
      <c r="WC33" s="138">
        <f>WD5-WC32</f>
        <v>-22</v>
      </c>
      <c r="WJ33" s="1130" t="s">
        <v>21</v>
      </c>
      <c r="WK33" s="1131"/>
      <c r="WL33" s="138">
        <f>WM5-WL32</f>
        <v>-22</v>
      </c>
      <c r="WS33" s="1130" t="s">
        <v>21</v>
      </c>
      <c r="WT33" s="1131"/>
      <c r="WU33" s="138">
        <f>WV5-WU32</f>
        <v>-22</v>
      </c>
      <c r="XB33" s="1130" t="s">
        <v>21</v>
      </c>
      <c r="XC33" s="1131"/>
      <c r="XD33" s="138">
        <f>XE5-XD32</f>
        <v>-22</v>
      </c>
      <c r="XK33" s="1130" t="s">
        <v>21</v>
      </c>
      <c r="XL33" s="1131"/>
      <c r="XM33" s="138">
        <f>XN5-XM32</f>
        <v>-22</v>
      </c>
      <c r="XT33" s="1130" t="s">
        <v>21</v>
      </c>
      <c r="XU33" s="1131"/>
      <c r="XV33" s="138">
        <f>XW5-XV32</f>
        <v>-22</v>
      </c>
      <c r="YC33" s="1130" t="s">
        <v>21</v>
      </c>
      <c r="YD33" s="1131"/>
      <c r="YE33" s="138">
        <f>YF5-YE32</f>
        <v>-22</v>
      </c>
      <c r="YL33" s="1130" t="s">
        <v>21</v>
      </c>
      <c r="YM33" s="1131"/>
      <c r="YN33" s="138">
        <f>YO5-YN32</f>
        <v>-22</v>
      </c>
      <c r="YU33" s="1130" t="s">
        <v>21</v>
      </c>
      <c r="YV33" s="1131"/>
      <c r="YW33" s="138">
        <f>YX5-YW32</f>
        <v>-22</v>
      </c>
      <c r="ZD33" s="1130" t="s">
        <v>21</v>
      </c>
      <c r="ZE33" s="1131"/>
      <c r="ZF33" s="138">
        <f>ZG5-ZF32</f>
        <v>-22</v>
      </c>
      <c r="ZM33" s="1130" t="s">
        <v>21</v>
      </c>
      <c r="ZN33" s="1131"/>
      <c r="ZO33" s="138">
        <f>ZP5-ZO32</f>
        <v>-22</v>
      </c>
      <c r="ZV33" s="1130" t="s">
        <v>21</v>
      </c>
      <c r="ZW33" s="1131"/>
      <c r="ZX33" s="138">
        <f>ZY5-ZX32</f>
        <v>-22</v>
      </c>
      <c r="AAE33" s="1130" t="s">
        <v>21</v>
      </c>
      <c r="AAF33" s="1131"/>
      <c r="AAG33" s="138">
        <f>AAH5-AAG32</f>
        <v>-22</v>
      </c>
      <c r="AAN33" s="1130" t="s">
        <v>21</v>
      </c>
      <c r="AAO33" s="1131"/>
      <c r="AAP33" s="138">
        <f>AAQ5-AAP32</f>
        <v>-22</v>
      </c>
      <c r="AAW33" s="1130" t="s">
        <v>21</v>
      </c>
      <c r="AAX33" s="1131"/>
      <c r="AAY33" s="138">
        <f>AAZ5-AAY32</f>
        <v>-22</v>
      </c>
      <c r="ABF33" s="1130" t="s">
        <v>21</v>
      </c>
      <c r="ABG33" s="1131"/>
      <c r="ABH33" s="138">
        <f>ABH32-ABF32</f>
        <v>22</v>
      </c>
      <c r="ABO33" s="1130" t="s">
        <v>21</v>
      </c>
      <c r="ABP33" s="1131"/>
      <c r="ABQ33" s="138">
        <f>ABR5-ABQ32</f>
        <v>-22</v>
      </c>
      <c r="ABX33" s="1130" t="s">
        <v>21</v>
      </c>
      <c r="ABY33" s="1131"/>
      <c r="ABZ33" s="138">
        <f>ACA5-ABZ32</f>
        <v>-22</v>
      </c>
      <c r="ACG33" s="1130" t="s">
        <v>21</v>
      </c>
      <c r="ACH33" s="1131"/>
      <c r="ACI33" s="138">
        <f>ACJ5-ACI32</f>
        <v>-22</v>
      </c>
      <c r="ACP33" s="1130" t="s">
        <v>21</v>
      </c>
      <c r="ACQ33" s="1131"/>
      <c r="ACR33" s="138">
        <f>ACS5-ACR32</f>
        <v>-22</v>
      </c>
      <c r="ACY33" s="1130" t="s">
        <v>21</v>
      </c>
      <c r="ACZ33" s="1131"/>
      <c r="ADA33" s="138">
        <f>ADB5-ADA32</f>
        <v>-22</v>
      </c>
      <c r="ADH33" s="1130" t="s">
        <v>21</v>
      </c>
      <c r="ADI33" s="1131"/>
      <c r="ADJ33" s="138">
        <f>ADK5-ADJ32</f>
        <v>-22</v>
      </c>
      <c r="ADQ33" s="1130" t="s">
        <v>21</v>
      </c>
      <c r="ADR33" s="1131"/>
      <c r="ADS33" s="138">
        <f>ADT5-ADS32</f>
        <v>-22</v>
      </c>
      <c r="ADZ33" s="1130" t="s">
        <v>21</v>
      </c>
      <c r="AEA33" s="1131"/>
      <c r="AEB33" s="138">
        <f>AEC5-AEB32</f>
        <v>-22</v>
      </c>
      <c r="AEI33" s="1130" t="s">
        <v>21</v>
      </c>
      <c r="AEJ33" s="1131"/>
      <c r="AEK33" s="138">
        <f>AEL5-AEK32</f>
        <v>-22</v>
      </c>
      <c r="AER33" s="1130" t="s">
        <v>21</v>
      </c>
      <c r="AES33" s="1131"/>
      <c r="AET33" s="138">
        <f>AEU5-AET32</f>
        <v>-22</v>
      </c>
      <c r="AFA33" s="1130" t="s">
        <v>21</v>
      </c>
      <c r="AFB33" s="1131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32" t="s">
        <v>4</v>
      </c>
      <c r="O34" s="1133"/>
      <c r="P34" s="49"/>
      <c r="X34" s="785" t="s">
        <v>4</v>
      </c>
      <c r="Y34" s="786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2" t="s">
        <v>4</v>
      </c>
      <c r="BM34" s="1033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68" t="s">
        <v>4</v>
      </c>
      <c r="GC34" s="969"/>
      <c r="GD34" s="49"/>
      <c r="GL34" s="968" t="s">
        <v>4</v>
      </c>
      <c r="GM34" s="969"/>
      <c r="GN34" s="49"/>
      <c r="GV34" s="968" t="s">
        <v>4</v>
      </c>
      <c r="GW34" s="969"/>
      <c r="GX34" s="49"/>
      <c r="HF34" s="968" t="s">
        <v>4</v>
      </c>
      <c r="HG34" s="969"/>
      <c r="HH34" s="49">
        <v>0</v>
      </c>
      <c r="HP34" s="968" t="s">
        <v>4</v>
      </c>
      <c r="HQ34" s="969"/>
      <c r="HR34" s="49"/>
      <c r="HZ34" s="968" t="s">
        <v>4</v>
      </c>
      <c r="IA34" s="969"/>
      <c r="IB34" s="49"/>
      <c r="IJ34" s="968" t="s">
        <v>4</v>
      </c>
      <c r="IK34" s="969"/>
      <c r="IL34" s="49"/>
      <c r="IT34" s="968" t="s">
        <v>4</v>
      </c>
      <c r="IU34" s="969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132" t="s">
        <v>4</v>
      </c>
      <c r="SB34" s="1133"/>
      <c r="SC34" s="49"/>
      <c r="SK34" s="1132" t="s">
        <v>4</v>
      </c>
      <c r="SL34" s="1133"/>
      <c r="SM34" s="49"/>
      <c r="SU34" s="1132" t="s">
        <v>4</v>
      </c>
      <c r="SV34" s="1133"/>
      <c r="SW34" s="49"/>
      <c r="TE34" s="1132" t="s">
        <v>4</v>
      </c>
      <c r="TF34" s="1133"/>
      <c r="TG34" s="49"/>
      <c r="TO34" s="1132" t="s">
        <v>4</v>
      </c>
      <c r="TP34" s="1133"/>
      <c r="TQ34" s="49"/>
      <c r="TY34" s="1132" t="s">
        <v>4</v>
      </c>
      <c r="TZ34" s="1133"/>
      <c r="UA34" s="49"/>
      <c r="UH34" s="1132" t="s">
        <v>4</v>
      </c>
      <c r="UI34" s="1133"/>
      <c r="UJ34" s="49"/>
      <c r="UQ34" s="1132" t="s">
        <v>4</v>
      </c>
      <c r="UR34" s="1133"/>
      <c r="US34" s="49"/>
      <c r="UZ34" s="1132" t="s">
        <v>4</v>
      </c>
      <c r="VA34" s="1133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132" t="s">
        <v>4</v>
      </c>
      <c r="WB34" s="1133"/>
      <c r="WC34" s="49"/>
      <c r="WJ34" s="1132" t="s">
        <v>4</v>
      </c>
      <c r="WK34" s="1133"/>
      <c r="WL34" s="49"/>
      <c r="WS34" s="1132" t="s">
        <v>4</v>
      </c>
      <c r="WT34" s="1133"/>
      <c r="WU34" s="49"/>
      <c r="XB34" s="1132" t="s">
        <v>4</v>
      </c>
      <c r="XC34" s="1133"/>
      <c r="XD34" s="49"/>
      <c r="XK34" s="1132" t="s">
        <v>4</v>
      </c>
      <c r="XL34" s="1133"/>
      <c r="XM34" s="49"/>
      <c r="XT34" s="1132" t="s">
        <v>4</v>
      </c>
      <c r="XU34" s="1133"/>
      <c r="XV34" s="49"/>
      <c r="YC34" s="1132" t="s">
        <v>4</v>
      </c>
      <c r="YD34" s="1133"/>
      <c r="YE34" s="49"/>
      <c r="YL34" s="1132" t="s">
        <v>4</v>
      </c>
      <c r="YM34" s="1133"/>
      <c r="YN34" s="49"/>
      <c r="YU34" s="1132" t="s">
        <v>4</v>
      </c>
      <c r="YV34" s="1133"/>
      <c r="YW34" s="49"/>
      <c r="ZD34" s="1132" t="s">
        <v>4</v>
      </c>
      <c r="ZE34" s="1133"/>
      <c r="ZF34" s="49"/>
      <c r="ZM34" s="1132" t="s">
        <v>4</v>
      </c>
      <c r="ZN34" s="1133"/>
      <c r="ZO34" s="49"/>
      <c r="ZV34" s="1132" t="s">
        <v>4</v>
      </c>
      <c r="ZW34" s="1133"/>
      <c r="ZX34" s="49"/>
      <c r="AAE34" s="1132" t="s">
        <v>4</v>
      </c>
      <c r="AAF34" s="1133"/>
      <c r="AAG34" s="49"/>
      <c r="AAN34" s="1132" t="s">
        <v>4</v>
      </c>
      <c r="AAO34" s="1133"/>
      <c r="AAP34" s="49"/>
      <c r="AAW34" s="1132" t="s">
        <v>4</v>
      </c>
      <c r="AAX34" s="1133"/>
      <c r="AAY34" s="49"/>
      <c r="ABF34" s="1132" t="s">
        <v>4</v>
      </c>
      <c r="ABG34" s="1133"/>
      <c r="ABH34" s="49"/>
      <c r="ABO34" s="1132" t="s">
        <v>4</v>
      </c>
      <c r="ABP34" s="1133"/>
      <c r="ABQ34" s="49"/>
      <c r="ABX34" s="1132" t="s">
        <v>4</v>
      </c>
      <c r="ABY34" s="1133"/>
      <c r="ABZ34" s="49"/>
      <c r="ACG34" s="1132" t="s">
        <v>4</v>
      </c>
      <c r="ACH34" s="1133"/>
      <c r="ACI34" s="49"/>
      <c r="ACP34" s="1132" t="s">
        <v>4</v>
      </c>
      <c r="ACQ34" s="1133"/>
      <c r="ACR34" s="49"/>
      <c r="ACY34" s="1132" t="s">
        <v>4</v>
      </c>
      <c r="ACZ34" s="1133"/>
      <c r="ADA34" s="49"/>
      <c r="ADH34" s="1132" t="s">
        <v>4</v>
      </c>
      <c r="ADI34" s="1133"/>
      <c r="ADJ34" s="49"/>
      <c r="ADQ34" s="1132" t="s">
        <v>4</v>
      </c>
      <c r="ADR34" s="1133"/>
      <c r="ADS34" s="49"/>
      <c r="ADZ34" s="1132" t="s">
        <v>4</v>
      </c>
      <c r="AEA34" s="1133"/>
      <c r="AEB34" s="49"/>
      <c r="AEI34" s="1132" t="s">
        <v>4</v>
      </c>
      <c r="AEJ34" s="1133"/>
      <c r="AEK34" s="49"/>
      <c r="AER34" s="1132" t="s">
        <v>4</v>
      </c>
      <c r="AES34" s="1133"/>
      <c r="AET34" s="49"/>
      <c r="AFA34" s="1132" t="s">
        <v>4</v>
      </c>
      <c r="AFB34" s="1133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44" t="s">
        <v>348</v>
      </c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x14ac:dyDescent="0.25">
      <c r="A5" s="1148" t="s">
        <v>375</v>
      </c>
      <c r="B5" s="1161" t="s">
        <v>401</v>
      </c>
      <c r="C5" s="153">
        <v>42</v>
      </c>
      <c r="D5" s="146">
        <v>44995</v>
      </c>
      <c r="E5" s="129">
        <v>2220.33</v>
      </c>
      <c r="F5" s="73">
        <v>105</v>
      </c>
      <c r="G5" s="88">
        <f>F40</f>
        <v>0</v>
      </c>
      <c r="H5" s="7">
        <f>E5-G5+E4+E6</f>
        <v>2220.33</v>
      </c>
    </row>
    <row r="6" spans="1:10" ht="15.75" thickBot="1" x14ac:dyDescent="0.3">
      <c r="A6" s="1148"/>
      <c r="B6" s="1162"/>
      <c r="C6" s="125"/>
      <c r="D6" s="146"/>
      <c r="E6" s="86"/>
      <c r="F6" s="73"/>
    </row>
    <row r="7" spans="1:10" ht="17.25" thickTop="1" thickBot="1" x14ac:dyDescent="0.3">
      <c r="A7" s="324"/>
      <c r="B7" s="95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56">
        <f>F5-C8</f>
        <v>105</v>
      </c>
      <c r="C8" s="15"/>
      <c r="D8" s="69">
        <v>0</v>
      </c>
      <c r="E8" s="237"/>
      <c r="F8" s="103">
        <f t="shared" ref="F8:F15" si="0">D8</f>
        <v>0</v>
      </c>
      <c r="G8" s="70"/>
      <c r="H8" s="71"/>
      <c r="I8" s="1092">
        <f>E4+E5+E6-F8</f>
        <v>2220.33</v>
      </c>
      <c r="J8" s="444">
        <f>H8*F8</f>
        <v>0</v>
      </c>
    </row>
    <row r="9" spans="1:10" ht="15.75" x14ac:dyDescent="0.25">
      <c r="B9" s="756">
        <f>B8-C9</f>
        <v>105</v>
      </c>
      <c r="C9" s="15"/>
      <c r="D9" s="69">
        <f t="shared" ref="D9:D39" si="1">C9*B9</f>
        <v>0</v>
      </c>
      <c r="E9" s="237"/>
      <c r="F9" s="655">
        <f t="shared" si="0"/>
        <v>0</v>
      </c>
      <c r="G9" s="622"/>
      <c r="H9" s="623"/>
      <c r="I9" s="656">
        <f>I8-F9</f>
        <v>2220.33</v>
      </c>
      <c r="J9" s="657">
        <f t="shared" ref="J9:J39" si="2">H9*F9</f>
        <v>0</v>
      </c>
    </row>
    <row r="10" spans="1:10" ht="15.75" x14ac:dyDescent="0.25">
      <c r="B10" s="756">
        <f t="shared" ref="B10:B39" si="3">B9-C10</f>
        <v>105</v>
      </c>
      <c r="C10" s="15"/>
      <c r="D10" s="69">
        <f t="shared" si="1"/>
        <v>0</v>
      </c>
      <c r="E10" s="237"/>
      <c r="F10" s="655">
        <f t="shared" si="0"/>
        <v>0</v>
      </c>
      <c r="G10" s="622"/>
      <c r="H10" s="623"/>
      <c r="I10" s="656">
        <f t="shared" ref="I10:I38" si="4">I9-F10</f>
        <v>2220.33</v>
      </c>
      <c r="J10" s="657">
        <f t="shared" si="2"/>
        <v>0</v>
      </c>
    </row>
    <row r="11" spans="1:10" ht="15.75" x14ac:dyDescent="0.25">
      <c r="A11" s="55" t="s">
        <v>33</v>
      </c>
      <c r="B11" s="177">
        <f t="shared" si="3"/>
        <v>105</v>
      </c>
      <c r="C11" s="15"/>
      <c r="D11" s="69">
        <f t="shared" si="1"/>
        <v>0</v>
      </c>
      <c r="E11" s="237"/>
      <c r="F11" s="655">
        <f t="shared" si="0"/>
        <v>0</v>
      </c>
      <c r="G11" s="622"/>
      <c r="H11" s="623"/>
      <c r="I11" s="656">
        <f t="shared" si="4"/>
        <v>2220.33</v>
      </c>
      <c r="J11" s="657">
        <f t="shared" si="2"/>
        <v>0</v>
      </c>
    </row>
    <row r="12" spans="1:10" ht="15.75" x14ac:dyDescent="0.25">
      <c r="B12" s="177">
        <f t="shared" si="3"/>
        <v>105</v>
      </c>
      <c r="C12" s="15"/>
      <c r="D12" s="69">
        <f t="shared" si="1"/>
        <v>0</v>
      </c>
      <c r="E12" s="237"/>
      <c r="F12" s="655">
        <f t="shared" si="0"/>
        <v>0</v>
      </c>
      <c r="G12" s="622"/>
      <c r="H12" s="623"/>
      <c r="I12" s="656">
        <f t="shared" si="4"/>
        <v>2220.33</v>
      </c>
      <c r="J12" s="657">
        <f t="shared" si="2"/>
        <v>0</v>
      </c>
    </row>
    <row r="13" spans="1:10" ht="15.75" x14ac:dyDescent="0.25">
      <c r="A13" s="19"/>
      <c r="B13" s="177">
        <f t="shared" si="3"/>
        <v>105</v>
      </c>
      <c r="C13" s="124"/>
      <c r="D13" s="69">
        <f t="shared" si="1"/>
        <v>0</v>
      </c>
      <c r="E13" s="237"/>
      <c r="F13" s="655">
        <f t="shared" si="0"/>
        <v>0</v>
      </c>
      <c r="G13" s="622"/>
      <c r="H13" s="623"/>
      <c r="I13" s="656">
        <f t="shared" si="4"/>
        <v>2220.33</v>
      </c>
      <c r="J13" s="657">
        <f t="shared" si="2"/>
        <v>0</v>
      </c>
    </row>
    <row r="14" spans="1:10" ht="15.75" x14ac:dyDescent="0.25">
      <c r="B14" s="177">
        <f t="shared" si="3"/>
        <v>105</v>
      </c>
      <c r="C14" s="73"/>
      <c r="D14" s="69">
        <f t="shared" si="1"/>
        <v>0</v>
      </c>
      <c r="E14" s="237"/>
      <c r="F14" s="655">
        <f t="shared" si="0"/>
        <v>0</v>
      </c>
      <c r="G14" s="622"/>
      <c r="H14" s="623"/>
      <c r="I14" s="656">
        <f t="shared" si="4"/>
        <v>2220.33</v>
      </c>
      <c r="J14" s="657">
        <f t="shared" si="2"/>
        <v>0</v>
      </c>
    </row>
    <row r="15" spans="1:10" ht="15.75" x14ac:dyDescent="0.25">
      <c r="B15" s="177">
        <f t="shared" si="3"/>
        <v>105</v>
      </c>
      <c r="C15" s="73"/>
      <c r="D15" s="69">
        <f t="shared" si="1"/>
        <v>0</v>
      </c>
      <c r="E15" s="237"/>
      <c r="F15" s="103">
        <f t="shared" si="0"/>
        <v>0</v>
      </c>
      <c r="G15" s="70"/>
      <c r="H15" s="71"/>
      <c r="I15" s="456">
        <f t="shared" si="4"/>
        <v>2220.33</v>
      </c>
      <c r="J15" s="445">
        <f t="shared" si="2"/>
        <v>0</v>
      </c>
    </row>
    <row r="16" spans="1:10" ht="15.75" x14ac:dyDescent="0.25">
      <c r="B16" s="177">
        <f t="shared" si="3"/>
        <v>105</v>
      </c>
      <c r="C16" s="73"/>
      <c r="D16" s="69">
        <f t="shared" si="1"/>
        <v>0</v>
      </c>
      <c r="E16" s="237"/>
      <c r="F16" s="103">
        <f>D16</f>
        <v>0</v>
      </c>
      <c r="G16" s="70"/>
      <c r="H16" s="71"/>
      <c r="I16" s="456">
        <f t="shared" si="4"/>
        <v>2220.33</v>
      </c>
      <c r="J16" s="445">
        <f t="shared" si="2"/>
        <v>0</v>
      </c>
    </row>
    <row r="17" spans="1:10" ht="15.75" x14ac:dyDescent="0.25">
      <c r="B17" s="177">
        <f t="shared" si="3"/>
        <v>105</v>
      </c>
      <c r="C17" s="73"/>
      <c r="D17" s="69">
        <f t="shared" si="1"/>
        <v>0</v>
      </c>
      <c r="E17" s="237"/>
      <c r="F17" s="103">
        <f>D17</f>
        <v>0</v>
      </c>
      <c r="G17" s="70"/>
      <c r="H17" s="71"/>
      <c r="I17" s="456">
        <f t="shared" si="4"/>
        <v>2220.33</v>
      </c>
      <c r="J17" s="445">
        <f t="shared" si="2"/>
        <v>0</v>
      </c>
    </row>
    <row r="18" spans="1:10" ht="15.75" x14ac:dyDescent="0.25">
      <c r="B18" s="177">
        <f t="shared" si="3"/>
        <v>105</v>
      </c>
      <c r="C18" s="73"/>
      <c r="D18" s="69">
        <f t="shared" si="1"/>
        <v>0</v>
      </c>
      <c r="E18" s="237"/>
      <c r="F18" s="103">
        <f t="shared" ref="F18:F39" si="5">D18</f>
        <v>0</v>
      </c>
      <c r="G18" s="70"/>
      <c r="H18" s="71"/>
      <c r="I18" s="456">
        <f t="shared" si="4"/>
        <v>2220.33</v>
      </c>
      <c r="J18" s="445">
        <f t="shared" si="2"/>
        <v>0</v>
      </c>
    </row>
    <row r="19" spans="1:10" ht="15.75" x14ac:dyDescent="0.25">
      <c r="B19" s="177">
        <f t="shared" si="3"/>
        <v>105</v>
      </c>
      <c r="C19" s="73"/>
      <c r="D19" s="69">
        <f t="shared" si="1"/>
        <v>0</v>
      </c>
      <c r="E19" s="237"/>
      <c r="F19" s="103">
        <f t="shared" si="5"/>
        <v>0</v>
      </c>
      <c r="G19" s="70"/>
      <c r="H19" s="71"/>
      <c r="I19" s="456">
        <f t="shared" si="4"/>
        <v>2220.33</v>
      </c>
      <c r="J19" s="445">
        <f t="shared" si="2"/>
        <v>0</v>
      </c>
    </row>
    <row r="20" spans="1:10" ht="15.75" x14ac:dyDescent="0.25">
      <c r="B20" s="177">
        <f t="shared" si="3"/>
        <v>105</v>
      </c>
      <c r="C20" s="73"/>
      <c r="D20" s="69">
        <f t="shared" si="1"/>
        <v>0</v>
      </c>
      <c r="E20" s="237"/>
      <c r="F20" s="103">
        <f t="shared" si="5"/>
        <v>0</v>
      </c>
      <c r="G20" s="70"/>
      <c r="H20" s="71"/>
      <c r="I20" s="456">
        <f t="shared" si="4"/>
        <v>2220.33</v>
      </c>
      <c r="J20" s="445">
        <f t="shared" si="2"/>
        <v>0</v>
      </c>
    </row>
    <row r="21" spans="1:10" ht="15.75" x14ac:dyDescent="0.25">
      <c r="B21" s="177">
        <f t="shared" si="3"/>
        <v>105</v>
      </c>
      <c r="C21" s="73"/>
      <c r="D21" s="69">
        <f t="shared" si="1"/>
        <v>0</v>
      </c>
      <c r="E21" s="237"/>
      <c r="F21" s="103">
        <f t="shared" si="5"/>
        <v>0</v>
      </c>
      <c r="G21" s="70"/>
      <c r="H21" s="71"/>
      <c r="I21" s="456">
        <f t="shared" si="4"/>
        <v>2220.33</v>
      </c>
      <c r="J21" s="445">
        <f t="shared" si="2"/>
        <v>0</v>
      </c>
    </row>
    <row r="22" spans="1:10" ht="15.75" x14ac:dyDescent="0.25">
      <c r="B22" s="177">
        <f t="shared" si="3"/>
        <v>105</v>
      </c>
      <c r="C22" s="73"/>
      <c r="D22" s="69">
        <f t="shared" si="1"/>
        <v>0</v>
      </c>
      <c r="E22" s="237"/>
      <c r="F22" s="103">
        <f t="shared" si="5"/>
        <v>0</v>
      </c>
      <c r="G22" s="70"/>
      <c r="H22" s="71"/>
      <c r="I22" s="456">
        <f t="shared" si="4"/>
        <v>2220.33</v>
      </c>
      <c r="J22" s="445">
        <f t="shared" si="2"/>
        <v>0</v>
      </c>
    </row>
    <row r="23" spans="1:10" ht="15.75" x14ac:dyDescent="0.25">
      <c r="B23" s="177">
        <f t="shared" si="3"/>
        <v>105</v>
      </c>
      <c r="C23" s="73"/>
      <c r="D23" s="69">
        <f t="shared" si="1"/>
        <v>0</v>
      </c>
      <c r="E23" s="237"/>
      <c r="F23" s="103">
        <f t="shared" si="5"/>
        <v>0</v>
      </c>
      <c r="G23" s="70"/>
      <c r="H23" s="71"/>
      <c r="I23" s="456">
        <f t="shared" si="4"/>
        <v>2220.33</v>
      </c>
      <c r="J23" s="445">
        <f t="shared" si="2"/>
        <v>0</v>
      </c>
    </row>
    <row r="24" spans="1:10" ht="15.75" x14ac:dyDescent="0.25">
      <c r="B24" s="177">
        <f t="shared" si="3"/>
        <v>105</v>
      </c>
      <c r="C24" s="73"/>
      <c r="D24" s="69">
        <f t="shared" si="1"/>
        <v>0</v>
      </c>
      <c r="E24" s="237"/>
      <c r="F24" s="103">
        <f t="shared" si="5"/>
        <v>0</v>
      </c>
      <c r="G24" s="70"/>
      <c r="H24" s="71"/>
      <c r="I24" s="456">
        <f t="shared" si="4"/>
        <v>2220.33</v>
      </c>
      <c r="J24" s="445">
        <f t="shared" si="2"/>
        <v>0</v>
      </c>
    </row>
    <row r="25" spans="1:10" ht="15.75" x14ac:dyDescent="0.25">
      <c r="B25" s="177">
        <f t="shared" si="3"/>
        <v>105</v>
      </c>
      <c r="C25" s="73"/>
      <c r="D25" s="69">
        <f t="shared" si="1"/>
        <v>0</v>
      </c>
      <c r="E25" s="237"/>
      <c r="F25" s="103">
        <f t="shared" si="5"/>
        <v>0</v>
      </c>
      <c r="G25" s="70"/>
      <c r="H25" s="71"/>
      <c r="I25" s="456">
        <f t="shared" si="4"/>
        <v>2220.33</v>
      </c>
      <c r="J25" s="445">
        <f t="shared" si="2"/>
        <v>0</v>
      </c>
    </row>
    <row r="26" spans="1:10" ht="15.75" x14ac:dyDescent="0.25">
      <c r="B26" s="177">
        <f t="shared" si="3"/>
        <v>105</v>
      </c>
      <c r="C26" s="73"/>
      <c r="D26" s="69">
        <f t="shared" si="1"/>
        <v>0</v>
      </c>
      <c r="E26" s="237"/>
      <c r="F26" s="103">
        <f t="shared" si="5"/>
        <v>0</v>
      </c>
      <c r="G26" s="70"/>
      <c r="H26" s="71"/>
      <c r="I26" s="456">
        <f t="shared" si="4"/>
        <v>2220.33</v>
      </c>
      <c r="J26" s="445">
        <f t="shared" si="2"/>
        <v>0</v>
      </c>
    </row>
    <row r="27" spans="1:10" ht="15.75" x14ac:dyDescent="0.25">
      <c r="B27" s="177">
        <f t="shared" si="3"/>
        <v>105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71"/>
      <c r="I27" s="456">
        <f t="shared" si="4"/>
        <v>2220.33</v>
      </c>
      <c r="J27" s="445">
        <f t="shared" si="2"/>
        <v>0</v>
      </c>
    </row>
    <row r="28" spans="1:10" ht="15.75" x14ac:dyDescent="0.25">
      <c r="B28" s="177">
        <f t="shared" si="3"/>
        <v>105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71"/>
      <c r="I28" s="456">
        <f t="shared" si="4"/>
        <v>2220.33</v>
      </c>
      <c r="J28" s="445">
        <f t="shared" si="2"/>
        <v>0</v>
      </c>
    </row>
    <row r="29" spans="1:10" ht="15.75" x14ac:dyDescent="0.25">
      <c r="A29" s="47"/>
      <c r="B29" s="177">
        <f t="shared" si="3"/>
        <v>105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71"/>
      <c r="I29" s="456">
        <f t="shared" si="4"/>
        <v>2220.33</v>
      </c>
      <c r="J29" s="445">
        <f t="shared" si="2"/>
        <v>0</v>
      </c>
    </row>
    <row r="30" spans="1:10" ht="15.75" x14ac:dyDescent="0.25">
      <c r="A30" s="47"/>
      <c r="B30" s="177">
        <f t="shared" si="3"/>
        <v>105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71"/>
      <c r="I30" s="456">
        <f t="shared" si="4"/>
        <v>2220.33</v>
      </c>
      <c r="J30" s="445">
        <f t="shared" si="2"/>
        <v>0</v>
      </c>
    </row>
    <row r="31" spans="1:10" ht="15.75" x14ac:dyDescent="0.25">
      <c r="A31" s="47"/>
      <c r="B31" s="177">
        <f t="shared" si="3"/>
        <v>105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71"/>
      <c r="I31" s="456">
        <f t="shared" si="4"/>
        <v>2220.33</v>
      </c>
      <c r="J31" s="445">
        <f t="shared" si="2"/>
        <v>0</v>
      </c>
    </row>
    <row r="32" spans="1:10" ht="15.75" x14ac:dyDescent="0.25">
      <c r="A32" s="47"/>
      <c r="B32" s="177">
        <f t="shared" si="3"/>
        <v>105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2"/>
      <c r="I32" s="456">
        <f t="shared" si="4"/>
        <v>2220.33</v>
      </c>
      <c r="J32" s="445">
        <f t="shared" si="2"/>
        <v>0</v>
      </c>
    </row>
    <row r="33" spans="1:10" ht="15.75" x14ac:dyDescent="0.25">
      <c r="A33" s="47"/>
      <c r="B33" s="177">
        <f t="shared" si="3"/>
        <v>105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2"/>
      <c r="I33" s="456">
        <f t="shared" si="4"/>
        <v>2220.33</v>
      </c>
      <c r="J33" s="445">
        <f t="shared" si="2"/>
        <v>0</v>
      </c>
    </row>
    <row r="34" spans="1:10" ht="15.75" x14ac:dyDescent="0.25">
      <c r="A34" s="47"/>
      <c r="B34" s="177">
        <f t="shared" si="3"/>
        <v>105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2"/>
      <c r="I34" s="456">
        <f t="shared" si="4"/>
        <v>2220.33</v>
      </c>
      <c r="J34" s="445">
        <f t="shared" si="2"/>
        <v>0</v>
      </c>
    </row>
    <row r="35" spans="1:10" ht="15.75" x14ac:dyDescent="0.25">
      <c r="A35" s="47"/>
      <c r="B35" s="177">
        <f t="shared" si="3"/>
        <v>105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2"/>
      <c r="I35" s="456">
        <f t="shared" si="4"/>
        <v>2220.33</v>
      </c>
      <c r="J35" s="445">
        <f t="shared" si="2"/>
        <v>0</v>
      </c>
    </row>
    <row r="36" spans="1:10" ht="15.75" x14ac:dyDescent="0.25">
      <c r="A36" s="47"/>
      <c r="B36" s="177">
        <f t="shared" si="3"/>
        <v>105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6">
        <f t="shared" si="4"/>
        <v>2220.33</v>
      </c>
      <c r="J36" s="445">
        <f t="shared" si="2"/>
        <v>0</v>
      </c>
    </row>
    <row r="37" spans="1:10" ht="15.75" x14ac:dyDescent="0.25">
      <c r="A37" s="47"/>
      <c r="B37" s="177">
        <f t="shared" si="3"/>
        <v>105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6">
        <f t="shared" si="4"/>
        <v>2220.33</v>
      </c>
      <c r="J37" s="445">
        <f t="shared" si="2"/>
        <v>0</v>
      </c>
    </row>
    <row r="38" spans="1:10" ht="15.75" x14ac:dyDescent="0.25">
      <c r="A38" s="47"/>
      <c r="B38" s="177">
        <f t="shared" si="3"/>
        <v>105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6">
        <f t="shared" si="4"/>
        <v>2220.33</v>
      </c>
      <c r="J38" s="445">
        <f t="shared" si="2"/>
        <v>0</v>
      </c>
    </row>
    <row r="39" spans="1:10" ht="15.75" thickBot="1" x14ac:dyDescent="0.3">
      <c r="A39" s="118"/>
      <c r="B39" s="177">
        <f t="shared" si="3"/>
        <v>105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2"/>
      <c r="J39" s="44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0" t="s">
        <v>21</v>
      </c>
      <c r="E42" s="1131"/>
      <c r="F42" s="138">
        <f>E4+E5-F40+E6</f>
        <v>2220.33</v>
      </c>
    </row>
    <row r="43" spans="1:10" ht="15.75" thickBot="1" x14ac:dyDescent="0.3">
      <c r="A43" s="122"/>
      <c r="D43" s="1114" t="s">
        <v>4</v>
      </c>
      <c r="E43" s="1115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6" t="s">
        <v>352</v>
      </c>
      <c r="B1" s="1166"/>
      <c r="C1" s="1166"/>
      <c r="D1" s="1166"/>
      <c r="E1" s="1166"/>
      <c r="F1" s="1166"/>
      <c r="G1" s="116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26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54" t="s">
        <v>318</v>
      </c>
      <c r="B5" s="1167" t="s">
        <v>336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154"/>
      <c r="B6" s="1167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67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218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345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74"/>
      <c r="F27" s="660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74"/>
      <c r="F28" s="660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75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30" t="s">
        <v>21</v>
      </c>
      <c r="E32" s="1131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4" t="s">
        <v>194</v>
      </c>
      <c r="B1" s="1134"/>
      <c r="C1" s="1134"/>
      <c r="D1" s="1134"/>
      <c r="E1" s="1134"/>
      <c r="F1" s="1134"/>
      <c r="G1" s="1134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54"/>
      <c r="B5" s="1168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154"/>
      <c r="B6" s="116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5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5"/>
      <c r="F25" s="92">
        <f t="shared" si="0"/>
        <v>0</v>
      </c>
      <c r="G25" s="533"/>
      <c r="H25" s="534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30" t="s">
        <v>21</v>
      </c>
      <c r="E32" s="1131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5"/>
      <c r="F10" s="655">
        <f t="shared" si="0"/>
        <v>0</v>
      </c>
      <c r="G10" s="622"/>
      <c r="H10" s="623"/>
      <c r="I10" s="898">
        <f>I9-F10</f>
        <v>0</v>
      </c>
    </row>
    <row r="11" spans="1:9" x14ac:dyDescent="0.25">
      <c r="B11" s="402">
        <f>B10-C11</f>
        <v>0</v>
      </c>
      <c r="C11" s="73"/>
      <c r="D11" s="69"/>
      <c r="E11" s="725"/>
      <c r="F11" s="655">
        <f t="shared" si="0"/>
        <v>0</v>
      </c>
      <c r="G11" s="622"/>
      <c r="H11" s="623"/>
      <c r="I11" s="898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5"/>
      <c r="F12" s="655">
        <f t="shared" si="0"/>
        <v>0</v>
      </c>
      <c r="G12" s="622"/>
      <c r="H12" s="623"/>
      <c r="I12" s="898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5"/>
      <c r="F13" s="655">
        <f t="shared" si="0"/>
        <v>0</v>
      </c>
      <c r="G13" s="622"/>
      <c r="H13" s="623"/>
      <c r="I13" s="898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5"/>
      <c r="F14" s="655">
        <f t="shared" si="0"/>
        <v>0</v>
      </c>
      <c r="G14" s="622"/>
      <c r="H14" s="623"/>
      <c r="I14" s="898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30" t="s">
        <v>21</v>
      </c>
      <c r="E29" s="1131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6" t="s">
        <v>352</v>
      </c>
      <c r="B1" s="1166"/>
      <c r="C1" s="1166"/>
      <c r="D1" s="1166"/>
      <c r="E1" s="1166"/>
      <c r="F1" s="1166"/>
      <c r="G1" s="116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154" t="s">
        <v>318</v>
      </c>
      <c r="B5" s="1168" t="s">
        <v>335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154"/>
      <c r="B6" s="116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73"/>
      <c r="F12" s="660">
        <f t="shared" si="0"/>
        <v>0</v>
      </c>
      <c r="G12" s="321"/>
      <c r="H12" s="322"/>
      <c r="I12" s="1076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1076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30" t="s">
        <v>21</v>
      </c>
      <c r="E32" s="1131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6" t="s">
        <v>354</v>
      </c>
      <c r="B1" s="1166"/>
      <c r="C1" s="1166"/>
      <c r="D1" s="1166"/>
      <c r="E1" s="1166"/>
      <c r="F1" s="1166"/>
      <c r="G1" s="116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169" t="s">
        <v>337</v>
      </c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154" t="s">
        <v>318</v>
      </c>
      <c r="B5" s="1169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154"/>
      <c r="B6" s="116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69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338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345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30" t="s">
        <v>21</v>
      </c>
      <c r="E32" s="1131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0"/>
      <c r="F10" s="658">
        <f>D10</f>
        <v>0</v>
      </c>
      <c r="G10" s="622"/>
      <c r="H10" s="623"/>
      <c r="I10" s="619">
        <f>I9-F10</f>
        <v>0</v>
      </c>
      <c r="J10" s="654">
        <f t="shared" ref="J10:J28" si="0">H10*F10</f>
        <v>0</v>
      </c>
    </row>
    <row r="11" spans="1:10" x14ac:dyDescent="0.25">
      <c r="B11" s="89"/>
      <c r="C11" s="328"/>
      <c r="D11" s="329"/>
      <c r="E11" s="780"/>
      <c r="F11" s="658">
        <f t="shared" ref="F11:F29" si="1">D11</f>
        <v>0</v>
      </c>
      <c r="G11" s="622"/>
      <c r="H11" s="623"/>
      <c r="I11" s="619">
        <f t="shared" ref="I11:I28" si="2">I10-F11</f>
        <v>0</v>
      </c>
      <c r="J11" s="654">
        <f t="shared" si="0"/>
        <v>0</v>
      </c>
    </row>
    <row r="12" spans="1:10" x14ac:dyDescent="0.25">
      <c r="A12" s="55" t="s">
        <v>33</v>
      </c>
      <c r="B12" s="89"/>
      <c r="C12" s="328"/>
      <c r="D12" s="658"/>
      <c r="E12" s="780"/>
      <c r="F12" s="658">
        <f t="shared" si="1"/>
        <v>0</v>
      </c>
      <c r="G12" s="622"/>
      <c r="H12" s="623"/>
      <c r="I12" s="619">
        <f t="shared" si="2"/>
        <v>0</v>
      </c>
      <c r="J12" s="654">
        <f t="shared" si="0"/>
        <v>0</v>
      </c>
    </row>
    <row r="13" spans="1:10" x14ac:dyDescent="0.25">
      <c r="B13" s="89"/>
      <c r="C13" s="328"/>
      <c r="D13" s="658"/>
      <c r="E13" s="780"/>
      <c r="F13" s="658">
        <f t="shared" si="1"/>
        <v>0</v>
      </c>
      <c r="G13" s="622"/>
      <c r="H13" s="623"/>
      <c r="I13" s="619">
        <f t="shared" si="2"/>
        <v>0</v>
      </c>
      <c r="J13" s="654">
        <f t="shared" si="0"/>
        <v>0</v>
      </c>
    </row>
    <row r="14" spans="1:10" x14ac:dyDescent="0.25">
      <c r="A14" s="19"/>
      <c r="B14" s="89"/>
      <c r="C14" s="328"/>
      <c r="D14" s="658"/>
      <c r="E14" s="780"/>
      <c r="F14" s="658">
        <f t="shared" si="1"/>
        <v>0</v>
      </c>
      <c r="G14" s="622"/>
      <c r="H14" s="623"/>
      <c r="I14" s="619">
        <f t="shared" si="2"/>
        <v>0</v>
      </c>
      <c r="J14" s="654">
        <f t="shared" si="0"/>
        <v>0</v>
      </c>
    </row>
    <row r="15" spans="1:10" x14ac:dyDescent="0.25">
      <c r="B15" s="89"/>
      <c r="C15" s="328"/>
      <c r="D15" s="658"/>
      <c r="E15" s="780"/>
      <c r="F15" s="658">
        <f t="shared" si="1"/>
        <v>0</v>
      </c>
      <c r="G15" s="622"/>
      <c r="H15" s="623"/>
      <c r="I15" s="619">
        <f t="shared" si="2"/>
        <v>0</v>
      </c>
      <c r="J15" s="654">
        <f t="shared" si="0"/>
        <v>0</v>
      </c>
    </row>
    <row r="16" spans="1:10" x14ac:dyDescent="0.25">
      <c r="B16" s="89"/>
      <c r="C16" s="328"/>
      <c r="D16" s="658"/>
      <c r="E16" s="780"/>
      <c r="F16" s="658">
        <f t="shared" si="1"/>
        <v>0</v>
      </c>
      <c r="G16" s="622"/>
      <c r="H16" s="623"/>
      <c r="I16" s="619">
        <f t="shared" si="2"/>
        <v>0</v>
      </c>
      <c r="J16" s="654">
        <f t="shared" si="0"/>
        <v>0</v>
      </c>
    </row>
    <row r="17" spans="1:10" x14ac:dyDescent="0.25">
      <c r="B17" s="89"/>
      <c r="C17" s="328"/>
      <c r="D17" s="658"/>
      <c r="E17" s="780"/>
      <c r="F17" s="658">
        <f t="shared" si="1"/>
        <v>0</v>
      </c>
      <c r="G17" s="622"/>
      <c r="H17" s="623"/>
      <c r="I17" s="619">
        <f t="shared" si="2"/>
        <v>0</v>
      </c>
      <c r="J17" s="654">
        <f t="shared" si="0"/>
        <v>0</v>
      </c>
    </row>
    <row r="18" spans="1:10" x14ac:dyDescent="0.25">
      <c r="B18" s="89"/>
      <c r="C18" s="328"/>
      <c r="D18" s="658"/>
      <c r="E18" s="780"/>
      <c r="F18" s="658">
        <f t="shared" si="1"/>
        <v>0</v>
      </c>
      <c r="G18" s="622"/>
      <c r="H18" s="623"/>
      <c r="I18" s="619">
        <f t="shared" si="2"/>
        <v>0</v>
      </c>
      <c r="J18" s="654">
        <f t="shared" si="0"/>
        <v>0</v>
      </c>
    </row>
    <row r="19" spans="1:10" x14ac:dyDescent="0.25">
      <c r="B19" s="89"/>
      <c r="C19" s="328"/>
      <c r="D19" s="658"/>
      <c r="E19" s="780"/>
      <c r="F19" s="658">
        <f t="shared" si="1"/>
        <v>0</v>
      </c>
      <c r="G19" s="622"/>
      <c r="H19" s="623"/>
      <c r="I19" s="619">
        <f t="shared" si="2"/>
        <v>0</v>
      </c>
      <c r="J19" s="654">
        <f t="shared" si="0"/>
        <v>0</v>
      </c>
    </row>
    <row r="20" spans="1:10" x14ac:dyDescent="0.25">
      <c r="B20" s="89"/>
      <c r="C20" s="328"/>
      <c r="D20" s="658"/>
      <c r="E20" s="780"/>
      <c r="F20" s="658">
        <f t="shared" si="1"/>
        <v>0</v>
      </c>
      <c r="G20" s="622"/>
      <c r="H20" s="623"/>
      <c r="I20" s="619">
        <f t="shared" si="2"/>
        <v>0</v>
      </c>
      <c r="J20" s="654">
        <f t="shared" si="0"/>
        <v>0</v>
      </c>
    </row>
    <row r="21" spans="1:10" x14ac:dyDescent="0.25">
      <c r="B21" s="89"/>
      <c r="C21" s="328"/>
      <c r="D21" s="658"/>
      <c r="E21" s="780"/>
      <c r="F21" s="658">
        <f t="shared" si="1"/>
        <v>0</v>
      </c>
      <c r="G21" s="622"/>
      <c r="H21" s="623"/>
      <c r="I21" s="619">
        <f t="shared" si="2"/>
        <v>0</v>
      </c>
      <c r="J21" s="654">
        <f t="shared" si="0"/>
        <v>0</v>
      </c>
    </row>
    <row r="22" spans="1:10" x14ac:dyDescent="0.25">
      <c r="B22" s="89"/>
      <c r="C22" s="328"/>
      <c r="D22" s="658"/>
      <c r="E22" s="780"/>
      <c r="F22" s="658">
        <f t="shared" si="1"/>
        <v>0</v>
      </c>
      <c r="G22" s="622"/>
      <c r="H22" s="623"/>
      <c r="I22" s="619">
        <f t="shared" si="2"/>
        <v>0</v>
      </c>
      <c r="J22" s="654">
        <f t="shared" si="0"/>
        <v>0</v>
      </c>
    </row>
    <row r="23" spans="1:10" x14ac:dyDescent="0.25">
      <c r="B23" s="89"/>
      <c r="C23" s="328"/>
      <c r="D23" s="658"/>
      <c r="E23" s="780"/>
      <c r="F23" s="658">
        <f t="shared" si="1"/>
        <v>0</v>
      </c>
      <c r="G23" s="622"/>
      <c r="H23" s="623"/>
      <c r="I23" s="619">
        <f t="shared" si="2"/>
        <v>0</v>
      </c>
      <c r="J23" s="654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0" t="s">
        <v>21</v>
      </c>
      <c r="E32" s="1131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40" t="s">
        <v>349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154" t="s">
        <v>319</v>
      </c>
      <c r="B5" s="1170" t="s">
        <v>320</v>
      </c>
      <c r="C5" s="66">
        <v>70</v>
      </c>
      <c r="D5" s="131">
        <v>44988</v>
      </c>
      <c r="E5" s="86">
        <v>3611.55</v>
      </c>
      <c r="F5" s="73">
        <v>105</v>
      </c>
      <c r="G5" s="1021"/>
    </row>
    <row r="6" spans="1:9" ht="15.75" customHeight="1" x14ac:dyDescent="0.25">
      <c r="A6" s="1154"/>
      <c r="B6" s="1170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334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338</v>
      </c>
      <c r="H10" s="71">
        <v>72</v>
      </c>
      <c r="I10" s="129">
        <f>I9-F10</f>
        <v>1863.5300000000002</v>
      </c>
    </row>
    <row r="11" spans="1:9" x14ac:dyDescent="0.25">
      <c r="B11" s="829">
        <f>B10-C11</f>
        <v>49</v>
      </c>
      <c r="C11" s="635">
        <v>5</v>
      </c>
      <c r="D11" s="624">
        <v>168.53</v>
      </c>
      <c r="E11" s="725">
        <v>44989</v>
      </c>
      <c r="F11" s="655">
        <f t="shared" si="0"/>
        <v>168.53</v>
      </c>
      <c r="G11" s="622" t="s">
        <v>338</v>
      </c>
      <c r="H11" s="623">
        <v>72</v>
      </c>
      <c r="I11" s="619">
        <f t="shared" ref="I11:I26" si="1">I10-F11</f>
        <v>1695.0000000000002</v>
      </c>
    </row>
    <row r="12" spans="1:9" x14ac:dyDescent="0.25">
      <c r="A12" s="55" t="s">
        <v>33</v>
      </c>
      <c r="B12" s="727">
        <f t="shared" ref="B12:B14" si="2">B11-C12</f>
        <v>39</v>
      </c>
      <c r="C12" s="635">
        <v>10</v>
      </c>
      <c r="D12" s="624">
        <v>337.33</v>
      </c>
      <c r="E12" s="725">
        <v>44989</v>
      </c>
      <c r="F12" s="655">
        <f t="shared" si="0"/>
        <v>337.33</v>
      </c>
      <c r="G12" s="622" t="s">
        <v>219</v>
      </c>
      <c r="H12" s="623">
        <v>72</v>
      </c>
      <c r="I12" s="708">
        <f t="shared" si="1"/>
        <v>1357.6700000000003</v>
      </c>
    </row>
    <row r="13" spans="1:9" x14ac:dyDescent="0.25">
      <c r="B13" s="829">
        <f t="shared" si="2"/>
        <v>39</v>
      </c>
      <c r="C13" s="635"/>
      <c r="D13" s="802">
        <v>0</v>
      </c>
      <c r="E13" s="1077"/>
      <c r="F13" s="1067">
        <f t="shared" si="0"/>
        <v>0</v>
      </c>
      <c r="G13" s="803"/>
      <c r="H13" s="804"/>
      <c r="I13" s="619">
        <f t="shared" si="1"/>
        <v>1357.6700000000003</v>
      </c>
    </row>
    <row r="14" spans="1:9" x14ac:dyDescent="0.25">
      <c r="A14" s="19"/>
      <c r="B14" s="829">
        <f t="shared" si="2"/>
        <v>39</v>
      </c>
      <c r="C14" s="635"/>
      <c r="D14" s="802">
        <v>0</v>
      </c>
      <c r="E14" s="1077"/>
      <c r="F14" s="1067">
        <f t="shared" si="0"/>
        <v>0</v>
      </c>
      <c r="G14" s="803"/>
      <c r="H14" s="804"/>
      <c r="I14" s="619">
        <f t="shared" si="1"/>
        <v>1357.6700000000003</v>
      </c>
    </row>
    <row r="15" spans="1:9" x14ac:dyDescent="0.25">
      <c r="B15" s="829">
        <f>B14-C15</f>
        <v>39</v>
      </c>
      <c r="C15" s="635"/>
      <c r="D15" s="802">
        <v>0</v>
      </c>
      <c r="E15" s="1077"/>
      <c r="F15" s="1067">
        <f t="shared" si="0"/>
        <v>0</v>
      </c>
      <c r="G15" s="803"/>
      <c r="H15" s="804"/>
      <c r="I15" s="619">
        <f t="shared" si="1"/>
        <v>1357.6700000000003</v>
      </c>
    </row>
    <row r="16" spans="1:9" x14ac:dyDescent="0.25">
      <c r="B16" s="829">
        <f t="shared" ref="B16:B26" si="3">B15-C16</f>
        <v>39</v>
      </c>
      <c r="C16" s="635"/>
      <c r="D16" s="802">
        <v>0</v>
      </c>
      <c r="E16" s="1077"/>
      <c r="F16" s="1067">
        <f t="shared" si="0"/>
        <v>0</v>
      </c>
      <c r="G16" s="803"/>
      <c r="H16" s="804"/>
      <c r="I16" s="619">
        <f t="shared" si="1"/>
        <v>1357.6700000000003</v>
      </c>
    </row>
    <row r="17" spans="1:9" x14ac:dyDescent="0.25">
      <c r="B17" s="829">
        <f t="shared" si="3"/>
        <v>39</v>
      </c>
      <c r="C17" s="635"/>
      <c r="D17" s="802">
        <v>0</v>
      </c>
      <c r="E17" s="1077"/>
      <c r="F17" s="1067">
        <f t="shared" si="0"/>
        <v>0</v>
      </c>
      <c r="G17" s="803"/>
      <c r="H17" s="804"/>
      <c r="I17" s="619">
        <f t="shared" si="1"/>
        <v>1357.6700000000003</v>
      </c>
    </row>
    <row r="18" spans="1:9" x14ac:dyDescent="0.25">
      <c r="B18" s="829">
        <f t="shared" si="3"/>
        <v>39</v>
      </c>
      <c r="C18" s="635"/>
      <c r="D18" s="802">
        <v>0</v>
      </c>
      <c r="E18" s="1077"/>
      <c r="F18" s="1067">
        <f t="shared" si="0"/>
        <v>0</v>
      </c>
      <c r="G18" s="803"/>
      <c r="H18" s="804"/>
      <c r="I18" s="619">
        <f t="shared" si="1"/>
        <v>1357.6700000000003</v>
      </c>
    </row>
    <row r="19" spans="1:9" x14ac:dyDescent="0.25">
      <c r="B19" s="829">
        <f t="shared" si="3"/>
        <v>39</v>
      </c>
      <c r="C19" s="635"/>
      <c r="D19" s="802">
        <v>0</v>
      </c>
      <c r="E19" s="1077"/>
      <c r="F19" s="1067">
        <f t="shared" si="0"/>
        <v>0</v>
      </c>
      <c r="G19" s="803"/>
      <c r="H19" s="804"/>
      <c r="I19" s="619">
        <f t="shared" si="1"/>
        <v>1357.6700000000003</v>
      </c>
    </row>
    <row r="20" spans="1:9" x14ac:dyDescent="0.25">
      <c r="B20" s="829">
        <f t="shared" si="3"/>
        <v>39</v>
      </c>
      <c r="C20" s="635"/>
      <c r="D20" s="802">
        <v>0</v>
      </c>
      <c r="E20" s="1077"/>
      <c r="F20" s="1067">
        <f t="shared" si="0"/>
        <v>0</v>
      </c>
      <c r="G20" s="803"/>
      <c r="H20" s="804"/>
      <c r="I20" s="619">
        <f t="shared" si="1"/>
        <v>1357.6700000000003</v>
      </c>
    </row>
    <row r="21" spans="1:9" x14ac:dyDescent="0.25">
      <c r="B21" s="829">
        <f t="shared" si="3"/>
        <v>39</v>
      </c>
      <c r="C21" s="635"/>
      <c r="D21" s="802">
        <v>0</v>
      </c>
      <c r="E21" s="1077"/>
      <c r="F21" s="1067">
        <f t="shared" si="0"/>
        <v>0</v>
      </c>
      <c r="G21" s="803"/>
      <c r="H21" s="804"/>
      <c r="I21" s="619">
        <f t="shared" si="1"/>
        <v>1357.6700000000003</v>
      </c>
    </row>
    <row r="22" spans="1:9" x14ac:dyDescent="0.25">
      <c r="B22" s="829">
        <f t="shared" si="3"/>
        <v>39</v>
      </c>
      <c r="C22" s="635"/>
      <c r="D22" s="802">
        <v>0</v>
      </c>
      <c r="E22" s="1077"/>
      <c r="F22" s="1067">
        <f t="shared" si="0"/>
        <v>0</v>
      </c>
      <c r="G22" s="803"/>
      <c r="H22" s="804"/>
      <c r="I22" s="619">
        <f t="shared" si="1"/>
        <v>1357.6700000000003</v>
      </c>
    </row>
    <row r="23" spans="1:9" x14ac:dyDescent="0.25">
      <c r="B23" s="829">
        <f t="shared" si="3"/>
        <v>39</v>
      </c>
      <c r="C23" s="701"/>
      <c r="D23" s="802">
        <v>0</v>
      </c>
      <c r="E23" s="1077"/>
      <c r="F23" s="1067">
        <f t="shared" si="0"/>
        <v>0</v>
      </c>
      <c r="G23" s="803"/>
      <c r="H23" s="804"/>
      <c r="I23" s="619">
        <f t="shared" si="1"/>
        <v>1357.6700000000003</v>
      </c>
    </row>
    <row r="24" spans="1:9" x14ac:dyDescent="0.25">
      <c r="B24" s="829">
        <f t="shared" si="3"/>
        <v>39</v>
      </c>
      <c r="C24" s="701"/>
      <c r="D24" s="802">
        <v>0</v>
      </c>
      <c r="E24" s="1077"/>
      <c r="F24" s="1067">
        <f t="shared" si="0"/>
        <v>0</v>
      </c>
      <c r="G24" s="803"/>
      <c r="H24" s="804"/>
      <c r="I24" s="619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66"/>
      <c r="F25" s="1068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078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30" t="s">
        <v>21</v>
      </c>
      <c r="E29" s="1131"/>
      <c r="F29" s="138">
        <f>E5+E6-F27+E7+E4</f>
        <v>1357.67</v>
      </c>
    </row>
    <row r="30" spans="1:9" ht="15.75" thickBot="1" x14ac:dyDescent="0.3">
      <c r="A30" s="122"/>
      <c r="D30" s="1017" t="s">
        <v>4</v>
      </c>
      <c r="E30" s="1018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148"/>
      <c r="B6" s="1171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148"/>
      <c r="B7" s="1172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8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8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4"/>
      <c r="F16" s="103">
        <f t="shared" si="1"/>
        <v>20</v>
      </c>
      <c r="G16" s="573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4"/>
      <c r="F17" s="103">
        <f t="shared" si="1"/>
        <v>20</v>
      </c>
      <c r="G17" s="573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4"/>
      <c r="F18" s="103">
        <f t="shared" si="1"/>
        <v>20</v>
      </c>
      <c r="G18" s="573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4"/>
      <c r="F19" s="103">
        <f t="shared" si="1"/>
        <v>20</v>
      </c>
      <c r="G19" s="573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4"/>
      <c r="F20" s="103">
        <f t="shared" si="1"/>
        <v>20</v>
      </c>
      <c r="G20" s="573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4"/>
      <c r="F21" s="103">
        <f t="shared" si="1"/>
        <v>20</v>
      </c>
      <c r="G21" s="573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4"/>
      <c r="F22" s="103">
        <f t="shared" si="1"/>
        <v>20</v>
      </c>
      <c r="G22" s="573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4"/>
      <c r="F23" s="103">
        <f t="shared" si="1"/>
        <v>20</v>
      </c>
      <c r="G23" s="573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4"/>
      <c r="F24" s="103">
        <f t="shared" si="1"/>
        <v>20</v>
      </c>
      <c r="G24" s="573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4"/>
      <c r="F25" s="103">
        <f t="shared" si="1"/>
        <v>20</v>
      </c>
      <c r="G25" s="573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30" t="s">
        <v>21</v>
      </c>
      <c r="E30" s="1131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73" t="s">
        <v>356</v>
      </c>
      <c r="B1" s="1173"/>
      <c r="C1" s="1173"/>
      <c r="D1" s="1173"/>
      <c r="E1" s="1173"/>
      <c r="F1" s="1173"/>
      <c r="G1" s="1173"/>
      <c r="H1" s="1173"/>
      <c r="I1" s="1173"/>
      <c r="J1" s="1173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174" t="s">
        <v>161</v>
      </c>
      <c r="B5" s="73" t="s">
        <v>48</v>
      </c>
      <c r="C5" s="748">
        <v>73</v>
      </c>
      <c r="D5" s="639">
        <v>44951</v>
      </c>
      <c r="E5" s="708">
        <v>18452.12</v>
      </c>
      <c r="F5" s="713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175"/>
      <c r="B6" s="601" t="s">
        <v>105</v>
      </c>
      <c r="C6" s="749"/>
      <c r="D6" s="639"/>
      <c r="E6" s="729"/>
      <c r="F6" s="750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5" t="s">
        <v>59</v>
      </c>
      <c r="J8" s="915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314</v>
      </c>
      <c r="H9" s="71">
        <v>75</v>
      </c>
      <c r="I9" s="812">
        <f>E5-F9+E4+E6+E7</f>
        <v>18179.920000000002</v>
      </c>
      <c r="J9" s="813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315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316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328</v>
      </c>
      <c r="H12" s="623">
        <v>75</v>
      </c>
      <c r="I12" s="912">
        <f t="shared" si="3"/>
        <v>18016.600000000002</v>
      </c>
      <c r="J12" s="913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329</v>
      </c>
      <c r="H13" s="623">
        <v>75</v>
      </c>
      <c r="I13" s="912">
        <f t="shared" si="3"/>
        <v>17363.320000000003</v>
      </c>
      <c r="J13" s="913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331</v>
      </c>
      <c r="H14" s="623">
        <v>75</v>
      </c>
      <c r="I14" s="912">
        <f t="shared" si="3"/>
        <v>16710.040000000005</v>
      </c>
      <c r="J14" s="913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340</v>
      </c>
      <c r="H15" s="623">
        <v>75</v>
      </c>
      <c r="I15" s="912">
        <f t="shared" si="3"/>
        <v>16682.820000000003</v>
      </c>
      <c r="J15" s="913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218</v>
      </c>
      <c r="H16" s="623">
        <v>75</v>
      </c>
      <c r="I16" s="912">
        <f t="shared" si="3"/>
        <v>16546.720000000005</v>
      </c>
      <c r="J16" s="913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344</v>
      </c>
      <c r="H17" s="623">
        <v>75</v>
      </c>
      <c r="I17" s="899">
        <f t="shared" si="3"/>
        <v>15893.440000000004</v>
      </c>
      <c r="J17" s="900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3"/>
      <c r="I18" s="912">
        <f t="shared" si="3"/>
        <v>15893.440000000004</v>
      </c>
      <c r="J18" s="913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3"/>
      <c r="I19" s="912">
        <f t="shared" si="3"/>
        <v>15893.440000000004</v>
      </c>
      <c r="J19" s="913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0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142" t="s">
        <v>11</v>
      </c>
      <c r="D120" s="1143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40" t="s">
        <v>101</v>
      </c>
      <c r="B1" s="1140"/>
      <c r="C1" s="1140"/>
      <c r="D1" s="1140"/>
      <c r="E1" s="1140"/>
      <c r="F1" s="1140"/>
      <c r="G1" s="114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141" t="s">
        <v>91</v>
      </c>
      <c r="C5" s="377">
        <v>57</v>
      </c>
      <c r="D5" s="131">
        <v>44712</v>
      </c>
      <c r="E5" s="602">
        <v>2060</v>
      </c>
      <c r="F5" s="603">
        <v>2</v>
      </c>
      <c r="G5" s="604"/>
      <c r="H5" s="605"/>
      <c r="I5" s="606" t="s">
        <v>104</v>
      </c>
      <c r="J5" s="605"/>
      <c r="K5" s="605"/>
      <c r="L5" s="605"/>
      <c r="M5" s="605"/>
    </row>
    <row r="6" spans="1:13" x14ac:dyDescent="0.25">
      <c r="A6" s="390" t="s">
        <v>90</v>
      </c>
      <c r="B6" s="1141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0"/>
      <c r="E13" s="571"/>
      <c r="F13" s="570">
        <f t="shared" ref="F13:F73" si="3">D13</f>
        <v>0</v>
      </c>
      <c r="G13" s="572"/>
      <c r="H13" s="56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0"/>
      <c r="E14" s="571"/>
      <c r="F14" s="570">
        <f t="shared" si="3"/>
        <v>0</v>
      </c>
      <c r="G14" s="572"/>
      <c r="H14" s="56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0"/>
      <c r="E15" s="571"/>
      <c r="F15" s="570">
        <f t="shared" si="3"/>
        <v>0</v>
      </c>
      <c r="G15" s="572"/>
      <c r="H15" s="56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0"/>
      <c r="E16" s="571"/>
      <c r="F16" s="570">
        <f t="shared" si="3"/>
        <v>0</v>
      </c>
      <c r="G16" s="572"/>
      <c r="H16" s="56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0"/>
      <c r="E17" s="571"/>
      <c r="F17" s="570">
        <f t="shared" si="3"/>
        <v>0</v>
      </c>
      <c r="G17" s="572"/>
      <c r="H17" s="56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2" t="s">
        <v>11</v>
      </c>
      <c r="D83" s="114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354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7"/>
      <c r="D4" s="758"/>
      <c r="E4" s="781"/>
      <c r="F4" s="750"/>
      <c r="G4" s="73"/>
    </row>
    <row r="5" spans="1:9" ht="15.75" customHeight="1" x14ac:dyDescent="0.25">
      <c r="A5" s="1154" t="s">
        <v>323</v>
      </c>
      <c r="B5" s="342" t="s">
        <v>64</v>
      </c>
      <c r="C5" s="636"/>
      <c r="D5" s="637">
        <v>44989</v>
      </c>
      <c r="E5" s="624">
        <v>5161.33</v>
      </c>
      <c r="F5" s="635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154"/>
      <c r="B6" s="1020" t="s">
        <v>65</v>
      </c>
      <c r="C6" s="760"/>
      <c r="D6" s="760"/>
      <c r="E6" s="760"/>
      <c r="F6" s="759"/>
    </row>
    <row r="7" spans="1:9" ht="15.75" thickBot="1" x14ac:dyDescent="0.3">
      <c r="B7" s="73"/>
      <c r="C7" s="761"/>
      <c r="D7" s="761"/>
      <c r="E7" s="761"/>
      <c r="F7" s="759"/>
    </row>
    <row r="8" spans="1:9" ht="16.5" thickTop="1" thickBot="1" x14ac:dyDescent="0.3">
      <c r="B8" s="64" t="s">
        <v>7</v>
      </c>
      <c r="C8" s="710" t="s">
        <v>8</v>
      </c>
      <c r="D8" s="711" t="s">
        <v>3</v>
      </c>
      <c r="E8" s="71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7">
        <f>F4+F5+F6+F7-C9</f>
        <v>245</v>
      </c>
      <c r="C9" s="635">
        <v>5</v>
      </c>
      <c r="D9" s="624">
        <v>96.02</v>
      </c>
      <c r="E9" s="728">
        <v>44989</v>
      </c>
      <c r="F9" s="624">
        <f t="shared" ref="F9:F52" si="0">D9</f>
        <v>96.02</v>
      </c>
      <c r="G9" s="622" t="s">
        <v>343</v>
      </c>
      <c r="H9" s="623">
        <v>131</v>
      </c>
      <c r="I9" s="709">
        <f>E6+E5+E4-F9+E7</f>
        <v>5065.3099999999995</v>
      </c>
    </row>
    <row r="10" spans="1:9" x14ac:dyDescent="0.25">
      <c r="A10" s="77"/>
      <c r="B10" s="756">
        <f t="shared" ref="B10:B52" si="1">B9-C10</f>
        <v>245</v>
      </c>
      <c r="C10" s="828"/>
      <c r="D10" s="624"/>
      <c r="E10" s="728"/>
      <c r="F10" s="624">
        <f t="shared" si="0"/>
        <v>0</v>
      </c>
      <c r="G10" s="622"/>
      <c r="H10" s="623"/>
      <c r="I10" s="729">
        <f t="shared" ref="I10:I52" si="2">I9-F10</f>
        <v>5065.3099999999995</v>
      </c>
    </row>
    <row r="11" spans="1:9" x14ac:dyDescent="0.25">
      <c r="A11" s="12"/>
      <c r="B11" s="756">
        <f t="shared" si="1"/>
        <v>245</v>
      </c>
      <c r="C11" s="828"/>
      <c r="D11" s="624"/>
      <c r="E11" s="728"/>
      <c r="F11" s="624">
        <f t="shared" si="0"/>
        <v>0</v>
      </c>
      <c r="G11" s="622"/>
      <c r="H11" s="623"/>
      <c r="I11" s="729">
        <f t="shared" si="2"/>
        <v>5065.3099999999995</v>
      </c>
    </row>
    <row r="12" spans="1:9" x14ac:dyDescent="0.25">
      <c r="A12" s="55" t="s">
        <v>33</v>
      </c>
      <c r="B12" s="756">
        <f t="shared" si="1"/>
        <v>245</v>
      </c>
      <c r="C12" s="828"/>
      <c r="D12" s="624"/>
      <c r="E12" s="728"/>
      <c r="F12" s="624">
        <f t="shared" si="0"/>
        <v>0</v>
      </c>
      <c r="G12" s="622"/>
      <c r="H12" s="623"/>
      <c r="I12" s="729">
        <f t="shared" si="2"/>
        <v>5065.3099999999995</v>
      </c>
    </row>
    <row r="13" spans="1:9" x14ac:dyDescent="0.25">
      <c r="A13" s="77"/>
      <c r="B13" s="756">
        <f t="shared" si="1"/>
        <v>245</v>
      </c>
      <c r="C13" s="828"/>
      <c r="D13" s="624"/>
      <c r="E13" s="728"/>
      <c r="F13" s="624">
        <f t="shared" si="0"/>
        <v>0</v>
      </c>
      <c r="G13" s="622"/>
      <c r="H13" s="623"/>
      <c r="I13" s="729">
        <f t="shared" si="2"/>
        <v>5065.3099999999995</v>
      </c>
    </row>
    <row r="14" spans="1:9" x14ac:dyDescent="0.25">
      <c r="A14" s="12"/>
      <c r="B14" s="756">
        <f t="shared" si="1"/>
        <v>245</v>
      </c>
      <c r="C14" s="828"/>
      <c r="D14" s="624"/>
      <c r="E14" s="728"/>
      <c r="F14" s="624">
        <f t="shared" si="0"/>
        <v>0</v>
      </c>
      <c r="G14" s="622"/>
      <c r="H14" s="623"/>
      <c r="I14" s="729">
        <f t="shared" si="2"/>
        <v>5065.3099999999995</v>
      </c>
    </row>
    <row r="15" spans="1:9" x14ac:dyDescent="0.25">
      <c r="B15" s="756">
        <f t="shared" si="1"/>
        <v>245</v>
      </c>
      <c r="C15" s="828"/>
      <c r="D15" s="624"/>
      <c r="E15" s="728"/>
      <c r="F15" s="624">
        <f t="shared" si="0"/>
        <v>0</v>
      </c>
      <c r="G15" s="622"/>
      <c r="H15" s="623"/>
      <c r="I15" s="729">
        <f t="shared" si="2"/>
        <v>5065.3099999999995</v>
      </c>
    </row>
    <row r="16" spans="1:9" x14ac:dyDescent="0.25">
      <c r="B16" s="756">
        <f t="shared" si="1"/>
        <v>245</v>
      </c>
      <c r="C16" s="828"/>
      <c r="D16" s="624"/>
      <c r="E16" s="728"/>
      <c r="F16" s="624">
        <f t="shared" si="0"/>
        <v>0</v>
      </c>
      <c r="G16" s="622"/>
      <c r="H16" s="623"/>
      <c r="I16" s="729">
        <f t="shared" si="2"/>
        <v>5065.3099999999995</v>
      </c>
    </row>
    <row r="17" spans="2:9" x14ac:dyDescent="0.25">
      <c r="B17" s="756">
        <f t="shared" si="1"/>
        <v>245</v>
      </c>
      <c r="C17" s="828"/>
      <c r="D17" s="624"/>
      <c r="E17" s="728"/>
      <c r="F17" s="624">
        <f t="shared" si="0"/>
        <v>0</v>
      </c>
      <c r="G17" s="622"/>
      <c r="H17" s="623"/>
      <c r="I17" s="729">
        <f t="shared" si="2"/>
        <v>5065.3099999999995</v>
      </c>
    </row>
    <row r="18" spans="2:9" x14ac:dyDescent="0.25">
      <c r="B18" s="756">
        <f t="shared" si="1"/>
        <v>245</v>
      </c>
      <c r="C18" s="828"/>
      <c r="D18" s="624"/>
      <c r="E18" s="728"/>
      <c r="F18" s="624">
        <f t="shared" si="0"/>
        <v>0</v>
      </c>
      <c r="G18" s="622"/>
      <c r="H18" s="623"/>
      <c r="I18" s="729">
        <f t="shared" si="2"/>
        <v>5065.3099999999995</v>
      </c>
    </row>
    <row r="19" spans="2:9" x14ac:dyDescent="0.25">
      <c r="B19" s="756">
        <f t="shared" si="1"/>
        <v>245</v>
      </c>
      <c r="C19" s="828"/>
      <c r="D19" s="624"/>
      <c r="E19" s="728"/>
      <c r="F19" s="624">
        <f t="shared" si="0"/>
        <v>0</v>
      </c>
      <c r="G19" s="622"/>
      <c r="H19" s="623"/>
      <c r="I19" s="729">
        <f t="shared" si="2"/>
        <v>5065.3099999999995</v>
      </c>
    </row>
    <row r="20" spans="2:9" x14ac:dyDescent="0.25">
      <c r="B20" s="756">
        <f t="shared" si="1"/>
        <v>245</v>
      </c>
      <c r="C20" s="828"/>
      <c r="D20" s="624"/>
      <c r="E20" s="728"/>
      <c r="F20" s="624">
        <f t="shared" si="0"/>
        <v>0</v>
      </c>
      <c r="G20" s="622"/>
      <c r="H20" s="623"/>
      <c r="I20" s="729">
        <f t="shared" si="2"/>
        <v>5065.3099999999995</v>
      </c>
    </row>
    <row r="21" spans="2:9" x14ac:dyDescent="0.25">
      <c r="B21" s="756">
        <f t="shared" si="1"/>
        <v>245</v>
      </c>
      <c r="C21" s="828"/>
      <c r="D21" s="624"/>
      <c r="E21" s="728"/>
      <c r="F21" s="624">
        <f t="shared" si="0"/>
        <v>0</v>
      </c>
      <c r="G21" s="622"/>
      <c r="H21" s="623"/>
      <c r="I21" s="729">
        <f t="shared" si="2"/>
        <v>5065.3099999999995</v>
      </c>
    </row>
    <row r="22" spans="2:9" x14ac:dyDescent="0.25">
      <c r="B22" s="756">
        <f t="shared" si="1"/>
        <v>245</v>
      </c>
      <c r="C22" s="828"/>
      <c r="D22" s="624"/>
      <c r="E22" s="728"/>
      <c r="F22" s="624">
        <f t="shared" si="0"/>
        <v>0</v>
      </c>
      <c r="G22" s="622"/>
      <c r="H22" s="623"/>
      <c r="I22" s="729">
        <f t="shared" si="2"/>
        <v>5065.3099999999995</v>
      </c>
    </row>
    <row r="23" spans="2:9" x14ac:dyDescent="0.25">
      <c r="B23" s="756">
        <f t="shared" si="1"/>
        <v>245</v>
      </c>
      <c r="C23" s="828"/>
      <c r="D23" s="624"/>
      <c r="E23" s="728"/>
      <c r="F23" s="624">
        <f t="shared" si="0"/>
        <v>0</v>
      </c>
      <c r="G23" s="622"/>
      <c r="H23" s="623"/>
      <c r="I23" s="729">
        <f t="shared" si="2"/>
        <v>5065.3099999999995</v>
      </c>
    </row>
    <row r="24" spans="2:9" x14ac:dyDescent="0.25">
      <c r="B24" s="756">
        <f t="shared" si="1"/>
        <v>245</v>
      </c>
      <c r="C24" s="828"/>
      <c r="D24" s="624"/>
      <c r="E24" s="728"/>
      <c r="F24" s="624">
        <f t="shared" si="0"/>
        <v>0</v>
      </c>
      <c r="G24" s="622"/>
      <c r="H24" s="623"/>
      <c r="I24" s="729">
        <f t="shared" si="2"/>
        <v>5065.3099999999995</v>
      </c>
    </row>
    <row r="25" spans="2:9" x14ac:dyDescent="0.25">
      <c r="B25" s="756">
        <f t="shared" si="1"/>
        <v>245</v>
      </c>
      <c r="C25" s="828"/>
      <c r="D25" s="624"/>
      <c r="E25" s="728"/>
      <c r="F25" s="624">
        <f t="shared" si="0"/>
        <v>0</v>
      </c>
      <c r="G25" s="622"/>
      <c r="H25" s="623"/>
      <c r="I25" s="729">
        <f t="shared" si="2"/>
        <v>5065.3099999999995</v>
      </c>
    </row>
    <row r="26" spans="2:9" x14ac:dyDescent="0.25">
      <c r="B26" s="756">
        <f t="shared" si="1"/>
        <v>245</v>
      </c>
      <c r="C26" s="828"/>
      <c r="D26" s="624"/>
      <c r="E26" s="728"/>
      <c r="F26" s="624">
        <f t="shared" si="0"/>
        <v>0</v>
      </c>
      <c r="G26" s="622"/>
      <c r="H26" s="623"/>
      <c r="I26" s="729">
        <f t="shared" si="2"/>
        <v>5065.3099999999995</v>
      </c>
    </row>
    <row r="27" spans="2:9" x14ac:dyDescent="0.25">
      <c r="B27" s="756">
        <f t="shared" si="1"/>
        <v>245</v>
      </c>
      <c r="C27" s="828"/>
      <c r="D27" s="624"/>
      <c r="E27" s="728"/>
      <c r="F27" s="624">
        <f t="shared" si="0"/>
        <v>0</v>
      </c>
      <c r="G27" s="622"/>
      <c r="H27" s="623"/>
      <c r="I27" s="729">
        <f t="shared" si="2"/>
        <v>5065.3099999999995</v>
      </c>
    </row>
    <row r="28" spans="2:9" x14ac:dyDescent="0.25">
      <c r="B28" s="756">
        <f t="shared" si="1"/>
        <v>245</v>
      </c>
      <c r="C28" s="828"/>
      <c r="D28" s="624"/>
      <c r="E28" s="728"/>
      <c r="F28" s="624">
        <f t="shared" si="0"/>
        <v>0</v>
      </c>
      <c r="G28" s="622"/>
      <c r="H28" s="623"/>
      <c r="I28" s="729">
        <f t="shared" si="2"/>
        <v>5065.3099999999995</v>
      </c>
    </row>
    <row r="29" spans="2:9" x14ac:dyDescent="0.25">
      <c r="B29" s="756">
        <f t="shared" si="1"/>
        <v>245</v>
      </c>
      <c r="C29" s="828"/>
      <c r="D29" s="624"/>
      <c r="E29" s="728"/>
      <c r="F29" s="624">
        <f t="shared" si="0"/>
        <v>0</v>
      </c>
      <c r="G29" s="622"/>
      <c r="H29" s="623"/>
      <c r="I29" s="729">
        <f t="shared" si="2"/>
        <v>5065.3099999999995</v>
      </c>
    </row>
    <row r="30" spans="2:9" x14ac:dyDescent="0.25">
      <c r="B30" s="756">
        <f t="shared" si="1"/>
        <v>245</v>
      </c>
      <c r="C30" s="828"/>
      <c r="D30" s="624"/>
      <c r="E30" s="728"/>
      <c r="F30" s="624">
        <f t="shared" si="0"/>
        <v>0</v>
      </c>
      <c r="G30" s="622"/>
      <c r="H30" s="623"/>
      <c r="I30" s="729">
        <f t="shared" si="2"/>
        <v>5065.3099999999995</v>
      </c>
    </row>
    <row r="31" spans="2:9" x14ac:dyDescent="0.25">
      <c r="B31" s="756">
        <f t="shared" si="1"/>
        <v>245</v>
      </c>
      <c r="C31" s="635"/>
      <c r="D31" s="624"/>
      <c r="E31" s="728"/>
      <c r="F31" s="624">
        <f t="shared" si="0"/>
        <v>0</v>
      </c>
      <c r="G31" s="622"/>
      <c r="H31" s="623"/>
      <c r="I31" s="729">
        <f t="shared" si="2"/>
        <v>5065.3099999999995</v>
      </c>
    </row>
    <row r="32" spans="2:9" x14ac:dyDescent="0.25">
      <c r="B32" s="756">
        <f t="shared" si="1"/>
        <v>245</v>
      </c>
      <c r="C32" s="635"/>
      <c r="D32" s="624"/>
      <c r="E32" s="728"/>
      <c r="F32" s="624">
        <f t="shared" si="0"/>
        <v>0</v>
      </c>
      <c r="G32" s="622"/>
      <c r="H32" s="623"/>
      <c r="I32" s="729">
        <f t="shared" si="2"/>
        <v>5065.3099999999995</v>
      </c>
    </row>
    <row r="33" spans="2:9" x14ac:dyDescent="0.25">
      <c r="B33" s="756">
        <f t="shared" si="1"/>
        <v>245</v>
      </c>
      <c r="C33" s="635"/>
      <c r="D33" s="624"/>
      <c r="E33" s="728"/>
      <c r="F33" s="624">
        <f t="shared" si="0"/>
        <v>0</v>
      </c>
      <c r="G33" s="622"/>
      <c r="H33" s="623"/>
      <c r="I33" s="729">
        <f t="shared" si="2"/>
        <v>5065.3099999999995</v>
      </c>
    </row>
    <row r="34" spans="2:9" x14ac:dyDescent="0.25">
      <c r="B34" s="756">
        <f t="shared" si="1"/>
        <v>245</v>
      </c>
      <c r="C34" s="635"/>
      <c r="D34" s="624"/>
      <c r="E34" s="728"/>
      <c r="F34" s="624">
        <f t="shared" si="0"/>
        <v>0</v>
      </c>
      <c r="G34" s="622"/>
      <c r="H34" s="623"/>
      <c r="I34" s="729">
        <f t="shared" si="2"/>
        <v>5065.3099999999995</v>
      </c>
    </row>
    <row r="35" spans="2:9" x14ac:dyDescent="0.25">
      <c r="B35" s="756">
        <f t="shared" si="1"/>
        <v>245</v>
      </c>
      <c r="C35" s="635"/>
      <c r="D35" s="624"/>
      <c r="E35" s="728"/>
      <c r="F35" s="624">
        <f t="shared" si="0"/>
        <v>0</v>
      </c>
      <c r="G35" s="622"/>
      <c r="H35" s="623"/>
      <c r="I35" s="729">
        <f t="shared" si="2"/>
        <v>5065.3099999999995</v>
      </c>
    </row>
    <row r="36" spans="2:9" x14ac:dyDescent="0.25">
      <c r="B36" s="756">
        <f t="shared" si="1"/>
        <v>245</v>
      </c>
      <c r="C36" s="635"/>
      <c r="D36" s="624"/>
      <c r="E36" s="728"/>
      <c r="F36" s="624">
        <f t="shared" si="0"/>
        <v>0</v>
      </c>
      <c r="G36" s="622"/>
      <c r="H36" s="623"/>
      <c r="I36" s="729">
        <f t="shared" si="2"/>
        <v>5065.3099999999995</v>
      </c>
    </row>
    <row r="37" spans="2:9" x14ac:dyDescent="0.25">
      <c r="B37" s="756">
        <f t="shared" si="1"/>
        <v>245</v>
      </c>
      <c r="C37" s="635"/>
      <c r="D37" s="624"/>
      <c r="E37" s="728"/>
      <c r="F37" s="624">
        <f t="shared" si="0"/>
        <v>0</v>
      </c>
      <c r="G37" s="622"/>
      <c r="H37" s="623"/>
      <c r="I37" s="729">
        <f t="shared" si="2"/>
        <v>5065.3099999999995</v>
      </c>
    </row>
    <row r="38" spans="2:9" x14ac:dyDescent="0.25">
      <c r="B38" s="756">
        <f t="shared" si="1"/>
        <v>245</v>
      </c>
      <c r="C38" s="701"/>
      <c r="D38" s="624"/>
      <c r="E38" s="728"/>
      <c r="F38" s="624">
        <f t="shared" si="0"/>
        <v>0</v>
      </c>
      <c r="G38" s="622"/>
      <c r="H38" s="623"/>
      <c r="I38" s="729">
        <f t="shared" si="2"/>
        <v>5065.3099999999995</v>
      </c>
    </row>
    <row r="39" spans="2:9" x14ac:dyDescent="0.25">
      <c r="B39" s="756">
        <f t="shared" si="1"/>
        <v>245</v>
      </c>
      <c r="C39" s="701"/>
      <c r="D39" s="624"/>
      <c r="E39" s="728"/>
      <c r="F39" s="624">
        <f t="shared" si="0"/>
        <v>0</v>
      </c>
      <c r="G39" s="622"/>
      <c r="H39" s="623"/>
      <c r="I39" s="729">
        <f t="shared" si="2"/>
        <v>5065.3099999999995</v>
      </c>
    </row>
    <row r="40" spans="2:9" x14ac:dyDescent="0.25">
      <c r="B40" s="756">
        <f t="shared" si="1"/>
        <v>245</v>
      </c>
      <c r="C40" s="701"/>
      <c r="D40" s="624"/>
      <c r="E40" s="728"/>
      <c r="F40" s="624">
        <f t="shared" si="0"/>
        <v>0</v>
      </c>
      <c r="G40" s="622"/>
      <c r="H40" s="623"/>
      <c r="I40" s="729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142" t="s">
        <v>11</v>
      </c>
      <c r="D73" s="1143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148"/>
      <c r="B5" s="1176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48"/>
      <c r="B6" s="1176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42" t="s">
        <v>11</v>
      </c>
      <c r="D60" s="114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44" t="s">
        <v>410</v>
      </c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48"/>
      <c r="B4" s="1177" t="s">
        <v>88</v>
      </c>
      <c r="C4" s="125"/>
      <c r="D4" s="131"/>
      <c r="E4" s="121"/>
      <c r="F4" s="73"/>
      <c r="G4" s="456"/>
      <c r="H4" s="1052"/>
    </row>
    <row r="5" spans="1:10" ht="15" customHeight="1" x14ac:dyDescent="0.25">
      <c r="A5" s="1148"/>
      <c r="B5" s="1178"/>
      <c r="C5" s="125">
        <v>56</v>
      </c>
      <c r="D5" s="224">
        <v>45003</v>
      </c>
      <c r="E5" s="78">
        <v>1008.77</v>
      </c>
      <c r="F5" s="62">
        <v>40</v>
      </c>
      <c r="G5" s="331">
        <f>F56</f>
        <v>0</v>
      </c>
      <c r="H5" s="151">
        <f>E4+E5+E6+E7+E8-G5</f>
        <v>1008.77</v>
      </c>
    </row>
    <row r="6" spans="1:10" ht="15" customHeight="1" x14ac:dyDescent="0.25">
      <c r="A6" s="1154" t="s">
        <v>411</v>
      </c>
      <c r="B6" s="1178"/>
      <c r="C6" s="125"/>
      <c r="D6" s="224"/>
      <c r="E6" s="78"/>
      <c r="F6" s="62"/>
    </row>
    <row r="7" spans="1:10" ht="15.75" x14ac:dyDescent="0.25">
      <c r="A7" s="1154"/>
      <c r="B7" s="954"/>
      <c r="C7" s="125"/>
      <c r="D7" s="224"/>
      <c r="E7" s="78"/>
      <c r="F7" s="62"/>
    </row>
    <row r="8" spans="1:10" ht="16.5" thickBot="1" x14ac:dyDescent="0.3">
      <c r="A8" s="1154"/>
      <c r="B8" s="954"/>
      <c r="C8" s="125"/>
      <c r="D8" s="224"/>
      <c r="E8" s="78"/>
      <c r="F8" s="62"/>
    </row>
    <row r="9" spans="1:10" ht="16.5" thickTop="1" thickBot="1" x14ac:dyDescent="0.3">
      <c r="B9" s="955" t="s">
        <v>7</v>
      </c>
      <c r="C9" s="956" t="s">
        <v>8</v>
      </c>
      <c r="D9" s="957" t="s">
        <v>3</v>
      </c>
      <c r="E9" s="958" t="s">
        <v>2</v>
      </c>
      <c r="F9" s="959" t="s">
        <v>9</v>
      </c>
      <c r="G9" s="960" t="s">
        <v>15</v>
      </c>
      <c r="H9" s="961"/>
      <c r="I9" s="653"/>
      <c r="J9" s="653"/>
    </row>
    <row r="10" spans="1:10" ht="15.75" thickTop="1" x14ac:dyDescent="0.25">
      <c r="A10" s="55" t="s">
        <v>32</v>
      </c>
      <c r="B10" s="829">
        <f>F4+F5-C10+F6+F7+F8</f>
        <v>40</v>
      </c>
      <c r="C10" s="798"/>
      <c r="D10" s="624"/>
      <c r="E10" s="728"/>
      <c r="F10" s="624">
        <f t="shared" ref="F10:F55" si="0">D10</f>
        <v>0</v>
      </c>
      <c r="G10" s="622"/>
      <c r="H10" s="623"/>
      <c r="I10" s="729">
        <f>E5+E4-F10+E6+E7+E8</f>
        <v>1008.77</v>
      </c>
      <c r="J10" s="653"/>
    </row>
    <row r="11" spans="1:10" x14ac:dyDescent="0.25">
      <c r="A11" s="77"/>
      <c r="B11" s="756">
        <f t="shared" ref="B11:B54" si="1">B10-C11</f>
        <v>40</v>
      </c>
      <c r="C11" s="798"/>
      <c r="D11" s="624"/>
      <c r="E11" s="728"/>
      <c r="F11" s="624">
        <f t="shared" si="0"/>
        <v>0</v>
      </c>
      <c r="G11" s="622"/>
      <c r="H11" s="623"/>
      <c r="I11" s="729">
        <f>I10-F11</f>
        <v>1008.77</v>
      </c>
      <c r="J11" s="653"/>
    </row>
    <row r="12" spans="1:10" x14ac:dyDescent="0.25">
      <c r="A12" s="12"/>
      <c r="B12" s="756">
        <f t="shared" si="1"/>
        <v>40</v>
      </c>
      <c r="C12" s="701"/>
      <c r="D12" s="624"/>
      <c r="E12" s="728"/>
      <c r="F12" s="624">
        <f t="shared" si="0"/>
        <v>0</v>
      </c>
      <c r="G12" s="622"/>
      <c r="H12" s="623"/>
      <c r="I12" s="729">
        <f t="shared" ref="I12:I55" si="2">I11-F12</f>
        <v>1008.77</v>
      </c>
      <c r="J12" s="653"/>
    </row>
    <row r="13" spans="1:10" x14ac:dyDescent="0.25">
      <c r="A13" s="55" t="s">
        <v>33</v>
      </c>
      <c r="B13" s="756">
        <f t="shared" si="1"/>
        <v>40</v>
      </c>
      <c r="C13" s="701"/>
      <c r="D13" s="624"/>
      <c r="E13" s="728"/>
      <c r="F13" s="624">
        <f t="shared" si="0"/>
        <v>0</v>
      </c>
      <c r="G13" s="622"/>
      <c r="H13" s="623"/>
      <c r="I13" s="729">
        <f t="shared" si="2"/>
        <v>1008.77</v>
      </c>
      <c r="J13" s="653"/>
    </row>
    <row r="14" spans="1:10" x14ac:dyDescent="0.25">
      <c r="A14" s="77"/>
      <c r="B14" s="756">
        <f t="shared" si="1"/>
        <v>40</v>
      </c>
      <c r="C14" s="701"/>
      <c r="D14" s="624"/>
      <c r="E14" s="728"/>
      <c r="F14" s="624">
        <f t="shared" si="0"/>
        <v>0</v>
      </c>
      <c r="G14" s="622"/>
      <c r="H14" s="623"/>
      <c r="I14" s="729">
        <f t="shared" si="2"/>
        <v>1008.77</v>
      </c>
      <c r="J14" s="653"/>
    </row>
    <row r="15" spans="1:10" x14ac:dyDescent="0.25">
      <c r="A15" s="12"/>
      <c r="B15" s="756">
        <f t="shared" si="1"/>
        <v>40</v>
      </c>
      <c r="C15" s="701"/>
      <c r="D15" s="624"/>
      <c r="E15" s="728"/>
      <c r="F15" s="624">
        <f t="shared" si="0"/>
        <v>0</v>
      </c>
      <c r="G15" s="622"/>
      <c r="H15" s="623"/>
      <c r="I15" s="729">
        <f t="shared" si="2"/>
        <v>1008.77</v>
      </c>
      <c r="J15" s="653"/>
    </row>
    <row r="16" spans="1:10" x14ac:dyDescent="0.25">
      <c r="B16" s="756">
        <f t="shared" si="1"/>
        <v>40</v>
      </c>
      <c r="C16" s="701"/>
      <c r="D16" s="624"/>
      <c r="E16" s="728"/>
      <c r="F16" s="624">
        <f t="shared" si="0"/>
        <v>0</v>
      </c>
      <c r="G16" s="622"/>
      <c r="H16" s="623"/>
      <c r="I16" s="729">
        <f t="shared" si="2"/>
        <v>1008.77</v>
      </c>
      <c r="J16" s="653"/>
    </row>
    <row r="17" spans="2:10" x14ac:dyDescent="0.25">
      <c r="B17" s="756">
        <f t="shared" si="1"/>
        <v>40</v>
      </c>
      <c r="C17" s="701"/>
      <c r="D17" s="624"/>
      <c r="E17" s="728"/>
      <c r="F17" s="624">
        <f t="shared" si="0"/>
        <v>0</v>
      </c>
      <c r="G17" s="622"/>
      <c r="H17" s="623"/>
      <c r="I17" s="729">
        <f t="shared" si="2"/>
        <v>1008.77</v>
      </c>
      <c r="J17" s="653"/>
    </row>
    <row r="18" spans="2:10" x14ac:dyDescent="0.25">
      <c r="B18" s="756">
        <f t="shared" si="1"/>
        <v>40</v>
      </c>
      <c r="C18" s="701"/>
      <c r="D18" s="624"/>
      <c r="E18" s="728"/>
      <c r="F18" s="624">
        <f t="shared" si="0"/>
        <v>0</v>
      </c>
      <c r="G18" s="622"/>
      <c r="H18" s="623"/>
      <c r="I18" s="729">
        <f t="shared" si="2"/>
        <v>1008.77</v>
      </c>
      <c r="J18" s="653"/>
    </row>
    <row r="19" spans="2:10" x14ac:dyDescent="0.25">
      <c r="B19" s="177">
        <f t="shared" si="1"/>
        <v>40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2"/>
        <v>1008.77</v>
      </c>
    </row>
    <row r="20" spans="2:10" x14ac:dyDescent="0.25">
      <c r="B20" s="177">
        <f t="shared" si="1"/>
        <v>40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2"/>
        <v>1008.77</v>
      </c>
    </row>
    <row r="21" spans="2:10" x14ac:dyDescent="0.25">
      <c r="B21" s="177">
        <f t="shared" si="1"/>
        <v>40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2"/>
        <v>1008.77</v>
      </c>
    </row>
    <row r="22" spans="2:10" x14ac:dyDescent="0.25">
      <c r="B22" s="177">
        <f t="shared" si="1"/>
        <v>40</v>
      </c>
      <c r="C22" s="15"/>
      <c r="D22" s="69"/>
      <c r="E22" s="728"/>
      <c r="F22" s="624">
        <f t="shared" si="0"/>
        <v>0</v>
      </c>
      <c r="G22" s="622"/>
      <c r="H22" s="623"/>
      <c r="I22" s="729">
        <f t="shared" si="2"/>
        <v>1008.77</v>
      </c>
    </row>
    <row r="23" spans="2:10" x14ac:dyDescent="0.25">
      <c r="B23" s="177">
        <f t="shared" si="1"/>
        <v>40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1008.77</v>
      </c>
    </row>
    <row r="24" spans="2:10" x14ac:dyDescent="0.25">
      <c r="B24" s="177">
        <f t="shared" si="1"/>
        <v>40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1008.77</v>
      </c>
    </row>
    <row r="25" spans="2:10" x14ac:dyDescent="0.25">
      <c r="B25" s="177">
        <f t="shared" si="1"/>
        <v>40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1008.77</v>
      </c>
    </row>
    <row r="26" spans="2:10" x14ac:dyDescent="0.25">
      <c r="B26" s="177">
        <f t="shared" si="1"/>
        <v>40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1008.77</v>
      </c>
    </row>
    <row r="27" spans="2:10" x14ac:dyDescent="0.25">
      <c r="B27" s="177">
        <f t="shared" si="1"/>
        <v>40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1008.77</v>
      </c>
    </row>
    <row r="28" spans="2:10" x14ac:dyDescent="0.25">
      <c r="B28" s="177">
        <f t="shared" si="1"/>
        <v>40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1008.77</v>
      </c>
    </row>
    <row r="29" spans="2:10" x14ac:dyDescent="0.25">
      <c r="B29" s="177">
        <f t="shared" si="1"/>
        <v>40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1008.77</v>
      </c>
    </row>
    <row r="30" spans="2:10" x14ac:dyDescent="0.25">
      <c r="B30" s="177">
        <f t="shared" si="1"/>
        <v>40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1008.77</v>
      </c>
    </row>
    <row r="31" spans="2:10" x14ac:dyDescent="0.25">
      <c r="B31" s="177">
        <f t="shared" si="1"/>
        <v>40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1008.77</v>
      </c>
    </row>
    <row r="32" spans="2:10" x14ac:dyDescent="0.25">
      <c r="B32" s="177">
        <f t="shared" si="1"/>
        <v>40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1008.77</v>
      </c>
    </row>
    <row r="33" spans="2:9" x14ac:dyDescent="0.25">
      <c r="B33" s="177">
        <f t="shared" si="1"/>
        <v>40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1008.77</v>
      </c>
    </row>
    <row r="34" spans="2:9" x14ac:dyDescent="0.25">
      <c r="B34" s="177">
        <f t="shared" si="1"/>
        <v>40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1008.77</v>
      </c>
    </row>
    <row r="35" spans="2:9" x14ac:dyDescent="0.25">
      <c r="B35" s="177">
        <f t="shared" si="1"/>
        <v>40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1008.77</v>
      </c>
    </row>
    <row r="36" spans="2:9" x14ac:dyDescent="0.25">
      <c r="B36" s="177">
        <f t="shared" si="1"/>
        <v>40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1008.77</v>
      </c>
    </row>
    <row r="37" spans="2:9" x14ac:dyDescent="0.25">
      <c r="B37" s="177">
        <f t="shared" si="1"/>
        <v>40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1008.77</v>
      </c>
    </row>
    <row r="38" spans="2:9" x14ac:dyDescent="0.25">
      <c r="B38" s="177">
        <f t="shared" si="1"/>
        <v>40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1008.77</v>
      </c>
    </row>
    <row r="39" spans="2:9" x14ac:dyDescent="0.25">
      <c r="B39" s="177">
        <f t="shared" si="1"/>
        <v>40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1008.77</v>
      </c>
    </row>
    <row r="40" spans="2:9" x14ac:dyDescent="0.25">
      <c r="B40" s="177">
        <f t="shared" si="1"/>
        <v>40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1008.77</v>
      </c>
    </row>
    <row r="41" spans="2:9" x14ac:dyDescent="0.25">
      <c r="B41" s="177">
        <f t="shared" si="1"/>
        <v>40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1008.77</v>
      </c>
    </row>
    <row r="42" spans="2:9" x14ac:dyDescent="0.25">
      <c r="B42" s="177">
        <f t="shared" si="1"/>
        <v>40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1008.77</v>
      </c>
    </row>
    <row r="43" spans="2:9" x14ac:dyDescent="0.25">
      <c r="B43" s="177">
        <f t="shared" si="1"/>
        <v>40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1008.77</v>
      </c>
    </row>
    <row r="44" spans="2:9" x14ac:dyDescent="0.25">
      <c r="B44" s="177">
        <f t="shared" si="1"/>
        <v>40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1008.77</v>
      </c>
    </row>
    <row r="45" spans="2:9" x14ac:dyDescent="0.25">
      <c r="B45" s="177">
        <f t="shared" si="1"/>
        <v>40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1008.77</v>
      </c>
    </row>
    <row r="46" spans="2:9" x14ac:dyDescent="0.25">
      <c r="B46" s="177">
        <f t="shared" si="1"/>
        <v>40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1008.77</v>
      </c>
    </row>
    <row r="47" spans="2:9" x14ac:dyDescent="0.25">
      <c r="B47" s="177">
        <f t="shared" si="1"/>
        <v>40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1008.77</v>
      </c>
    </row>
    <row r="48" spans="2:9" x14ac:dyDescent="0.25">
      <c r="B48" s="177">
        <f t="shared" si="1"/>
        <v>40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1008.77</v>
      </c>
    </row>
    <row r="49" spans="2:9" x14ac:dyDescent="0.25">
      <c r="B49" s="177">
        <f t="shared" si="1"/>
        <v>40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1008.77</v>
      </c>
    </row>
    <row r="50" spans="2:9" x14ac:dyDescent="0.25">
      <c r="B50" s="177">
        <f t="shared" si="1"/>
        <v>40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1008.77</v>
      </c>
    </row>
    <row r="51" spans="2:9" x14ac:dyDescent="0.25">
      <c r="B51" s="177">
        <f t="shared" si="1"/>
        <v>40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1008.77</v>
      </c>
    </row>
    <row r="52" spans="2:9" x14ac:dyDescent="0.25">
      <c r="B52" s="177">
        <f t="shared" si="1"/>
        <v>40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1008.77</v>
      </c>
    </row>
    <row r="53" spans="2:9" x14ac:dyDescent="0.25">
      <c r="B53" s="177">
        <f t="shared" si="1"/>
        <v>40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1008.77</v>
      </c>
    </row>
    <row r="54" spans="2:9" x14ac:dyDescent="0.25">
      <c r="B54" s="177">
        <f t="shared" si="1"/>
        <v>40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1008.77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1008.77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142" t="s">
        <v>11</v>
      </c>
      <c r="D61" s="1143"/>
      <c r="E61" s="57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4"/>
      <c r="B1" s="1144"/>
      <c r="C1" s="1144"/>
      <c r="D1" s="1144"/>
      <c r="E1" s="1144"/>
      <c r="F1" s="1144"/>
      <c r="G1" s="114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179"/>
      <c r="B5" s="1181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180"/>
      <c r="B6" s="1182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83" t="s">
        <v>11</v>
      </c>
      <c r="D56" s="1184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6" t="s">
        <v>354</v>
      </c>
      <c r="B1" s="1166"/>
      <c r="C1" s="1166"/>
      <c r="D1" s="1166"/>
      <c r="E1" s="1166"/>
      <c r="F1" s="1166"/>
      <c r="G1" s="116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85" t="s">
        <v>324</v>
      </c>
      <c r="C4" s="17"/>
      <c r="E4" s="246"/>
      <c r="F4" s="232"/>
    </row>
    <row r="5" spans="1:10" ht="15" customHeight="1" x14ac:dyDescent="0.25">
      <c r="A5" s="1188" t="s">
        <v>323</v>
      </c>
      <c r="B5" s="1186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189"/>
      <c r="B6" s="1187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27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339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79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342</v>
      </c>
      <c r="H9" s="71">
        <v>144</v>
      </c>
      <c r="I9" s="1080">
        <f>I8-F9</f>
        <v>4698.9399999999996</v>
      </c>
      <c r="J9" s="1081">
        <f>J8-C9</f>
        <v>207</v>
      </c>
    </row>
    <row r="10" spans="1:10" ht="15.75" x14ac:dyDescent="0.25">
      <c r="A10" s="177"/>
      <c r="B10" s="1027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27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27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27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27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27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27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27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27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27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27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27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27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27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27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27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27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27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27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27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27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27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27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27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27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27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27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27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27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27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27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27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27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27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27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27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27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27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27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27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27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27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27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27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183" t="s">
        <v>11</v>
      </c>
      <c r="D55" s="1184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0" t="s">
        <v>357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DEL MES DE  FEBRERO   2023</v>
      </c>
      <c r="L1" s="1140"/>
      <c r="M1" s="1140"/>
      <c r="N1" s="1140"/>
      <c r="O1" s="1140"/>
      <c r="P1" s="1140"/>
      <c r="Q1" s="11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48"/>
      <c r="B4" s="1177" t="s">
        <v>191</v>
      </c>
      <c r="C4" s="125"/>
      <c r="D4" s="131"/>
      <c r="E4" s="121"/>
      <c r="F4" s="73"/>
      <c r="G4" s="47"/>
      <c r="H4" s="970"/>
      <c r="K4" s="1148"/>
      <c r="L4" s="1177" t="s">
        <v>191</v>
      </c>
      <c r="M4" s="125"/>
      <c r="N4" s="131"/>
      <c r="O4" s="121"/>
      <c r="P4" s="73"/>
      <c r="Q4" s="47"/>
      <c r="R4" s="970"/>
    </row>
    <row r="5" spans="1:19" ht="15" customHeight="1" x14ac:dyDescent="0.25">
      <c r="A5" s="1148"/>
      <c r="B5" s="1178"/>
      <c r="C5" s="125">
        <v>133</v>
      </c>
      <c r="D5" s="224">
        <v>44967</v>
      </c>
      <c r="E5" s="78">
        <v>500.82</v>
      </c>
      <c r="F5" s="62">
        <v>23</v>
      </c>
      <c r="K5" s="1148"/>
      <c r="L5" s="1178"/>
      <c r="M5" s="125"/>
      <c r="N5" s="224">
        <v>44989</v>
      </c>
      <c r="O5" s="709">
        <v>1034.5899999999999</v>
      </c>
      <c r="P5" s="908">
        <v>40</v>
      </c>
    </row>
    <row r="6" spans="1:19" ht="15" customHeight="1" x14ac:dyDescent="0.25">
      <c r="A6" s="920" t="s">
        <v>92</v>
      </c>
      <c r="B6" s="1178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190" t="s">
        <v>322</v>
      </c>
      <c r="L6" s="1178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0"/>
      <c r="B7" s="921"/>
      <c r="C7" s="125"/>
      <c r="D7" s="224"/>
      <c r="E7" s="78"/>
      <c r="F7" s="62"/>
      <c r="K7" s="1190"/>
      <c r="L7" s="1020"/>
      <c r="M7" s="125"/>
      <c r="N7" s="224"/>
      <c r="O7" s="78"/>
      <c r="P7" s="62"/>
    </row>
    <row r="8" spans="1:19" ht="16.5" thickBot="1" x14ac:dyDescent="0.3">
      <c r="A8" s="920"/>
      <c r="B8" s="921"/>
      <c r="C8" s="125"/>
      <c r="D8" s="224"/>
      <c r="E8" s="78"/>
      <c r="F8" s="62"/>
      <c r="K8" s="1019"/>
      <c r="L8" s="1020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29">
        <f>F4+F5-C10+F6+F7+F8</f>
        <v>58</v>
      </c>
      <c r="C10" s="798">
        <v>5</v>
      </c>
      <c r="D10" s="624">
        <v>120.91</v>
      </c>
      <c r="E10" s="728">
        <v>44971</v>
      </c>
      <c r="F10" s="624">
        <f t="shared" ref="F10:F55" si="0">D10</f>
        <v>120.91</v>
      </c>
      <c r="G10" s="622" t="s">
        <v>263</v>
      </c>
      <c r="H10" s="623">
        <v>135</v>
      </c>
      <c r="I10" s="729">
        <f>E5+E4-F10+E6+E7+E8</f>
        <v>1309.1399999999999</v>
      </c>
      <c r="J10" s="653"/>
      <c r="K10" s="55" t="s">
        <v>32</v>
      </c>
      <c r="L10" s="829">
        <f>P4+P5-M10+P6+P7+P8</f>
        <v>40</v>
      </c>
      <c r="M10" s="798"/>
      <c r="N10" s="624"/>
      <c r="O10" s="728"/>
      <c r="P10" s="624">
        <f t="shared" ref="P10:P55" si="1">N10</f>
        <v>0</v>
      </c>
      <c r="Q10" s="622"/>
      <c r="R10" s="623"/>
      <c r="S10" s="729">
        <f>O5+O4-P10+O6+O7+O8</f>
        <v>1034.5899999999999</v>
      </c>
    </row>
    <row r="11" spans="1:19" x14ac:dyDescent="0.25">
      <c r="A11" s="77"/>
      <c r="B11" s="756">
        <f t="shared" ref="B11:B54" si="2">B10-C11</f>
        <v>57</v>
      </c>
      <c r="C11" s="798">
        <v>1</v>
      </c>
      <c r="D11" s="624">
        <v>21.85</v>
      </c>
      <c r="E11" s="728">
        <v>44974</v>
      </c>
      <c r="F11" s="624">
        <f t="shared" si="0"/>
        <v>21.85</v>
      </c>
      <c r="G11" s="622" t="s">
        <v>207</v>
      </c>
      <c r="H11" s="623">
        <v>135</v>
      </c>
      <c r="I11" s="729">
        <f>I10-F11</f>
        <v>1287.29</v>
      </c>
      <c r="J11" s="653"/>
      <c r="K11" s="77"/>
      <c r="L11" s="756">
        <f t="shared" ref="L11:L54" si="3">L10-M11</f>
        <v>40</v>
      </c>
      <c r="M11" s="798"/>
      <c r="N11" s="624"/>
      <c r="O11" s="728"/>
      <c r="P11" s="624">
        <f t="shared" si="1"/>
        <v>0</v>
      </c>
      <c r="Q11" s="622"/>
      <c r="R11" s="623"/>
      <c r="S11" s="729">
        <f>S10-P11</f>
        <v>1034.5899999999999</v>
      </c>
    </row>
    <row r="12" spans="1:19" x14ac:dyDescent="0.25">
      <c r="A12" s="12"/>
      <c r="B12" s="756">
        <f t="shared" si="2"/>
        <v>49</v>
      </c>
      <c r="C12" s="701">
        <v>8</v>
      </c>
      <c r="D12" s="624">
        <v>176.15</v>
      </c>
      <c r="E12" s="728">
        <v>44975</v>
      </c>
      <c r="F12" s="624">
        <f t="shared" si="0"/>
        <v>176.15</v>
      </c>
      <c r="G12" s="622" t="s">
        <v>208</v>
      </c>
      <c r="H12" s="623">
        <v>135</v>
      </c>
      <c r="I12" s="729">
        <f t="shared" ref="I12:I55" si="4">I11-F12</f>
        <v>1111.1399999999999</v>
      </c>
      <c r="J12" s="653"/>
      <c r="K12" s="12"/>
      <c r="L12" s="756">
        <f t="shared" si="3"/>
        <v>40</v>
      </c>
      <c r="M12" s="701"/>
      <c r="N12" s="624"/>
      <c r="O12" s="728"/>
      <c r="P12" s="624">
        <f t="shared" si="1"/>
        <v>0</v>
      </c>
      <c r="Q12" s="622"/>
      <c r="R12" s="623"/>
      <c r="S12" s="729">
        <f t="shared" ref="S12:S55" si="5">S11-P12</f>
        <v>1034.5899999999999</v>
      </c>
    </row>
    <row r="13" spans="1:19" x14ac:dyDescent="0.25">
      <c r="A13" s="55" t="s">
        <v>33</v>
      </c>
      <c r="B13" s="756">
        <f t="shared" si="2"/>
        <v>45</v>
      </c>
      <c r="C13" s="701">
        <v>4</v>
      </c>
      <c r="D13" s="624">
        <v>77.290000000000006</v>
      </c>
      <c r="E13" s="728">
        <v>44975</v>
      </c>
      <c r="F13" s="624">
        <f t="shared" si="0"/>
        <v>77.290000000000006</v>
      </c>
      <c r="G13" s="622" t="s">
        <v>209</v>
      </c>
      <c r="H13" s="623">
        <v>135</v>
      </c>
      <c r="I13" s="729">
        <f t="shared" si="4"/>
        <v>1033.8499999999999</v>
      </c>
      <c r="J13" s="653"/>
      <c r="K13" s="55" t="s">
        <v>33</v>
      </c>
      <c r="L13" s="756">
        <f t="shared" si="3"/>
        <v>40</v>
      </c>
      <c r="M13" s="701"/>
      <c r="N13" s="624"/>
      <c r="O13" s="728"/>
      <c r="P13" s="624">
        <f t="shared" si="1"/>
        <v>0</v>
      </c>
      <c r="Q13" s="622"/>
      <c r="R13" s="623"/>
      <c r="S13" s="729">
        <f t="shared" si="5"/>
        <v>1034.5899999999999</v>
      </c>
    </row>
    <row r="14" spans="1:19" x14ac:dyDescent="0.25">
      <c r="A14" s="77"/>
      <c r="B14" s="756">
        <f t="shared" si="2"/>
        <v>44</v>
      </c>
      <c r="C14" s="701">
        <v>1</v>
      </c>
      <c r="D14" s="624">
        <v>23.9</v>
      </c>
      <c r="E14" s="728">
        <v>44981</v>
      </c>
      <c r="F14" s="624">
        <f t="shared" si="0"/>
        <v>23.9</v>
      </c>
      <c r="G14" s="622" t="s">
        <v>302</v>
      </c>
      <c r="H14" s="623">
        <v>135</v>
      </c>
      <c r="I14" s="729">
        <f t="shared" si="4"/>
        <v>1009.9499999999999</v>
      </c>
      <c r="J14" s="653"/>
      <c r="K14" s="77"/>
      <c r="L14" s="756">
        <f t="shared" si="3"/>
        <v>40</v>
      </c>
      <c r="M14" s="701"/>
      <c r="N14" s="624"/>
      <c r="O14" s="728"/>
      <c r="P14" s="624">
        <f t="shared" si="1"/>
        <v>0</v>
      </c>
      <c r="Q14" s="622"/>
      <c r="R14" s="623"/>
      <c r="S14" s="729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4">
        <v>22.83</v>
      </c>
      <c r="E15" s="728">
        <v>44982</v>
      </c>
      <c r="F15" s="624">
        <f t="shared" si="0"/>
        <v>22.83</v>
      </c>
      <c r="G15" s="622" t="s">
        <v>307</v>
      </c>
      <c r="H15" s="623">
        <v>135</v>
      </c>
      <c r="I15" s="729">
        <f t="shared" si="4"/>
        <v>987.11999999999989</v>
      </c>
      <c r="K15" s="12"/>
      <c r="L15" s="177">
        <f t="shared" si="3"/>
        <v>40</v>
      </c>
      <c r="M15" s="15"/>
      <c r="N15" s="624"/>
      <c r="O15" s="728"/>
      <c r="P15" s="624">
        <f t="shared" si="1"/>
        <v>0</v>
      </c>
      <c r="Q15" s="622"/>
      <c r="R15" s="623"/>
      <c r="S15" s="729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4">
        <v>81.790000000000006</v>
      </c>
      <c r="E16" s="728">
        <v>44988</v>
      </c>
      <c r="F16" s="624">
        <f t="shared" si="0"/>
        <v>81.790000000000006</v>
      </c>
      <c r="G16" s="622" t="s">
        <v>333</v>
      </c>
      <c r="H16" s="623">
        <v>135</v>
      </c>
      <c r="I16" s="729">
        <f t="shared" si="4"/>
        <v>905.32999999999993</v>
      </c>
      <c r="L16" s="177">
        <f t="shared" si="3"/>
        <v>40</v>
      </c>
      <c r="M16" s="15"/>
      <c r="N16" s="624"/>
      <c r="O16" s="728"/>
      <c r="P16" s="624">
        <f t="shared" si="1"/>
        <v>0</v>
      </c>
      <c r="Q16" s="622"/>
      <c r="R16" s="623"/>
      <c r="S16" s="729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4">
        <v>44.84</v>
      </c>
      <c r="E17" s="728">
        <v>44989</v>
      </c>
      <c r="F17" s="624">
        <f t="shared" si="0"/>
        <v>44.84</v>
      </c>
      <c r="G17" s="622" t="s">
        <v>341</v>
      </c>
      <c r="H17" s="623">
        <v>135</v>
      </c>
      <c r="I17" s="729">
        <f t="shared" si="4"/>
        <v>860.4899999999999</v>
      </c>
      <c r="L17" s="177">
        <f t="shared" si="3"/>
        <v>40</v>
      </c>
      <c r="M17" s="15"/>
      <c r="N17" s="624"/>
      <c r="O17" s="728"/>
      <c r="P17" s="624">
        <f t="shared" si="1"/>
        <v>0</v>
      </c>
      <c r="Q17" s="622"/>
      <c r="R17" s="623"/>
      <c r="S17" s="729">
        <f t="shared" si="5"/>
        <v>1034.5899999999999</v>
      </c>
    </row>
    <row r="18" spans="2:19" x14ac:dyDescent="0.25">
      <c r="B18" s="706">
        <f t="shared" si="2"/>
        <v>30</v>
      </c>
      <c r="C18" s="15">
        <v>5</v>
      </c>
      <c r="D18" s="624">
        <v>131.47</v>
      </c>
      <c r="E18" s="728">
        <v>44989</v>
      </c>
      <c r="F18" s="624">
        <f t="shared" si="0"/>
        <v>131.47</v>
      </c>
      <c r="G18" s="622" t="s">
        <v>343</v>
      </c>
      <c r="H18" s="623">
        <v>139</v>
      </c>
      <c r="I18" s="709">
        <f t="shared" si="4"/>
        <v>729.01999999999987</v>
      </c>
      <c r="L18" s="177">
        <f t="shared" si="3"/>
        <v>40</v>
      </c>
      <c r="M18" s="15"/>
      <c r="N18" s="624"/>
      <c r="O18" s="728"/>
      <c r="P18" s="624">
        <f t="shared" si="1"/>
        <v>0</v>
      </c>
      <c r="Q18" s="622"/>
      <c r="R18" s="623"/>
      <c r="S18" s="729">
        <f t="shared" si="5"/>
        <v>1034.5899999999999</v>
      </c>
    </row>
    <row r="19" spans="2:19" x14ac:dyDescent="0.25">
      <c r="B19" s="177">
        <f t="shared" si="2"/>
        <v>30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4"/>
        <v>729.01999999999987</v>
      </c>
      <c r="L19" s="177">
        <f t="shared" si="3"/>
        <v>40</v>
      </c>
      <c r="M19" s="53"/>
      <c r="N19" s="624"/>
      <c r="O19" s="728"/>
      <c r="P19" s="624">
        <f t="shared" si="1"/>
        <v>0</v>
      </c>
      <c r="Q19" s="622"/>
      <c r="R19" s="623"/>
      <c r="S19" s="729">
        <f t="shared" si="5"/>
        <v>1034.5899999999999</v>
      </c>
    </row>
    <row r="20" spans="2:19" x14ac:dyDescent="0.25">
      <c r="B20" s="177">
        <f t="shared" si="2"/>
        <v>30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4"/>
        <v>729.01999999999987</v>
      </c>
      <c r="L20" s="177">
        <f t="shared" si="3"/>
        <v>40</v>
      </c>
      <c r="M20" s="15"/>
      <c r="N20" s="624"/>
      <c r="O20" s="728"/>
      <c r="P20" s="624">
        <f t="shared" si="1"/>
        <v>0</v>
      </c>
      <c r="Q20" s="622"/>
      <c r="R20" s="623"/>
      <c r="S20" s="729">
        <f t="shared" si="5"/>
        <v>1034.5899999999999</v>
      </c>
    </row>
    <row r="21" spans="2:19" x14ac:dyDescent="0.25">
      <c r="B21" s="177">
        <f t="shared" si="2"/>
        <v>30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4"/>
        <v>729.01999999999987</v>
      </c>
      <c r="L21" s="177">
        <f t="shared" si="3"/>
        <v>40</v>
      </c>
      <c r="M21" s="15"/>
      <c r="N21" s="624"/>
      <c r="O21" s="728"/>
      <c r="P21" s="624">
        <f t="shared" si="1"/>
        <v>0</v>
      </c>
      <c r="Q21" s="622"/>
      <c r="R21" s="623"/>
      <c r="S21" s="729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42" t="s">
        <v>11</v>
      </c>
      <c r="D61" s="1143"/>
      <c r="E61" s="57">
        <f>E5+E6+E7+E8-F56</f>
        <v>729.02</v>
      </c>
      <c r="L61" s="91"/>
      <c r="M61" s="1142" t="s">
        <v>11</v>
      </c>
      <c r="N61" s="1143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44" t="s">
        <v>189</v>
      </c>
      <c r="B1" s="1144"/>
      <c r="C1" s="1144"/>
      <c r="D1" s="1144"/>
      <c r="E1" s="1144"/>
      <c r="F1" s="1144"/>
      <c r="G1" s="1144"/>
      <c r="H1" s="1144"/>
      <c r="I1" s="1144"/>
      <c r="J1" s="11">
        <v>1</v>
      </c>
      <c r="M1" s="1140" t="s">
        <v>358</v>
      </c>
      <c r="N1" s="1140"/>
      <c r="O1" s="1140"/>
      <c r="P1" s="1140"/>
      <c r="Q1" s="1140"/>
      <c r="R1" s="1140"/>
      <c r="S1" s="1140"/>
      <c r="T1" s="1140"/>
      <c r="U1" s="1140"/>
      <c r="V1" s="11">
        <v>1</v>
      </c>
      <c r="Y1" s="1144" t="s">
        <v>348</v>
      </c>
      <c r="Z1" s="1144"/>
      <c r="AA1" s="1144"/>
      <c r="AB1" s="1144"/>
      <c r="AC1" s="1144"/>
      <c r="AD1" s="1144"/>
      <c r="AE1" s="1144"/>
      <c r="AF1" s="1144"/>
      <c r="AG1" s="1144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8"/>
      <c r="D4" s="819"/>
      <c r="E4" s="655"/>
      <c r="F4" s="635"/>
      <c r="G4" s="73"/>
      <c r="I4" s="185"/>
      <c r="J4" s="73" t="s">
        <v>36</v>
      </c>
      <c r="N4" s="12"/>
      <c r="O4" s="818"/>
      <c r="P4" s="819"/>
      <c r="Q4" s="655">
        <v>95.34</v>
      </c>
      <c r="R4" s="635">
        <v>21</v>
      </c>
      <c r="S4" s="73"/>
      <c r="U4" s="185"/>
      <c r="V4" s="73" t="s">
        <v>36</v>
      </c>
      <c r="Z4" s="12"/>
      <c r="AA4" s="818"/>
      <c r="AB4" s="819"/>
      <c r="AC4" s="655"/>
      <c r="AD4" s="635"/>
      <c r="AE4" s="73"/>
      <c r="AG4" s="185"/>
      <c r="AH4" s="73" t="s">
        <v>36</v>
      </c>
    </row>
    <row r="5" spans="1:35" ht="15" customHeight="1" x14ac:dyDescent="0.25">
      <c r="A5" s="1154" t="s">
        <v>190</v>
      </c>
      <c r="B5" s="1191" t="s">
        <v>43</v>
      </c>
      <c r="C5" s="818">
        <v>44</v>
      </c>
      <c r="D5" s="819">
        <v>44956</v>
      </c>
      <c r="E5" s="655">
        <v>2002.14</v>
      </c>
      <c r="F5" s="635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154" t="s">
        <v>159</v>
      </c>
      <c r="N5" s="1191" t="s">
        <v>43</v>
      </c>
      <c r="O5" s="818">
        <v>42</v>
      </c>
      <c r="P5" s="819">
        <v>44967</v>
      </c>
      <c r="Q5" s="655">
        <v>2002.14</v>
      </c>
      <c r="R5" s="635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154" t="s">
        <v>159</v>
      </c>
      <c r="Z5" s="1191" t="s">
        <v>43</v>
      </c>
      <c r="AA5" s="818">
        <v>43</v>
      </c>
      <c r="AB5" s="819">
        <v>44993</v>
      </c>
      <c r="AC5" s="655">
        <f>1793.2</f>
        <v>1793.2</v>
      </c>
      <c r="AD5" s="635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154"/>
      <c r="B6" s="1191"/>
      <c r="C6" s="818"/>
      <c r="D6" s="809"/>
      <c r="E6" s="729"/>
      <c r="F6" s="750"/>
      <c r="I6" s="186"/>
      <c r="J6" s="73"/>
      <c r="M6" s="1154"/>
      <c r="N6" s="1191"/>
      <c r="O6" s="818">
        <v>43</v>
      </c>
      <c r="P6" s="809">
        <v>44980</v>
      </c>
      <c r="Q6" s="729">
        <v>2002.14</v>
      </c>
      <c r="R6" s="750">
        <v>441</v>
      </c>
      <c r="U6" s="186"/>
      <c r="V6" s="73"/>
      <c r="Y6" s="1154"/>
      <c r="Z6" s="1191"/>
      <c r="AA6" s="818">
        <v>43</v>
      </c>
      <c r="AB6" s="809">
        <v>44993</v>
      </c>
      <c r="AC6" s="655">
        <v>208.84</v>
      </c>
      <c r="AD6" s="635">
        <v>46</v>
      </c>
      <c r="AG6" s="186"/>
      <c r="AH6" s="73"/>
    </row>
    <row r="7" spans="1:35" ht="15.75" thickBot="1" x14ac:dyDescent="0.3">
      <c r="B7" s="12"/>
      <c r="C7" s="636"/>
      <c r="D7" s="809"/>
      <c r="E7" s="655"/>
      <c r="F7" s="635"/>
      <c r="I7" s="186"/>
      <c r="J7" s="73"/>
      <c r="N7" s="12"/>
      <c r="O7" s="636"/>
      <c r="P7" s="809"/>
      <c r="Q7" s="655"/>
      <c r="R7" s="635"/>
      <c r="U7" s="186"/>
      <c r="V7" s="73"/>
      <c r="Z7" s="12"/>
      <c r="AA7" s="636"/>
      <c r="AB7" s="809"/>
      <c r="AC7" s="655"/>
      <c r="AD7" s="635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195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258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229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259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1">
        <v>20</v>
      </c>
      <c r="D11" s="624">
        <f t="shared" si="0"/>
        <v>90.8</v>
      </c>
      <c r="E11" s="190">
        <v>44957</v>
      </c>
      <c r="F11" s="69">
        <f t="shared" si="1"/>
        <v>90.8</v>
      </c>
      <c r="G11" s="70" t="s">
        <v>230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1">
        <v>20</v>
      </c>
      <c r="P11" s="624">
        <f t="shared" si="2"/>
        <v>90.8</v>
      </c>
      <c r="Q11" s="190">
        <v>44970</v>
      </c>
      <c r="R11" s="69">
        <f t="shared" si="3"/>
        <v>90.8</v>
      </c>
      <c r="S11" s="70" t="s">
        <v>204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1"/>
      <c r="AB11" s="624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231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261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232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205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234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265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235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267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236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274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241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207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243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208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244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279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245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284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246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211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247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286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249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288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0">
        <v>44965</v>
      </c>
      <c r="F24" s="624">
        <f t="shared" si="1"/>
        <v>27.240000000000002</v>
      </c>
      <c r="G24" s="622" t="s">
        <v>199</v>
      </c>
      <c r="H24" s="623">
        <v>50</v>
      </c>
      <c r="I24" s="909">
        <f t="shared" si="9"/>
        <v>685.53999999999974</v>
      </c>
      <c r="J24" s="635">
        <f t="shared" si="10"/>
        <v>151</v>
      </c>
      <c r="K24" s="654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0">
        <v>44978</v>
      </c>
      <c r="R24" s="624">
        <f t="shared" si="3"/>
        <v>54.480000000000004</v>
      </c>
      <c r="S24" s="622" t="s">
        <v>289</v>
      </c>
      <c r="T24" s="623">
        <v>50</v>
      </c>
      <c r="U24" s="909">
        <f t="shared" si="11"/>
        <v>2733.0800000000013</v>
      </c>
      <c r="V24" s="635">
        <f t="shared" si="12"/>
        <v>602</v>
      </c>
      <c r="W24" s="654">
        <f t="shared" si="7"/>
        <v>2724</v>
      </c>
      <c r="Z24" s="130">
        <v>4.54</v>
      </c>
      <c r="AA24" s="15"/>
      <c r="AB24" s="69">
        <f t="shared" si="4"/>
        <v>0</v>
      </c>
      <c r="AC24" s="730"/>
      <c r="AD24" s="624">
        <f t="shared" si="5"/>
        <v>0</v>
      </c>
      <c r="AE24" s="622"/>
      <c r="AF24" s="623"/>
      <c r="AG24" s="909">
        <f t="shared" si="13"/>
        <v>2002.04</v>
      </c>
      <c r="AH24" s="635">
        <f t="shared" si="14"/>
        <v>441</v>
      </c>
      <c r="AI24" s="654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0">
        <v>44965</v>
      </c>
      <c r="F25" s="624">
        <f t="shared" si="1"/>
        <v>136.19999999999999</v>
      </c>
      <c r="G25" s="622" t="s">
        <v>250</v>
      </c>
      <c r="H25" s="623">
        <v>50</v>
      </c>
      <c r="I25" s="909">
        <f t="shared" si="9"/>
        <v>549.33999999999969</v>
      </c>
      <c r="J25" s="635">
        <f t="shared" si="10"/>
        <v>121</v>
      </c>
      <c r="K25" s="654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0">
        <v>44979</v>
      </c>
      <c r="R25" s="624">
        <f t="shared" si="3"/>
        <v>4.54</v>
      </c>
      <c r="S25" s="622" t="s">
        <v>291</v>
      </c>
      <c r="T25" s="623">
        <v>50</v>
      </c>
      <c r="U25" s="909">
        <f t="shared" si="11"/>
        <v>2728.5400000000013</v>
      </c>
      <c r="V25" s="635">
        <f t="shared" si="12"/>
        <v>601</v>
      </c>
      <c r="W25" s="654">
        <f t="shared" si="7"/>
        <v>227</v>
      </c>
      <c r="Z25" s="130">
        <v>4.54</v>
      </c>
      <c r="AA25" s="15"/>
      <c r="AB25" s="69">
        <f t="shared" si="4"/>
        <v>0</v>
      </c>
      <c r="AC25" s="730"/>
      <c r="AD25" s="624">
        <f t="shared" si="5"/>
        <v>0</v>
      </c>
      <c r="AE25" s="622"/>
      <c r="AF25" s="623"/>
      <c r="AG25" s="909">
        <f t="shared" si="13"/>
        <v>2002.04</v>
      </c>
      <c r="AH25" s="635">
        <f t="shared" si="14"/>
        <v>441</v>
      </c>
      <c r="AI25" s="654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0">
        <v>44965</v>
      </c>
      <c r="F26" s="624">
        <f t="shared" si="1"/>
        <v>227</v>
      </c>
      <c r="G26" s="622" t="s">
        <v>251</v>
      </c>
      <c r="H26" s="623">
        <v>50</v>
      </c>
      <c r="I26" s="909">
        <f t="shared" si="9"/>
        <v>322.33999999999969</v>
      </c>
      <c r="J26" s="635">
        <f t="shared" si="10"/>
        <v>71</v>
      </c>
      <c r="K26" s="654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0">
        <v>44979</v>
      </c>
      <c r="R26" s="624">
        <f t="shared" si="3"/>
        <v>227</v>
      </c>
      <c r="S26" s="622" t="s">
        <v>292</v>
      </c>
      <c r="T26" s="623">
        <v>50</v>
      </c>
      <c r="U26" s="909">
        <f t="shared" si="11"/>
        <v>2501.5400000000013</v>
      </c>
      <c r="V26" s="635">
        <f t="shared" si="12"/>
        <v>551</v>
      </c>
      <c r="W26" s="654">
        <f t="shared" si="7"/>
        <v>11350</v>
      </c>
      <c r="Z26" s="130">
        <v>4.54</v>
      </c>
      <c r="AA26" s="15"/>
      <c r="AB26" s="69">
        <f t="shared" si="4"/>
        <v>0</v>
      </c>
      <c r="AC26" s="730"/>
      <c r="AD26" s="624">
        <f t="shared" si="5"/>
        <v>0</v>
      </c>
      <c r="AE26" s="622"/>
      <c r="AF26" s="623"/>
      <c r="AG26" s="909">
        <f t="shared" si="13"/>
        <v>2002.04</v>
      </c>
      <c r="AH26" s="635">
        <f t="shared" si="14"/>
        <v>441</v>
      </c>
      <c r="AI26" s="654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0">
        <v>44965</v>
      </c>
      <c r="F27" s="624">
        <f t="shared" si="1"/>
        <v>9.08</v>
      </c>
      <c r="G27" s="622" t="s">
        <v>252</v>
      </c>
      <c r="H27" s="623">
        <v>50</v>
      </c>
      <c r="I27" s="909">
        <f t="shared" si="9"/>
        <v>313.25999999999971</v>
      </c>
      <c r="J27" s="635">
        <f t="shared" si="10"/>
        <v>69</v>
      </c>
      <c r="K27" s="654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0">
        <v>44980</v>
      </c>
      <c r="R27" s="624">
        <f t="shared" si="3"/>
        <v>45.4</v>
      </c>
      <c r="S27" s="622" t="s">
        <v>296</v>
      </c>
      <c r="T27" s="623">
        <v>50</v>
      </c>
      <c r="U27" s="909">
        <f t="shared" si="11"/>
        <v>2456.1400000000012</v>
      </c>
      <c r="V27" s="635">
        <f t="shared" si="12"/>
        <v>541</v>
      </c>
      <c r="W27" s="654">
        <f t="shared" si="7"/>
        <v>2270</v>
      </c>
      <c r="Z27" s="130">
        <v>4.54</v>
      </c>
      <c r="AA27" s="15"/>
      <c r="AB27" s="69">
        <f t="shared" si="4"/>
        <v>0</v>
      </c>
      <c r="AC27" s="730"/>
      <c r="AD27" s="624">
        <f t="shared" si="5"/>
        <v>0</v>
      </c>
      <c r="AE27" s="622"/>
      <c r="AF27" s="623"/>
      <c r="AG27" s="909">
        <f t="shared" si="13"/>
        <v>2002.04</v>
      </c>
      <c r="AH27" s="635">
        <f t="shared" si="14"/>
        <v>441</v>
      </c>
      <c r="AI27" s="654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0">
        <v>44965</v>
      </c>
      <c r="F28" s="624">
        <f t="shared" si="1"/>
        <v>181.6</v>
      </c>
      <c r="G28" s="622" t="s">
        <v>253</v>
      </c>
      <c r="H28" s="623">
        <v>50</v>
      </c>
      <c r="I28" s="909">
        <f t="shared" si="9"/>
        <v>131.65999999999971</v>
      </c>
      <c r="J28" s="635">
        <f t="shared" si="10"/>
        <v>29</v>
      </c>
      <c r="K28" s="654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0">
        <v>44980</v>
      </c>
      <c r="R28" s="624">
        <f t="shared" si="3"/>
        <v>45.4</v>
      </c>
      <c r="S28" s="622" t="s">
        <v>298</v>
      </c>
      <c r="T28" s="623">
        <v>50</v>
      </c>
      <c r="U28" s="909">
        <f t="shared" si="11"/>
        <v>2410.7400000000011</v>
      </c>
      <c r="V28" s="635">
        <f t="shared" si="12"/>
        <v>531</v>
      </c>
      <c r="W28" s="654">
        <f t="shared" si="7"/>
        <v>2270</v>
      </c>
      <c r="Z28" s="130">
        <v>4.54</v>
      </c>
      <c r="AA28" s="15"/>
      <c r="AB28" s="69">
        <f t="shared" si="4"/>
        <v>0</v>
      </c>
      <c r="AC28" s="730"/>
      <c r="AD28" s="624">
        <f t="shared" si="5"/>
        <v>0</v>
      </c>
      <c r="AE28" s="622"/>
      <c r="AF28" s="623"/>
      <c r="AG28" s="909">
        <f t="shared" si="13"/>
        <v>2002.04</v>
      </c>
      <c r="AH28" s="635">
        <f t="shared" si="14"/>
        <v>441</v>
      </c>
      <c r="AI28" s="654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0">
        <v>44967</v>
      </c>
      <c r="F29" s="624">
        <f t="shared" si="1"/>
        <v>27.240000000000002</v>
      </c>
      <c r="G29" s="622" t="s">
        <v>255</v>
      </c>
      <c r="H29" s="623">
        <v>50</v>
      </c>
      <c r="I29" s="909">
        <f t="shared" si="9"/>
        <v>104.4199999999997</v>
      </c>
      <c r="J29" s="635">
        <f t="shared" si="10"/>
        <v>23</v>
      </c>
      <c r="K29" s="654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0">
        <v>44980</v>
      </c>
      <c r="R29" s="624">
        <f t="shared" si="3"/>
        <v>136.19999999999999</v>
      </c>
      <c r="S29" s="622" t="s">
        <v>294</v>
      </c>
      <c r="T29" s="623">
        <v>50</v>
      </c>
      <c r="U29" s="909">
        <f t="shared" si="11"/>
        <v>2274.5400000000013</v>
      </c>
      <c r="V29" s="635">
        <f t="shared" si="12"/>
        <v>501</v>
      </c>
      <c r="W29" s="654">
        <f t="shared" si="7"/>
        <v>6809.9999999999991</v>
      </c>
      <c r="Z29" s="130">
        <v>4.54</v>
      </c>
      <c r="AA29" s="15"/>
      <c r="AB29" s="69">
        <f t="shared" si="4"/>
        <v>0</v>
      </c>
      <c r="AC29" s="730"/>
      <c r="AD29" s="624">
        <f t="shared" si="5"/>
        <v>0</v>
      </c>
      <c r="AE29" s="622"/>
      <c r="AF29" s="623"/>
      <c r="AG29" s="909">
        <f t="shared" si="13"/>
        <v>2002.04</v>
      </c>
      <c r="AH29" s="635">
        <f t="shared" si="14"/>
        <v>441</v>
      </c>
      <c r="AI29" s="654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0">
        <v>44967</v>
      </c>
      <c r="F30" s="624">
        <f t="shared" si="1"/>
        <v>9.08</v>
      </c>
      <c r="G30" s="622" t="s">
        <v>256</v>
      </c>
      <c r="H30" s="623">
        <v>50</v>
      </c>
      <c r="I30" s="909">
        <f t="shared" si="9"/>
        <v>95.339999999999705</v>
      </c>
      <c r="J30" s="635">
        <f t="shared" si="10"/>
        <v>21</v>
      </c>
      <c r="K30" s="654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0">
        <v>44981</v>
      </c>
      <c r="R30" s="624">
        <f t="shared" si="3"/>
        <v>227</v>
      </c>
      <c r="S30" s="622" t="s">
        <v>302</v>
      </c>
      <c r="T30" s="623">
        <v>50</v>
      </c>
      <c r="U30" s="909">
        <f t="shared" si="11"/>
        <v>2047.5400000000013</v>
      </c>
      <c r="V30" s="635">
        <f t="shared" si="12"/>
        <v>451</v>
      </c>
      <c r="W30" s="654">
        <f t="shared" si="7"/>
        <v>11350</v>
      </c>
      <c r="Z30" s="130">
        <v>4.54</v>
      </c>
      <c r="AA30" s="15"/>
      <c r="AB30" s="69">
        <f t="shared" si="4"/>
        <v>0</v>
      </c>
      <c r="AC30" s="730"/>
      <c r="AD30" s="624">
        <f t="shared" si="5"/>
        <v>0</v>
      </c>
      <c r="AE30" s="622"/>
      <c r="AF30" s="623"/>
      <c r="AG30" s="909">
        <f t="shared" si="13"/>
        <v>2002.04</v>
      </c>
      <c r="AH30" s="635">
        <f t="shared" si="14"/>
        <v>441</v>
      </c>
      <c r="AI30" s="654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0"/>
      <c r="F31" s="624">
        <f t="shared" si="1"/>
        <v>0</v>
      </c>
      <c r="G31" s="622"/>
      <c r="H31" s="623"/>
      <c r="I31" s="909">
        <f t="shared" si="9"/>
        <v>95.339999999999705</v>
      </c>
      <c r="J31" s="635">
        <f t="shared" si="10"/>
        <v>21</v>
      </c>
      <c r="K31" s="654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0">
        <v>44981</v>
      </c>
      <c r="R31" s="624">
        <f t="shared" si="3"/>
        <v>136.19999999999999</v>
      </c>
      <c r="S31" s="622" t="s">
        <v>303</v>
      </c>
      <c r="T31" s="623">
        <v>50</v>
      </c>
      <c r="U31" s="909">
        <f t="shared" si="11"/>
        <v>1911.3400000000013</v>
      </c>
      <c r="V31" s="635">
        <f t="shared" si="12"/>
        <v>421</v>
      </c>
      <c r="W31" s="654">
        <f t="shared" si="7"/>
        <v>6809.9999999999991</v>
      </c>
      <c r="Z31" s="130">
        <v>4.54</v>
      </c>
      <c r="AA31" s="15"/>
      <c r="AB31" s="69">
        <f t="shared" si="4"/>
        <v>0</v>
      </c>
      <c r="AC31" s="730"/>
      <c r="AD31" s="624">
        <f t="shared" si="5"/>
        <v>0</v>
      </c>
      <c r="AE31" s="622"/>
      <c r="AF31" s="623"/>
      <c r="AG31" s="909">
        <f t="shared" si="13"/>
        <v>2002.04</v>
      </c>
      <c r="AH31" s="635">
        <f t="shared" si="14"/>
        <v>441</v>
      </c>
      <c r="AI31" s="654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0"/>
      <c r="F32" s="624">
        <f>D32</f>
        <v>0</v>
      </c>
      <c r="G32" s="622"/>
      <c r="H32" s="623"/>
      <c r="I32" s="909">
        <f t="shared" si="9"/>
        <v>95.339999999999705</v>
      </c>
      <c r="J32" s="635">
        <f t="shared" si="10"/>
        <v>21</v>
      </c>
      <c r="K32" s="654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0">
        <v>44982</v>
      </c>
      <c r="R32" s="624">
        <f>P32</f>
        <v>4.54</v>
      </c>
      <c r="S32" s="622" t="s">
        <v>300</v>
      </c>
      <c r="T32" s="623">
        <v>50</v>
      </c>
      <c r="U32" s="909">
        <f t="shared" si="11"/>
        <v>1906.8000000000013</v>
      </c>
      <c r="V32" s="635">
        <f t="shared" si="12"/>
        <v>420</v>
      </c>
      <c r="W32" s="654">
        <f t="shared" si="7"/>
        <v>227</v>
      </c>
      <c r="Z32" s="130">
        <v>4.54</v>
      </c>
      <c r="AA32" s="15"/>
      <c r="AB32" s="69">
        <f t="shared" si="4"/>
        <v>0</v>
      </c>
      <c r="AC32" s="730"/>
      <c r="AD32" s="624">
        <f>AB32</f>
        <v>0</v>
      </c>
      <c r="AE32" s="622"/>
      <c r="AF32" s="623"/>
      <c r="AG32" s="909">
        <f t="shared" si="13"/>
        <v>2002.04</v>
      </c>
      <c r="AH32" s="635">
        <f t="shared" si="14"/>
        <v>441</v>
      </c>
      <c r="AI32" s="654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7"/>
      <c r="F33" s="1008">
        <f>D33</f>
        <v>95.34</v>
      </c>
      <c r="G33" s="1009"/>
      <c r="H33" s="1010"/>
      <c r="I33" s="1011">
        <f t="shared" si="9"/>
        <v>-2.9842794901924208E-13</v>
      </c>
      <c r="J33" s="1012">
        <f t="shared" si="10"/>
        <v>0</v>
      </c>
      <c r="K33" s="1013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7">
        <v>44982</v>
      </c>
      <c r="R33" s="624">
        <f>P33</f>
        <v>22.7</v>
      </c>
      <c r="S33" s="622" t="s">
        <v>307</v>
      </c>
      <c r="T33" s="623">
        <v>50</v>
      </c>
      <c r="U33" s="909">
        <f t="shared" si="11"/>
        <v>1884.1000000000013</v>
      </c>
      <c r="V33" s="635">
        <f t="shared" si="12"/>
        <v>415</v>
      </c>
      <c r="W33" s="654">
        <f t="shared" si="7"/>
        <v>1135</v>
      </c>
      <c r="Z33" s="130">
        <v>4.54</v>
      </c>
      <c r="AA33" s="15"/>
      <c r="AB33" s="69">
        <f t="shared" si="4"/>
        <v>0</v>
      </c>
      <c r="AC33" s="637"/>
      <c r="AD33" s="624">
        <f>AB33</f>
        <v>0</v>
      </c>
      <c r="AE33" s="622"/>
      <c r="AF33" s="623"/>
      <c r="AG33" s="909">
        <f t="shared" si="13"/>
        <v>2002.04</v>
      </c>
      <c r="AH33" s="635">
        <f t="shared" si="14"/>
        <v>441</v>
      </c>
      <c r="AI33" s="654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7"/>
      <c r="F34" s="1008">
        <f t="shared" ref="F34:F108" si="15">D34</f>
        <v>0</v>
      </c>
      <c r="G34" s="1009"/>
      <c r="H34" s="1010"/>
      <c r="I34" s="1011">
        <f t="shared" si="9"/>
        <v>-2.9842794901924208E-13</v>
      </c>
      <c r="J34" s="1012">
        <f t="shared" si="10"/>
        <v>0</v>
      </c>
      <c r="K34" s="1013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7">
        <v>44982</v>
      </c>
      <c r="R34" s="624">
        <f t="shared" ref="R34:R108" si="16">P34</f>
        <v>272.39999999999998</v>
      </c>
      <c r="S34" s="622" t="s">
        <v>308</v>
      </c>
      <c r="T34" s="623">
        <v>50</v>
      </c>
      <c r="U34" s="909">
        <f t="shared" si="11"/>
        <v>1611.7000000000012</v>
      </c>
      <c r="V34" s="635">
        <f t="shared" si="12"/>
        <v>355</v>
      </c>
      <c r="W34" s="654">
        <f t="shared" si="7"/>
        <v>13619.999999999998</v>
      </c>
      <c r="Z34" s="130">
        <v>4.54</v>
      </c>
      <c r="AA34" s="15"/>
      <c r="AB34" s="69">
        <f t="shared" si="4"/>
        <v>0</v>
      </c>
      <c r="AC34" s="637"/>
      <c r="AD34" s="624">
        <f t="shared" ref="AD34:AD108" si="17">AB34</f>
        <v>0</v>
      </c>
      <c r="AE34" s="622"/>
      <c r="AF34" s="623"/>
      <c r="AG34" s="909">
        <f t="shared" si="13"/>
        <v>2002.04</v>
      </c>
      <c r="AH34" s="635">
        <f t="shared" si="14"/>
        <v>441</v>
      </c>
      <c r="AI34" s="654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7"/>
      <c r="F35" s="1008">
        <f t="shared" si="15"/>
        <v>0</v>
      </c>
      <c r="G35" s="1009"/>
      <c r="H35" s="1010"/>
      <c r="I35" s="1011">
        <f t="shared" si="9"/>
        <v>-2.9842794901924208E-13</v>
      </c>
      <c r="J35" s="1012">
        <f t="shared" si="10"/>
        <v>0</v>
      </c>
      <c r="K35" s="1013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7">
        <v>44984</v>
      </c>
      <c r="R35" s="624">
        <f t="shared" si="16"/>
        <v>113.5</v>
      </c>
      <c r="S35" s="622" t="s">
        <v>212</v>
      </c>
      <c r="T35" s="623">
        <v>50</v>
      </c>
      <c r="U35" s="909">
        <f t="shared" si="11"/>
        <v>1498.2000000000012</v>
      </c>
      <c r="V35" s="635">
        <f t="shared" si="12"/>
        <v>330</v>
      </c>
      <c r="W35" s="654">
        <f t="shared" si="7"/>
        <v>5675</v>
      </c>
      <c r="Z35" s="130">
        <v>4.54</v>
      </c>
      <c r="AA35" s="15"/>
      <c r="AB35" s="69">
        <f t="shared" si="4"/>
        <v>0</v>
      </c>
      <c r="AC35" s="637"/>
      <c r="AD35" s="624">
        <f t="shared" si="17"/>
        <v>0</v>
      </c>
      <c r="AE35" s="622"/>
      <c r="AF35" s="623"/>
      <c r="AG35" s="909">
        <f t="shared" si="13"/>
        <v>2002.04</v>
      </c>
      <c r="AH35" s="635">
        <f t="shared" si="14"/>
        <v>441</v>
      </c>
      <c r="AI35" s="654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7"/>
      <c r="F36" s="1008">
        <f t="shared" si="15"/>
        <v>0</v>
      </c>
      <c r="G36" s="1009"/>
      <c r="H36" s="1010"/>
      <c r="I36" s="1011">
        <f t="shared" si="9"/>
        <v>-2.9842794901924208E-13</v>
      </c>
      <c r="J36" s="1012">
        <f t="shared" si="10"/>
        <v>0</v>
      </c>
      <c r="K36" s="1013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7">
        <v>44984</v>
      </c>
      <c r="R36" s="624">
        <f t="shared" si="16"/>
        <v>22.7</v>
      </c>
      <c r="S36" s="622" t="s">
        <v>213</v>
      </c>
      <c r="T36" s="623">
        <v>50</v>
      </c>
      <c r="U36" s="909">
        <f t="shared" si="11"/>
        <v>1475.5000000000011</v>
      </c>
      <c r="V36" s="635">
        <f t="shared" si="12"/>
        <v>325</v>
      </c>
      <c r="W36" s="654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7"/>
      <c r="AD36" s="624">
        <f t="shared" si="17"/>
        <v>0</v>
      </c>
      <c r="AE36" s="622"/>
      <c r="AF36" s="623"/>
      <c r="AG36" s="909">
        <f t="shared" si="13"/>
        <v>2002.04</v>
      </c>
      <c r="AH36" s="635">
        <f t="shared" si="14"/>
        <v>441</v>
      </c>
      <c r="AI36" s="654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7"/>
      <c r="F37" s="1008">
        <f t="shared" si="15"/>
        <v>0</v>
      </c>
      <c r="G37" s="1009"/>
      <c r="H37" s="1010"/>
      <c r="I37" s="1011">
        <f t="shared" si="9"/>
        <v>-2.9842794901924208E-13</v>
      </c>
      <c r="J37" s="1012">
        <f t="shared" si="10"/>
        <v>0</v>
      </c>
      <c r="K37" s="1013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7">
        <v>44985</v>
      </c>
      <c r="R37" s="624">
        <f t="shared" si="16"/>
        <v>113.5</v>
      </c>
      <c r="S37" s="622" t="s">
        <v>301</v>
      </c>
      <c r="T37" s="623">
        <v>50</v>
      </c>
      <c r="U37" s="909">
        <f t="shared" si="11"/>
        <v>1362.0000000000011</v>
      </c>
      <c r="V37" s="635">
        <f t="shared" si="12"/>
        <v>300</v>
      </c>
      <c r="W37" s="654">
        <f t="shared" si="7"/>
        <v>5675</v>
      </c>
      <c r="Z37" s="130">
        <v>4.54</v>
      </c>
      <c r="AA37" s="15"/>
      <c r="AB37" s="69">
        <f t="shared" si="4"/>
        <v>0</v>
      </c>
      <c r="AC37" s="637"/>
      <c r="AD37" s="624">
        <f t="shared" si="17"/>
        <v>0</v>
      </c>
      <c r="AE37" s="622"/>
      <c r="AF37" s="623"/>
      <c r="AG37" s="909">
        <f t="shared" si="13"/>
        <v>2002.04</v>
      </c>
      <c r="AH37" s="635">
        <f t="shared" si="14"/>
        <v>441</v>
      </c>
      <c r="AI37" s="654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0"/>
      <c r="F38" s="624">
        <f t="shared" si="15"/>
        <v>0</v>
      </c>
      <c r="G38" s="622"/>
      <c r="H38" s="623"/>
      <c r="I38" s="909">
        <f t="shared" si="9"/>
        <v>-2.9842794901924208E-13</v>
      </c>
      <c r="J38" s="635">
        <f t="shared" si="10"/>
        <v>0</v>
      </c>
      <c r="K38" s="654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0">
        <v>44986</v>
      </c>
      <c r="R38" s="624">
        <f t="shared" si="16"/>
        <v>4.54</v>
      </c>
      <c r="S38" s="622" t="s">
        <v>312</v>
      </c>
      <c r="T38" s="623">
        <v>50</v>
      </c>
      <c r="U38" s="909">
        <f t="shared" si="11"/>
        <v>1357.4600000000012</v>
      </c>
      <c r="V38" s="635">
        <f t="shared" si="12"/>
        <v>299</v>
      </c>
      <c r="W38" s="654">
        <f t="shared" si="7"/>
        <v>227</v>
      </c>
      <c r="Z38" s="130">
        <v>4.54</v>
      </c>
      <c r="AA38" s="15"/>
      <c r="AB38" s="69">
        <f t="shared" si="4"/>
        <v>0</v>
      </c>
      <c r="AC38" s="730"/>
      <c r="AD38" s="624">
        <f t="shared" si="17"/>
        <v>0</v>
      </c>
      <c r="AE38" s="622"/>
      <c r="AF38" s="623"/>
      <c r="AG38" s="909">
        <f t="shared" si="13"/>
        <v>2002.04</v>
      </c>
      <c r="AH38" s="635">
        <f t="shared" si="14"/>
        <v>441</v>
      </c>
      <c r="AI38" s="654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314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305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330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3"/>
      <c r="AG41" s="909">
        <f t="shared" si="13"/>
        <v>2002.04</v>
      </c>
      <c r="AH41" s="635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4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329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4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3"/>
      <c r="AG42" s="909">
        <f t="shared" si="13"/>
        <v>2002.04</v>
      </c>
      <c r="AH42" s="635">
        <f t="shared" si="14"/>
        <v>441</v>
      </c>
      <c r="AI42" s="654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334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3"/>
      <c r="AG43" s="909">
        <f t="shared" si="13"/>
        <v>2002.04</v>
      </c>
      <c r="AH43" s="635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344</v>
      </c>
      <c r="T44" s="71">
        <v>50</v>
      </c>
      <c r="U44" s="1082">
        <f t="shared" si="11"/>
        <v>649.22000000000105</v>
      </c>
      <c r="V44" s="713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3"/>
      <c r="AG44" s="909">
        <f t="shared" si="13"/>
        <v>2002.04</v>
      </c>
      <c r="AH44" s="635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3"/>
      <c r="AG45" s="909">
        <f t="shared" si="13"/>
        <v>2002.04</v>
      </c>
      <c r="AH45" s="635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3"/>
      <c r="AG46" s="909">
        <f t="shared" si="13"/>
        <v>2002.04</v>
      </c>
      <c r="AH46" s="635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09">
        <f t="shared" si="9"/>
        <v>-2.9842794901924208E-13</v>
      </c>
      <c r="J51" s="635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09">
        <f t="shared" si="11"/>
        <v>649.22000000000105</v>
      </c>
      <c r="V51" s="635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09">
        <f t="shared" si="13"/>
        <v>2002.04</v>
      </c>
      <c r="AH51" s="635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8">
        <f t="shared" si="0"/>
        <v>0</v>
      </c>
      <c r="E52" s="901"/>
      <c r="F52" s="608">
        <f t="shared" si="15"/>
        <v>0</v>
      </c>
      <c r="G52" s="610"/>
      <c r="H52" s="200"/>
      <c r="I52" s="910">
        <f t="shared" si="9"/>
        <v>-2.9842794901924208E-13</v>
      </c>
      <c r="J52" s="911">
        <f t="shared" si="10"/>
        <v>0</v>
      </c>
      <c r="K52" s="60">
        <f t="shared" si="6"/>
        <v>0</v>
      </c>
      <c r="N52" s="130">
        <v>4.54</v>
      </c>
      <c r="O52" s="15"/>
      <c r="P52" s="608">
        <f t="shared" si="2"/>
        <v>0</v>
      </c>
      <c r="Q52" s="901"/>
      <c r="R52" s="608">
        <f t="shared" si="16"/>
        <v>0</v>
      </c>
      <c r="S52" s="610"/>
      <c r="T52" s="200"/>
      <c r="U52" s="910">
        <f t="shared" si="11"/>
        <v>649.22000000000105</v>
      </c>
      <c r="V52" s="911">
        <f t="shared" si="12"/>
        <v>143</v>
      </c>
      <c r="W52" s="60">
        <f t="shared" si="7"/>
        <v>0</v>
      </c>
      <c r="Z52" s="130">
        <v>4.54</v>
      </c>
      <c r="AA52" s="15"/>
      <c r="AB52" s="608">
        <f t="shared" si="4"/>
        <v>0</v>
      </c>
      <c r="AC52" s="901"/>
      <c r="AD52" s="608">
        <f t="shared" si="17"/>
        <v>0</v>
      </c>
      <c r="AE52" s="610"/>
      <c r="AF52" s="200"/>
      <c r="AG52" s="910">
        <f t="shared" si="13"/>
        <v>2002.04</v>
      </c>
      <c r="AH52" s="911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8">
        <f t="shared" si="0"/>
        <v>0</v>
      </c>
      <c r="E53" s="901"/>
      <c r="F53" s="608">
        <f t="shared" si="15"/>
        <v>0</v>
      </c>
      <c r="G53" s="610"/>
      <c r="H53" s="200"/>
      <c r="I53" s="902">
        <f t="shared" si="9"/>
        <v>-2.9842794901924208E-13</v>
      </c>
      <c r="J53" s="890">
        <f t="shared" si="10"/>
        <v>0</v>
      </c>
      <c r="K53" s="60">
        <f t="shared" si="6"/>
        <v>0</v>
      </c>
      <c r="N53" s="130">
        <v>4.54</v>
      </c>
      <c r="O53" s="15"/>
      <c r="P53" s="608">
        <f t="shared" si="2"/>
        <v>0</v>
      </c>
      <c r="Q53" s="901"/>
      <c r="R53" s="608">
        <f t="shared" si="16"/>
        <v>0</v>
      </c>
      <c r="S53" s="610"/>
      <c r="T53" s="200"/>
      <c r="U53" s="902">
        <f t="shared" si="11"/>
        <v>649.22000000000105</v>
      </c>
      <c r="V53" s="890">
        <f t="shared" si="12"/>
        <v>143</v>
      </c>
      <c r="W53" s="60">
        <f t="shared" si="7"/>
        <v>0</v>
      </c>
      <c r="Z53" s="130">
        <v>4.54</v>
      </c>
      <c r="AA53" s="15"/>
      <c r="AB53" s="608">
        <f t="shared" si="4"/>
        <v>0</v>
      </c>
      <c r="AC53" s="901"/>
      <c r="AD53" s="608">
        <f t="shared" si="17"/>
        <v>0</v>
      </c>
      <c r="AE53" s="610"/>
      <c r="AF53" s="200"/>
      <c r="AG53" s="902">
        <f t="shared" si="13"/>
        <v>2002.04</v>
      </c>
      <c r="AH53" s="890">
        <f t="shared" si="14"/>
        <v>441</v>
      </c>
      <c r="AI53" s="60">
        <f t="shared" si="8"/>
        <v>0</v>
      </c>
    </row>
    <row r="54" spans="1:35" x14ac:dyDescent="0.25">
      <c r="A54" s="640"/>
      <c r="B54" s="764">
        <v>4.54</v>
      </c>
      <c r="C54" s="701"/>
      <c r="D54" s="887">
        <f t="shared" si="0"/>
        <v>0</v>
      </c>
      <c r="E54" s="903"/>
      <c r="F54" s="887">
        <f t="shared" si="15"/>
        <v>0</v>
      </c>
      <c r="G54" s="889"/>
      <c r="H54" s="652"/>
      <c r="I54" s="902">
        <f t="shared" si="9"/>
        <v>-2.9842794901924208E-13</v>
      </c>
      <c r="J54" s="890">
        <f t="shared" si="10"/>
        <v>0</v>
      </c>
      <c r="K54" s="60">
        <f t="shared" si="6"/>
        <v>0</v>
      </c>
      <c r="M54" s="640"/>
      <c r="N54" s="130">
        <v>4.54</v>
      </c>
      <c r="O54" s="701"/>
      <c r="P54" s="887">
        <f t="shared" si="2"/>
        <v>0</v>
      </c>
      <c r="Q54" s="903"/>
      <c r="R54" s="887">
        <f t="shared" si="16"/>
        <v>0</v>
      </c>
      <c r="S54" s="889"/>
      <c r="T54" s="652"/>
      <c r="U54" s="902">
        <f t="shared" si="11"/>
        <v>649.22000000000105</v>
      </c>
      <c r="V54" s="890">
        <f t="shared" si="12"/>
        <v>143</v>
      </c>
      <c r="W54" s="60">
        <f t="shared" si="7"/>
        <v>0</v>
      </c>
      <c r="Y54" s="640"/>
      <c r="Z54" s="130">
        <v>4.54</v>
      </c>
      <c r="AA54" s="701"/>
      <c r="AB54" s="887">
        <f t="shared" si="4"/>
        <v>0</v>
      </c>
      <c r="AC54" s="903"/>
      <c r="AD54" s="887">
        <f t="shared" si="17"/>
        <v>0</v>
      </c>
      <c r="AE54" s="889"/>
      <c r="AF54" s="652"/>
      <c r="AG54" s="902">
        <f t="shared" si="13"/>
        <v>2002.04</v>
      </c>
      <c r="AH54" s="890">
        <f t="shared" si="14"/>
        <v>441</v>
      </c>
      <c r="AI54" s="60">
        <f t="shared" si="8"/>
        <v>0</v>
      </c>
    </row>
    <row r="55" spans="1:35" x14ac:dyDescent="0.25">
      <c r="A55" s="653"/>
      <c r="B55" s="764">
        <v>4.54</v>
      </c>
      <c r="C55" s="701"/>
      <c r="D55" s="887">
        <f t="shared" si="0"/>
        <v>0</v>
      </c>
      <c r="E55" s="903"/>
      <c r="F55" s="887">
        <f t="shared" si="15"/>
        <v>0</v>
      </c>
      <c r="G55" s="889"/>
      <c r="H55" s="652"/>
      <c r="I55" s="902">
        <f t="shared" si="9"/>
        <v>-2.9842794901924208E-13</v>
      </c>
      <c r="J55" s="890">
        <f t="shared" si="10"/>
        <v>0</v>
      </c>
      <c r="K55" s="60">
        <f t="shared" si="6"/>
        <v>0</v>
      </c>
      <c r="M55" s="653"/>
      <c r="N55" s="130">
        <v>4.54</v>
      </c>
      <c r="O55" s="701"/>
      <c r="P55" s="887">
        <f t="shared" si="2"/>
        <v>0</v>
      </c>
      <c r="Q55" s="903"/>
      <c r="R55" s="887">
        <f t="shared" si="16"/>
        <v>0</v>
      </c>
      <c r="S55" s="889"/>
      <c r="T55" s="652"/>
      <c r="U55" s="902">
        <f t="shared" si="11"/>
        <v>649.22000000000105</v>
      </c>
      <c r="V55" s="890">
        <f t="shared" si="12"/>
        <v>143</v>
      </c>
      <c r="W55" s="60">
        <f t="shared" si="7"/>
        <v>0</v>
      </c>
      <c r="Y55" s="653"/>
      <c r="Z55" s="130">
        <v>4.54</v>
      </c>
      <c r="AA55" s="701"/>
      <c r="AB55" s="887">
        <f t="shared" si="4"/>
        <v>0</v>
      </c>
      <c r="AC55" s="903"/>
      <c r="AD55" s="887">
        <f t="shared" si="17"/>
        <v>0</v>
      </c>
      <c r="AE55" s="889"/>
      <c r="AF55" s="652"/>
      <c r="AG55" s="902">
        <f t="shared" si="13"/>
        <v>2002.04</v>
      </c>
      <c r="AH55" s="890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8">
        <f t="shared" si="0"/>
        <v>0</v>
      </c>
      <c r="E56" s="901"/>
      <c r="F56" s="608">
        <f t="shared" si="15"/>
        <v>0</v>
      </c>
      <c r="G56" s="610"/>
      <c r="H56" s="200"/>
      <c r="I56" s="902">
        <f t="shared" si="9"/>
        <v>-2.9842794901924208E-13</v>
      </c>
      <c r="J56" s="890">
        <f t="shared" si="10"/>
        <v>0</v>
      </c>
      <c r="K56" s="60">
        <f t="shared" si="6"/>
        <v>0</v>
      </c>
      <c r="N56" s="130">
        <v>4.54</v>
      </c>
      <c r="O56" s="15"/>
      <c r="P56" s="608">
        <f t="shared" si="2"/>
        <v>0</v>
      </c>
      <c r="Q56" s="901"/>
      <c r="R56" s="608">
        <f t="shared" si="16"/>
        <v>0</v>
      </c>
      <c r="S56" s="610"/>
      <c r="T56" s="200"/>
      <c r="U56" s="902">
        <f t="shared" si="11"/>
        <v>649.22000000000105</v>
      </c>
      <c r="V56" s="890">
        <f t="shared" si="12"/>
        <v>143</v>
      </c>
      <c r="W56" s="60">
        <f t="shared" si="7"/>
        <v>0</v>
      </c>
      <c r="Z56" s="130">
        <v>4.54</v>
      </c>
      <c r="AA56" s="15"/>
      <c r="AB56" s="608">
        <f t="shared" si="4"/>
        <v>0</v>
      </c>
      <c r="AC56" s="901"/>
      <c r="AD56" s="608">
        <f t="shared" si="17"/>
        <v>0</v>
      </c>
      <c r="AE56" s="610"/>
      <c r="AF56" s="200"/>
      <c r="AG56" s="902">
        <f t="shared" si="13"/>
        <v>2002.04</v>
      </c>
      <c r="AH56" s="890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8">
        <f t="shared" si="0"/>
        <v>0</v>
      </c>
      <c r="E57" s="901"/>
      <c r="F57" s="608">
        <f t="shared" si="15"/>
        <v>0</v>
      </c>
      <c r="G57" s="610"/>
      <c r="H57" s="200"/>
      <c r="I57" s="902">
        <f t="shared" si="9"/>
        <v>-2.9842794901924208E-13</v>
      </c>
      <c r="J57" s="890">
        <f t="shared" si="10"/>
        <v>0</v>
      </c>
      <c r="K57" s="60">
        <f t="shared" si="6"/>
        <v>0</v>
      </c>
      <c r="N57" s="130">
        <v>4.54</v>
      </c>
      <c r="O57" s="15"/>
      <c r="P57" s="608">
        <f t="shared" si="2"/>
        <v>0</v>
      </c>
      <c r="Q57" s="901"/>
      <c r="R57" s="608">
        <f t="shared" si="16"/>
        <v>0</v>
      </c>
      <c r="S57" s="610"/>
      <c r="T57" s="200"/>
      <c r="U57" s="902">
        <f t="shared" si="11"/>
        <v>649.22000000000105</v>
      </c>
      <c r="V57" s="890">
        <f t="shared" si="12"/>
        <v>143</v>
      </c>
      <c r="W57" s="60">
        <f t="shared" si="7"/>
        <v>0</v>
      </c>
      <c r="Z57" s="130">
        <v>4.54</v>
      </c>
      <c r="AA57" s="15"/>
      <c r="AB57" s="608">
        <f t="shared" si="4"/>
        <v>0</v>
      </c>
      <c r="AC57" s="901"/>
      <c r="AD57" s="608">
        <f t="shared" si="17"/>
        <v>0</v>
      </c>
      <c r="AE57" s="610"/>
      <c r="AF57" s="200"/>
      <c r="AG57" s="902">
        <f t="shared" si="13"/>
        <v>2002.04</v>
      </c>
      <c r="AH57" s="890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8">
        <f t="shared" si="0"/>
        <v>0</v>
      </c>
      <c r="E58" s="901"/>
      <c r="F58" s="608">
        <f t="shared" si="15"/>
        <v>0</v>
      </c>
      <c r="G58" s="610"/>
      <c r="H58" s="200"/>
      <c r="I58" s="902">
        <f t="shared" si="9"/>
        <v>-2.9842794901924208E-13</v>
      </c>
      <c r="J58" s="890">
        <f t="shared" si="10"/>
        <v>0</v>
      </c>
      <c r="K58" s="60">
        <f t="shared" si="6"/>
        <v>0</v>
      </c>
      <c r="N58" s="130">
        <v>4.54</v>
      </c>
      <c r="O58" s="15"/>
      <c r="P58" s="608">
        <f t="shared" si="2"/>
        <v>0</v>
      </c>
      <c r="Q58" s="901"/>
      <c r="R58" s="608">
        <f t="shared" si="16"/>
        <v>0</v>
      </c>
      <c r="S58" s="610"/>
      <c r="T58" s="200"/>
      <c r="U58" s="902">
        <f t="shared" si="11"/>
        <v>649.22000000000105</v>
      </c>
      <c r="V58" s="890">
        <f t="shared" si="12"/>
        <v>143</v>
      </c>
      <c r="W58" s="60">
        <f t="shared" si="7"/>
        <v>0</v>
      </c>
      <c r="Z58" s="130">
        <v>4.54</v>
      </c>
      <c r="AA58" s="15"/>
      <c r="AB58" s="608">
        <f t="shared" si="4"/>
        <v>0</v>
      </c>
      <c r="AC58" s="901"/>
      <c r="AD58" s="608">
        <f t="shared" si="17"/>
        <v>0</v>
      </c>
      <c r="AE58" s="610"/>
      <c r="AF58" s="200"/>
      <c r="AG58" s="902">
        <f t="shared" si="13"/>
        <v>2002.04</v>
      </c>
      <c r="AH58" s="890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8">
        <f t="shared" si="0"/>
        <v>0</v>
      </c>
      <c r="E59" s="901"/>
      <c r="F59" s="608">
        <f t="shared" si="15"/>
        <v>0</v>
      </c>
      <c r="G59" s="610"/>
      <c r="H59" s="200"/>
      <c r="I59" s="902">
        <f t="shared" si="9"/>
        <v>-2.9842794901924208E-13</v>
      </c>
      <c r="J59" s="890">
        <f t="shared" si="10"/>
        <v>0</v>
      </c>
      <c r="K59" s="60">
        <f t="shared" si="6"/>
        <v>0</v>
      </c>
      <c r="N59" s="130">
        <v>4.54</v>
      </c>
      <c r="O59" s="15"/>
      <c r="P59" s="608">
        <f t="shared" si="2"/>
        <v>0</v>
      </c>
      <c r="Q59" s="901"/>
      <c r="R59" s="608">
        <f t="shared" si="16"/>
        <v>0</v>
      </c>
      <c r="S59" s="610"/>
      <c r="T59" s="200"/>
      <c r="U59" s="902">
        <f t="shared" si="11"/>
        <v>649.22000000000105</v>
      </c>
      <c r="V59" s="890">
        <f t="shared" si="12"/>
        <v>143</v>
      </c>
      <c r="W59" s="60">
        <f t="shared" si="7"/>
        <v>0</v>
      </c>
      <c r="Z59" s="130">
        <v>4.54</v>
      </c>
      <c r="AA59" s="15"/>
      <c r="AB59" s="608">
        <f t="shared" si="4"/>
        <v>0</v>
      </c>
      <c r="AC59" s="901"/>
      <c r="AD59" s="608">
        <f t="shared" si="17"/>
        <v>0</v>
      </c>
      <c r="AE59" s="610"/>
      <c r="AF59" s="200"/>
      <c r="AG59" s="902">
        <f t="shared" si="13"/>
        <v>2002.04</v>
      </c>
      <c r="AH59" s="890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8">
        <f t="shared" si="0"/>
        <v>0</v>
      </c>
      <c r="E60" s="901"/>
      <c r="F60" s="608">
        <f t="shared" si="15"/>
        <v>0</v>
      </c>
      <c r="G60" s="610"/>
      <c r="H60" s="200"/>
      <c r="I60" s="902">
        <f t="shared" si="9"/>
        <v>-2.9842794901924208E-13</v>
      </c>
      <c r="J60" s="890">
        <f t="shared" si="10"/>
        <v>0</v>
      </c>
      <c r="K60" s="60">
        <f t="shared" si="6"/>
        <v>0</v>
      </c>
      <c r="N60" s="130">
        <v>4.54</v>
      </c>
      <c r="O60" s="15"/>
      <c r="P60" s="608">
        <f t="shared" si="2"/>
        <v>0</v>
      </c>
      <c r="Q60" s="901"/>
      <c r="R60" s="608">
        <f t="shared" si="16"/>
        <v>0</v>
      </c>
      <c r="S60" s="610"/>
      <c r="T60" s="200"/>
      <c r="U60" s="902">
        <f t="shared" si="11"/>
        <v>649.22000000000105</v>
      </c>
      <c r="V60" s="890">
        <f t="shared" si="12"/>
        <v>143</v>
      </c>
      <c r="W60" s="60">
        <f t="shared" si="7"/>
        <v>0</v>
      </c>
      <c r="Z60" s="130">
        <v>4.54</v>
      </c>
      <c r="AA60" s="15"/>
      <c r="AB60" s="608">
        <f t="shared" si="4"/>
        <v>0</v>
      </c>
      <c r="AC60" s="901"/>
      <c r="AD60" s="608">
        <f t="shared" si="17"/>
        <v>0</v>
      </c>
      <c r="AE60" s="610"/>
      <c r="AF60" s="200"/>
      <c r="AG60" s="902">
        <f t="shared" si="13"/>
        <v>2002.04</v>
      </c>
      <c r="AH60" s="890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8">
        <f t="shared" si="0"/>
        <v>0</v>
      </c>
      <c r="E61" s="901"/>
      <c r="F61" s="608">
        <f t="shared" si="15"/>
        <v>0</v>
      </c>
      <c r="G61" s="610"/>
      <c r="H61" s="200"/>
      <c r="I61" s="902">
        <f t="shared" si="9"/>
        <v>-2.9842794901924208E-13</v>
      </c>
      <c r="J61" s="890">
        <f t="shared" si="10"/>
        <v>0</v>
      </c>
      <c r="K61" s="60">
        <f t="shared" si="6"/>
        <v>0</v>
      </c>
      <c r="N61" s="130">
        <v>4.54</v>
      </c>
      <c r="O61" s="15"/>
      <c r="P61" s="608">
        <f t="shared" si="2"/>
        <v>0</v>
      </c>
      <c r="Q61" s="901"/>
      <c r="R61" s="608">
        <f t="shared" si="16"/>
        <v>0</v>
      </c>
      <c r="S61" s="610"/>
      <c r="T61" s="200"/>
      <c r="U61" s="902">
        <f t="shared" si="11"/>
        <v>649.22000000000105</v>
      </c>
      <c r="V61" s="890">
        <f t="shared" si="12"/>
        <v>143</v>
      </c>
      <c r="W61" s="60">
        <f t="shared" si="7"/>
        <v>0</v>
      </c>
      <c r="Z61" s="130">
        <v>4.54</v>
      </c>
      <c r="AA61" s="15"/>
      <c r="AB61" s="608">
        <f t="shared" si="4"/>
        <v>0</v>
      </c>
      <c r="AC61" s="901"/>
      <c r="AD61" s="608">
        <f t="shared" si="17"/>
        <v>0</v>
      </c>
      <c r="AE61" s="610"/>
      <c r="AF61" s="200"/>
      <c r="AG61" s="902">
        <f t="shared" si="13"/>
        <v>2002.04</v>
      </c>
      <c r="AH61" s="890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8">
        <f t="shared" si="0"/>
        <v>0</v>
      </c>
      <c r="E62" s="901"/>
      <c r="F62" s="608">
        <f t="shared" si="15"/>
        <v>0</v>
      </c>
      <c r="G62" s="610"/>
      <c r="H62" s="200"/>
      <c r="I62" s="902">
        <f t="shared" si="9"/>
        <v>-2.9842794901924208E-13</v>
      </c>
      <c r="J62" s="890">
        <f t="shared" si="10"/>
        <v>0</v>
      </c>
      <c r="K62" s="60">
        <f t="shared" si="6"/>
        <v>0</v>
      </c>
      <c r="N62" s="130">
        <v>4.54</v>
      </c>
      <c r="O62" s="15"/>
      <c r="P62" s="608">
        <f t="shared" si="2"/>
        <v>0</v>
      </c>
      <c r="Q62" s="901"/>
      <c r="R62" s="608">
        <f t="shared" si="16"/>
        <v>0</v>
      </c>
      <c r="S62" s="610"/>
      <c r="T62" s="200"/>
      <c r="U62" s="902">
        <f t="shared" si="11"/>
        <v>649.22000000000105</v>
      </c>
      <c r="V62" s="890">
        <f t="shared" si="12"/>
        <v>143</v>
      </c>
      <c r="W62" s="60">
        <f t="shared" si="7"/>
        <v>0</v>
      </c>
      <c r="Z62" s="130">
        <v>4.54</v>
      </c>
      <c r="AA62" s="15"/>
      <c r="AB62" s="608">
        <f t="shared" si="4"/>
        <v>0</v>
      </c>
      <c r="AC62" s="901"/>
      <c r="AD62" s="608">
        <f t="shared" si="17"/>
        <v>0</v>
      </c>
      <c r="AE62" s="610"/>
      <c r="AF62" s="200"/>
      <c r="AG62" s="902">
        <f t="shared" si="13"/>
        <v>2002.04</v>
      </c>
      <c r="AH62" s="890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8">
        <f t="shared" si="0"/>
        <v>0</v>
      </c>
      <c r="E63" s="901"/>
      <c r="F63" s="608">
        <f t="shared" si="15"/>
        <v>0</v>
      </c>
      <c r="G63" s="610"/>
      <c r="H63" s="200"/>
      <c r="I63" s="902">
        <f t="shared" si="9"/>
        <v>-2.9842794901924208E-13</v>
      </c>
      <c r="J63" s="890">
        <f t="shared" si="10"/>
        <v>0</v>
      </c>
      <c r="K63" s="60">
        <f t="shared" si="6"/>
        <v>0</v>
      </c>
      <c r="N63" s="130">
        <v>4.54</v>
      </c>
      <c r="O63" s="15"/>
      <c r="P63" s="608">
        <f t="shared" si="2"/>
        <v>0</v>
      </c>
      <c r="Q63" s="901"/>
      <c r="R63" s="608">
        <f t="shared" si="16"/>
        <v>0</v>
      </c>
      <c r="S63" s="610"/>
      <c r="T63" s="200"/>
      <c r="U63" s="902">
        <f t="shared" si="11"/>
        <v>649.22000000000105</v>
      </c>
      <c r="V63" s="890">
        <f t="shared" si="12"/>
        <v>143</v>
      </c>
      <c r="W63" s="60">
        <f t="shared" si="7"/>
        <v>0</v>
      </c>
      <c r="Z63" s="130">
        <v>4.54</v>
      </c>
      <c r="AA63" s="15"/>
      <c r="AB63" s="608">
        <f t="shared" si="4"/>
        <v>0</v>
      </c>
      <c r="AC63" s="901"/>
      <c r="AD63" s="608">
        <f t="shared" si="17"/>
        <v>0</v>
      </c>
      <c r="AE63" s="610"/>
      <c r="AF63" s="200"/>
      <c r="AG63" s="902">
        <f t="shared" si="13"/>
        <v>2002.04</v>
      </c>
      <c r="AH63" s="890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8">
        <f t="shared" si="0"/>
        <v>0</v>
      </c>
      <c r="E64" s="901"/>
      <c r="F64" s="608">
        <f t="shared" si="15"/>
        <v>0</v>
      </c>
      <c r="G64" s="610"/>
      <c r="H64" s="200"/>
      <c r="I64" s="902">
        <f t="shared" si="9"/>
        <v>-2.9842794901924208E-13</v>
      </c>
      <c r="J64" s="890">
        <f t="shared" si="10"/>
        <v>0</v>
      </c>
      <c r="K64" s="60">
        <f t="shared" si="6"/>
        <v>0</v>
      </c>
      <c r="N64" s="130">
        <v>4.54</v>
      </c>
      <c r="O64" s="15"/>
      <c r="P64" s="608">
        <f t="shared" si="2"/>
        <v>0</v>
      </c>
      <c r="Q64" s="901"/>
      <c r="R64" s="608">
        <f t="shared" si="16"/>
        <v>0</v>
      </c>
      <c r="S64" s="610"/>
      <c r="T64" s="200"/>
      <c r="U64" s="902">
        <f t="shared" si="11"/>
        <v>649.22000000000105</v>
      </c>
      <c r="V64" s="890">
        <f t="shared" si="12"/>
        <v>143</v>
      </c>
      <c r="W64" s="60">
        <f t="shared" si="7"/>
        <v>0</v>
      </c>
      <c r="Z64" s="130">
        <v>4.54</v>
      </c>
      <c r="AA64" s="15"/>
      <c r="AB64" s="608">
        <f t="shared" si="4"/>
        <v>0</v>
      </c>
      <c r="AC64" s="901"/>
      <c r="AD64" s="608">
        <f t="shared" si="17"/>
        <v>0</v>
      </c>
      <c r="AE64" s="610"/>
      <c r="AF64" s="200"/>
      <c r="AG64" s="902">
        <f t="shared" si="13"/>
        <v>2002.04</v>
      </c>
      <c r="AH64" s="890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8">
        <f t="shared" si="0"/>
        <v>0</v>
      </c>
      <c r="E65" s="901"/>
      <c r="F65" s="608">
        <f t="shared" si="15"/>
        <v>0</v>
      </c>
      <c r="G65" s="610"/>
      <c r="H65" s="200"/>
      <c r="I65" s="902">
        <f t="shared" si="9"/>
        <v>-2.9842794901924208E-13</v>
      </c>
      <c r="J65" s="890">
        <f t="shared" si="10"/>
        <v>0</v>
      </c>
      <c r="K65" s="60">
        <f t="shared" si="6"/>
        <v>0</v>
      </c>
      <c r="N65" s="130">
        <v>4.54</v>
      </c>
      <c r="O65" s="15"/>
      <c r="P65" s="608">
        <f t="shared" si="2"/>
        <v>0</v>
      </c>
      <c r="Q65" s="901"/>
      <c r="R65" s="608">
        <f t="shared" si="16"/>
        <v>0</v>
      </c>
      <c r="S65" s="610"/>
      <c r="T65" s="200"/>
      <c r="U65" s="902">
        <f t="shared" si="11"/>
        <v>649.22000000000105</v>
      </c>
      <c r="V65" s="890">
        <f t="shared" si="12"/>
        <v>143</v>
      </c>
      <c r="W65" s="60">
        <f t="shared" si="7"/>
        <v>0</v>
      </c>
      <c r="Z65" s="130">
        <v>4.54</v>
      </c>
      <c r="AA65" s="15"/>
      <c r="AB65" s="608">
        <f t="shared" si="4"/>
        <v>0</v>
      </c>
      <c r="AC65" s="901"/>
      <c r="AD65" s="608">
        <f t="shared" si="17"/>
        <v>0</v>
      </c>
      <c r="AE65" s="610"/>
      <c r="AF65" s="200"/>
      <c r="AG65" s="902">
        <f t="shared" si="13"/>
        <v>2002.04</v>
      </c>
      <c r="AH65" s="890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8">
        <f t="shared" si="0"/>
        <v>0</v>
      </c>
      <c r="E66" s="901"/>
      <c r="F66" s="608">
        <f t="shared" si="15"/>
        <v>0</v>
      </c>
      <c r="G66" s="610"/>
      <c r="H66" s="200"/>
      <c r="I66" s="902">
        <f t="shared" si="9"/>
        <v>-2.9842794901924208E-13</v>
      </c>
      <c r="J66" s="890">
        <f t="shared" si="10"/>
        <v>0</v>
      </c>
      <c r="K66" s="60">
        <f t="shared" si="6"/>
        <v>0</v>
      </c>
      <c r="N66" s="130">
        <v>4.54</v>
      </c>
      <c r="O66" s="15"/>
      <c r="P66" s="608">
        <f t="shared" si="2"/>
        <v>0</v>
      </c>
      <c r="Q66" s="901"/>
      <c r="R66" s="608">
        <f t="shared" si="16"/>
        <v>0</v>
      </c>
      <c r="S66" s="610"/>
      <c r="T66" s="200"/>
      <c r="U66" s="902">
        <f t="shared" si="11"/>
        <v>649.22000000000105</v>
      </c>
      <c r="V66" s="890">
        <f t="shared" si="12"/>
        <v>143</v>
      </c>
      <c r="W66" s="60">
        <f t="shared" si="7"/>
        <v>0</v>
      </c>
      <c r="Z66" s="130">
        <v>4.54</v>
      </c>
      <c r="AA66" s="15"/>
      <c r="AB66" s="608">
        <f t="shared" si="4"/>
        <v>0</v>
      </c>
      <c r="AC66" s="901"/>
      <c r="AD66" s="608">
        <f t="shared" si="17"/>
        <v>0</v>
      </c>
      <c r="AE66" s="610"/>
      <c r="AF66" s="200"/>
      <c r="AG66" s="902">
        <f t="shared" si="13"/>
        <v>2002.04</v>
      </c>
      <c r="AH66" s="890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8">
        <f t="shared" si="0"/>
        <v>0</v>
      </c>
      <c r="E67" s="901"/>
      <c r="F67" s="608">
        <f t="shared" si="15"/>
        <v>0</v>
      </c>
      <c r="G67" s="610"/>
      <c r="H67" s="200"/>
      <c r="I67" s="902">
        <f t="shared" si="9"/>
        <v>-2.9842794901924208E-13</v>
      </c>
      <c r="J67" s="890">
        <f t="shared" si="10"/>
        <v>0</v>
      </c>
      <c r="K67" s="60">
        <f t="shared" si="6"/>
        <v>0</v>
      </c>
      <c r="N67" s="130">
        <v>4.54</v>
      </c>
      <c r="O67" s="15"/>
      <c r="P67" s="608">
        <f t="shared" si="2"/>
        <v>0</v>
      </c>
      <c r="Q67" s="901"/>
      <c r="R67" s="608">
        <f t="shared" si="16"/>
        <v>0</v>
      </c>
      <c r="S67" s="610"/>
      <c r="T67" s="200"/>
      <c r="U67" s="902">
        <f t="shared" si="11"/>
        <v>649.22000000000105</v>
      </c>
      <c r="V67" s="890">
        <f t="shared" si="12"/>
        <v>143</v>
      </c>
      <c r="W67" s="60">
        <f t="shared" si="7"/>
        <v>0</v>
      </c>
      <c r="Z67" s="130">
        <v>4.54</v>
      </c>
      <c r="AA67" s="15"/>
      <c r="AB67" s="608">
        <f t="shared" si="4"/>
        <v>0</v>
      </c>
      <c r="AC67" s="901"/>
      <c r="AD67" s="608">
        <f t="shared" si="17"/>
        <v>0</v>
      </c>
      <c r="AE67" s="610"/>
      <c r="AF67" s="200"/>
      <c r="AG67" s="902">
        <f t="shared" si="13"/>
        <v>2002.04</v>
      </c>
      <c r="AH67" s="890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8">
        <f t="shared" si="0"/>
        <v>0</v>
      </c>
      <c r="E68" s="901"/>
      <c r="F68" s="608">
        <f t="shared" si="15"/>
        <v>0</v>
      </c>
      <c r="G68" s="610"/>
      <c r="H68" s="200"/>
      <c r="I68" s="902">
        <f t="shared" si="9"/>
        <v>-2.9842794901924208E-13</v>
      </c>
      <c r="J68" s="890">
        <f t="shared" si="10"/>
        <v>0</v>
      </c>
      <c r="K68" s="60">
        <f t="shared" si="6"/>
        <v>0</v>
      </c>
      <c r="N68" s="130">
        <v>4.54</v>
      </c>
      <c r="O68" s="15"/>
      <c r="P68" s="608">
        <f t="shared" si="2"/>
        <v>0</v>
      </c>
      <c r="Q68" s="901"/>
      <c r="R68" s="608">
        <f t="shared" si="16"/>
        <v>0</v>
      </c>
      <c r="S68" s="610"/>
      <c r="T68" s="200"/>
      <c r="U68" s="902">
        <f t="shared" si="11"/>
        <v>649.22000000000105</v>
      </c>
      <c r="V68" s="890">
        <f t="shared" si="12"/>
        <v>143</v>
      </c>
      <c r="W68" s="60">
        <f t="shared" si="7"/>
        <v>0</v>
      </c>
      <c r="Z68" s="130">
        <v>4.54</v>
      </c>
      <c r="AA68" s="15"/>
      <c r="AB68" s="608">
        <f t="shared" si="4"/>
        <v>0</v>
      </c>
      <c r="AC68" s="901"/>
      <c r="AD68" s="608">
        <f t="shared" si="17"/>
        <v>0</v>
      </c>
      <c r="AE68" s="610"/>
      <c r="AF68" s="200"/>
      <c r="AG68" s="902">
        <f t="shared" si="13"/>
        <v>2002.04</v>
      </c>
      <c r="AH68" s="890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8">
        <f t="shared" si="0"/>
        <v>0</v>
      </c>
      <c r="E69" s="901"/>
      <c r="F69" s="608">
        <f t="shared" si="15"/>
        <v>0</v>
      </c>
      <c r="G69" s="610"/>
      <c r="H69" s="200"/>
      <c r="I69" s="902">
        <f t="shared" si="9"/>
        <v>-2.9842794901924208E-13</v>
      </c>
      <c r="J69" s="890">
        <f t="shared" si="10"/>
        <v>0</v>
      </c>
      <c r="K69" s="60">
        <f t="shared" si="6"/>
        <v>0</v>
      </c>
      <c r="N69" s="130">
        <v>4.54</v>
      </c>
      <c r="O69" s="15"/>
      <c r="P69" s="608">
        <f t="shared" si="2"/>
        <v>0</v>
      </c>
      <c r="Q69" s="901"/>
      <c r="R69" s="608">
        <f t="shared" si="16"/>
        <v>0</v>
      </c>
      <c r="S69" s="610"/>
      <c r="T69" s="200"/>
      <c r="U69" s="902">
        <f t="shared" si="11"/>
        <v>649.22000000000105</v>
      </c>
      <c r="V69" s="890">
        <f t="shared" si="12"/>
        <v>143</v>
      </c>
      <c r="W69" s="60">
        <f t="shared" si="7"/>
        <v>0</v>
      </c>
      <c r="Z69" s="130">
        <v>4.54</v>
      </c>
      <c r="AA69" s="15"/>
      <c r="AB69" s="608">
        <f t="shared" si="4"/>
        <v>0</v>
      </c>
      <c r="AC69" s="901"/>
      <c r="AD69" s="608">
        <f t="shared" si="17"/>
        <v>0</v>
      </c>
      <c r="AE69" s="610"/>
      <c r="AF69" s="200"/>
      <c r="AG69" s="902">
        <f t="shared" si="13"/>
        <v>2002.04</v>
      </c>
      <c r="AH69" s="890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59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59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59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59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59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59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59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59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59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59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59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59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59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59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59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59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59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59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59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59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59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59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59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59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59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59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59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59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59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59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59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59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59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59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59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59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59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59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59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192" t="s">
        <v>19</v>
      </c>
      <c r="D112" s="1193"/>
      <c r="E112" s="39">
        <f>E4+E5-F109+E6+E7</f>
        <v>2.2737367544323206E-13</v>
      </c>
      <c r="F112" s="6"/>
      <c r="G112" s="6"/>
      <c r="H112" s="17"/>
      <c r="I112" s="129"/>
      <c r="J112" s="73"/>
      <c r="O112" s="1192" t="s">
        <v>19</v>
      </c>
      <c r="P112" s="1193"/>
      <c r="Q112" s="39">
        <f>Q4+Q5-R109+Q6+Q7</f>
        <v>649.22000000000139</v>
      </c>
      <c r="R112" s="6"/>
      <c r="S112" s="6"/>
      <c r="T112" s="17"/>
      <c r="U112" s="129"/>
      <c r="V112" s="73"/>
      <c r="AA112" s="1192" t="s">
        <v>19</v>
      </c>
      <c r="AB112" s="1193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48" t="s">
        <v>52</v>
      </c>
      <c r="B5" s="1194" t="s">
        <v>93</v>
      </c>
      <c r="C5" s="194"/>
      <c r="D5" s="146"/>
      <c r="E5" s="129"/>
      <c r="F5" s="73"/>
      <c r="G5" s="619"/>
      <c r="H5" s="135">
        <f>E4+E5-G5+E6+E7</f>
        <v>0</v>
      </c>
    </row>
    <row r="6" spans="1:10" ht="15.75" thickBot="1" x14ac:dyDescent="0.3">
      <c r="A6" s="1148"/>
      <c r="B6" s="1194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19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6"/>
    </row>
    <row r="9" spans="1:10" ht="15.75" thickTop="1" x14ac:dyDescent="0.25">
      <c r="A9" s="73"/>
      <c r="B9" s="532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4">
        <f>B9-C10</f>
        <v>0</v>
      </c>
      <c r="C10" s="701"/>
      <c r="D10" s="799"/>
      <c r="E10" s="730"/>
      <c r="F10" s="624">
        <f t="shared" ref="F10:F29" si="0">D10</f>
        <v>0</v>
      </c>
      <c r="G10" s="622"/>
      <c r="H10" s="623"/>
      <c r="I10" s="655">
        <f>I9-F10</f>
        <v>0</v>
      </c>
      <c r="J10" s="653"/>
    </row>
    <row r="11" spans="1:10" x14ac:dyDescent="0.25">
      <c r="A11" s="55" t="s">
        <v>32</v>
      </c>
      <c r="B11" s="734">
        <f t="shared" ref="B11:B30" si="1">B10-C11</f>
        <v>0</v>
      </c>
      <c r="C11" s="701"/>
      <c r="D11" s="800"/>
      <c r="E11" s="730"/>
      <c r="F11" s="624">
        <f t="shared" si="0"/>
        <v>0</v>
      </c>
      <c r="G11" s="622"/>
      <c r="H11" s="623"/>
      <c r="I11" s="655">
        <f t="shared" ref="I11:I30" si="2">I10-F11</f>
        <v>0</v>
      </c>
      <c r="J11" s="653"/>
    </row>
    <row r="12" spans="1:10" x14ac:dyDescent="0.25">
      <c r="A12" s="85"/>
      <c r="B12" s="734">
        <f t="shared" si="1"/>
        <v>0</v>
      </c>
      <c r="C12" s="701"/>
      <c r="D12" s="800"/>
      <c r="E12" s="730"/>
      <c r="F12" s="624">
        <f t="shared" si="0"/>
        <v>0</v>
      </c>
      <c r="G12" s="622"/>
      <c r="H12" s="623"/>
      <c r="I12" s="655">
        <f t="shared" si="2"/>
        <v>0</v>
      </c>
      <c r="J12" s="653"/>
    </row>
    <row r="13" spans="1:10" x14ac:dyDescent="0.25">
      <c r="B13" s="734">
        <f t="shared" si="1"/>
        <v>0</v>
      </c>
      <c r="C13" s="701"/>
      <c r="D13" s="800"/>
      <c r="E13" s="730"/>
      <c r="F13" s="624">
        <f t="shared" si="0"/>
        <v>0</v>
      </c>
      <c r="G13" s="622"/>
      <c r="H13" s="623"/>
      <c r="I13" s="655">
        <f t="shared" si="2"/>
        <v>0</v>
      </c>
      <c r="J13" s="653"/>
    </row>
    <row r="14" spans="1:10" x14ac:dyDescent="0.25">
      <c r="A14" s="55" t="s">
        <v>33</v>
      </c>
      <c r="B14" s="734">
        <f t="shared" si="1"/>
        <v>0</v>
      </c>
      <c r="C14" s="701"/>
      <c r="D14" s="800"/>
      <c r="E14" s="730"/>
      <c r="F14" s="624">
        <f t="shared" si="0"/>
        <v>0</v>
      </c>
      <c r="G14" s="622"/>
      <c r="H14" s="623"/>
      <c r="I14" s="655">
        <f t="shared" si="2"/>
        <v>0</v>
      </c>
      <c r="J14" s="653"/>
    </row>
    <row r="15" spans="1:10" x14ac:dyDescent="0.25">
      <c r="B15" s="734">
        <f t="shared" si="1"/>
        <v>0</v>
      </c>
      <c r="C15" s="701"/>
      <c r="D15" s="801"/>
      <c r="E15" s="730"/>
      <c r="F15" s="624">
        <f t="shared" si="0"/>
        <v>0</v>
      </c>
      <c r="G15" s="622"/>
      <c r="H15" s="623"/>
      <c r="I15" s="655">
        <f t="shared" si="2"/>
        <v>0</v>
      </c>
      <c r="J15" s="653"/>
    </row>
    <row r="16" spans="1:10" x14ac:dyDescent="0.25">
      <c r="B16" s="734">
        <f t="shared" si="1"/>
        <v>0</v>
      </c>
      <c r="C16" s="701"/>
      <c r="D16" s="801"/>
      <c r="E16" s="730"/>
      <c r="F16" s="624">
        <f t="shared" si="0"/>
        <v>0</v>
      </c>
      <c r="G16" s="622"/>
      <c r="H16" s="623"/>
      <c r="I16" s="655">
        <f t="shared" si="2"/>
        <v>0</v>
      </c>
      <c r="J16" s="653"/>
    </row>
    <row r="17" spans="2:10" x14ac:dyDescent="0.25">
      <c r="B17" s="734">
        <f t="shared" si="1"/>
        <v>0</v>
      </c>
      <c r="C17" s="701"/>
      <c r="D17" s="801"/>
      <c r="E17" s="730"/>
      <c r="F17" s="624">
        <f t="shared" si="0"/>
        <v>0</v>
      </c>
      <c r="G17" s="622"/>
      <c r="H17" s="623"/>
      <c r="I17" s="655">
        <f t="shared" si="2"/>
        <v>0</v>
      </c>
      <c r="J17" s="653"/>
    </row>
    <row r="18" spans="2:10" x14ac:dyDescent="0.25">
      <c r="B18" s="734">
        <f t="shared" si="1"/>
        <v>0</v>
      </c>
      <c r="C18" s="701"/>
      <c r="D18" s="801"/>
      <c r="E18" s="730"/>
      <c r="F18" s="624">
        <f t="shared" si="0"/>
        <v>0</v>
      </c>
      <c r="G18" s="622"/>
      <c r="H18" s="623"/>
      <c r="I18" s="655">
        <f t="shared" si="2"/>
        <v>0</v>
      </c>
      <c r="J18" s="653"/>
    </row>
    <row r="19" spans="2:10" x14ac:dyDescent="0.25">
      <c r="B19" s="734">
        <f t="shared" si="1"/>
        <v>0</v>
      </c>
      <c r="C19" s="701"/>
      <c r="D19" s="801"/>
      <c r="E19" s="730"/>
      <c r="F19" s="624">
        <f t="shared" si="0"/>
        <v>0</v>
      </c>
      <c r="G19" s="622"/>
      <c r="H19" s="623"/>
      <c r="I19" s="655">
        <f t="shared" si="2"/>
        <v>0</v>
      </c>
      <c r="J19" s="653"/>
    </row>
    <row r="20" spans="2:10" x14ac:dyDescent="0.25">
      <c r="B20" s="734">
        <f t="shared" si="1"/>
        <v>0</v>
      </c>
      <c r="C20" s="701"/>
      <c r="D20" s="801"/>
      <c r="E20" s="730"/>
      <c r="F20" s="624">
        <f t="shared" si="0"/>
        <v>0</v>
      </c>
      <c r="G20" s="622"/>
      <c r="H20" s="623"/>
      <c r="I20" s="655">
        <f t="shared" si="2"/>
        <v>0</v>
      </c>
      <c r="J20" s="653"/>
    </row>
    <row r="21" spans="2:10" x14ac:dyDescent="0.25">
      <c r="B21" s="734">
        <f t="shared" si="1"/>
        <v>0</v>
      </c>
      <c r="C21" s="701"/>
      <c r="D21" s="805"/>
      <c r="E21" s="730"/>
      <c r="F21" s="624">
        <f t="shared" si="0"/>
        <v>0</v>
      </c>
      <c r="G21" s="622"/>
      <c r="H21" s="623"/>
      <c r="I21" s="655">
        <f t="shared" si="2"/>
        <v>0</v>
      </c>
      <c r="J21" s="653"/>
    </row>
    <row r="22" spans="2:10" x14ac:dyDescent="0.25">
      <c r="B22" s="734">
        <f t="shared" si="1"/>
        <v>0</v>
      </c>
      <c r="C22" s="701"/>
      <c r="D22" s="805"/>
      <c r="E22" s="730"/>
      <c r="F22" s="624">
        <f t="shared" si="0"/>
        <v>0</v>
      </c>
      <c r="G22" s="622"/>
      <c r="H22" s="623"/>
      <c r="I22" s="655">
        <f t="shared" si="2"/>
        <v>0</v>
      </c>
      <c r="J22" s="653"/>
    </row>
    <row r="23" spans="2:10" x14ac:dyDescent="0.25">
      <c r="B23" s="734">
        <f t="shared" si="1"/>
        <v>0</v>
      </c>
      <c r="C23" s="701"/>
      <c r="D23" s="805"/>
      <c r="E23" s="730"/>
      <c r="F23" s="624">
        <f t="shared" si="0"/>
        <v>0</v>
      </c>
      <c r="G23" s="622"/>
      <c r="H23" s="623"/>
      <c r="I23" s="655">
        <f t="shared" si="2"/>
        <v>0</v>
      </c>
      <c r="J23" s="653"/>
    </row>
    <row r="24" spans="2:10" x14ac:dyDescent="0.25">
      <c r="B24" s="734">
        <f t="shared" si="1"/>
        <v>0</v>
      </c>
      <c r="C24" s="701"/>
      <c r="D24" s="805"/>
      <c r="E24" s="730"/>
      <c r="F24" s="624">
        <f t="shared" si="0"/>
        <v>0</v>
      </c>
      <c r="G24" s="622"/>
      <c r="H24" s="623"/>
      <c r="I24" s="655">
        <f t="shared" si="2"/>
        <v>0</v>
      </c>
      <c r="J24" s="653"/>
    </row>
    <row r="25" spans="2:10" x14ac:dyDescent="0.25">
      <c r="B25" s="734">
        <f t="shared" si="1"/>
        <v>0</v>
      </c>
      <c r="C25" s="701"/>
      <c r="D25" s="805"/>
      <c r="E25" s="730"/>
      <c r="F25" s="624">
        <f t="shared" si="0"/>
        <v>0</v>
      </c>
      <c r="G25" s="622"/>
      <c r="H25" s="623"/>
      <c r="I25" s="655">
        <f t="shared" si="2"/>
        <v>0</v>
      </c>
      <c r="J25" s="653"/>
    </row>
    <row r="26" spans="2:10" x14ac:dyDescent="0.25">
      <c r="B26" s="734">
        <f t="shared" si="1"/>
        <v>0</v>
      </c>
      <c r="C26" s="701"/>
      <c r="D26" s="805"/>
      <c r="E26" s="730"/>
      <c r="F26" s="624">
        <f t="shared" si="0"/>
        <v>0</v>
      </c>
      <c r="G26" s="622"/>
      <c r="H26" s="623"/>
      <c r="I26" s="655">
        <f t="shared" si="2"/>
        <v>0</v>
      </c>
      <c r="J26" s="653"/>
    </row>
    <row r="27" spans="2:10" x14ac:dyDescent="0.25">
      <c r="B27" s="734">
        <f t="shared" si="1"/>
        <v>0</v>
      </c>
      <c r="C27" s="701"/>
      <c r="D27" s="805"/>
      <c r="E27" s="730"/>
      <c r="F27" s="624">
        <f t="shared" si="0"/>
        <v>0</v>
      </c>
      <c r="G27" s="622"/>
      <c r="H27" s="623"/>
      <c r="I27" s="655">
        <f t="shared" si="2"/>
        <v>0</v>
      </c>
      <c r="J27" s="653"/>
    </row>
    <row r="28" spans="2:10" x14ac:dyDescent="0.25">
      <c r="B28" s="734">
        <f t="shared" si="1"/>
        <v>0</v>
      </c>
      <c r="C28" s="701"/>
      <c r="D28" s="722"/>
      <c r="E28" s="730"/>
      <c r="F28" s="624">
        <f t="shared" si="0"/>
        <v>0</v>
      </c>
      <c r="G28" s="622"/>
      <c r="H28" s="623"/>
      <c r="I28" s="655">
        <f t="shared" si="2"/>
        <v>0</v>
      </c>
      <c r="J28" s="653"/>
    </row>
    <row r="29" spans="2:10" x14ac:dyDescent="0.25">
      <c r="B29" s="734">
        <f t="shared" si="1"/>
        <v>0</v>
      </c>
      <c r="C29" s="701"/>
      <c r="D29" s="722"/>
      <c r="E29" s="730"/>
      <c r="F29" s="624">
        <f t="shared" si="0"/>
        <v>0</v>
      </c>
      <c r="G29" s="622"/>
      <c r="H29" s="623"/>
      <c r="I29" s="655">
        <f t="shared" si="2"/>
        <v>0</v>
      </c>
      <c r="J29" s="653"/>
    </row>
    <row r="30" spans="2:10" ht="15.75" thickBot="1" x14ac:dyDescent="0.3">
      <c r="B30" s="532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92" t="s">
        <v>19</v>
      </c>
      <c r="D34" s="119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140" t="s">
        <v>359</v>
      </c>
      <c r="B1" s="1140"/>
      <c r="C1" s="1140"/>
      <c r="D1" s="1140"/>
      <c r="E1" s="1140"/>
      <c r="F1" s="1140"/>
      <c r="G1" s="1140"/>
      <c r="H1" s="11">
        <v>1</v>
      </c>
      <c r="K1" s="1140" t="s">
        <v>359</v>
      </c>
      <c r="L1" s="1140"/>
      <c r="M1" s="1140"/>
      <c r="N1" s="1140"/>
      <c r="O1" s="1140"/>
      <c r="P1" s="1140"/>
      <c r="Q1" s="1140"/>
      <c r="R1" s="11">
        <v>2</v>
      </c>
      <c r="U1" s="1144" t="s">
        <v>348</v>
      </c>
      <c r="V1" s="1144"/>
      <c r="W1" s="1144"/>
      <c r="X1" s="1144"/>
      <c r="Y1" s="1144"/>
      <c r="Z1" s="1144"/>
      <c r="AA1" s="1144"/>
      <c r="AB1" s="11">
        <v>3</v>
      </c>
      <c r="AE1" s="1144" t="s">
        <v>348</v>
      </c>
      <c r="AF1" s="1144"/>
      <c r="AG1" s="1144"/>
      <c r="AH1" s="1144"/>
      <c r="AI1" s="1144"/>
      <c r="AJ1" s="1144"/>
      <c r="AK1" s="114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0"/>
      <c r="N4" s="131"/>
      <c r="O4" s="78"/>
      <c r="P4" s="62"/>
      <c r="Q4" s="152"/>
      <c r="R4" s="152"/>
      <c r="U4" s="12"/>
      <c r="V4" s="12"/>
      <c r="W4" s="540"/>
      <c r="X4" s="131"/>
      <c r="Y4" s="78"/>
      <c r="Z4" s="62"/>
      <c r="AA4" s="152"/>
      <c r="AB4" s="152"/>
      <c r="AE4" s="12"/>
      <c r="AF4" s="12"/>
      <c r="AG4" s="401"/>
      <c r="AH4" s="131"/>
      <c r="AI4" s="78"/>
      <c r="AJ4" s="62"/>
      <c r="AK4" s="152"/>
      <c r="AL4" s="152"/>
    </row>
    <row r="5" spans="1:39" ht="22.5" customHeight="1" x14ac:dyDescent="0.25">
      <c r="A5" s="1154" t="s">
        <v>159</v>
      </c>
      <c r="B5" s="1199" t="s">
        <v>67</v>
      </c>
      <c r="C5" s="377">
        <v>85</v>
      </c>
      <c r="D5" s="637">
        <v>44967</v>
      </c>
      <c r="E5" s="810">
        <v>150</v>
      </c>
      <c r="F5" s="750">
        <v>15</v>
      </c>
      <c r="G5" s="5"/>
      <c r="K5" s="1179" t="s">
        <v>193</v>
      </c>
      <c r="L5" s="1197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179" t="s">
        <v>193</v>
      </c>
      <c r="V5" s="1197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  <c r="AE5" s="1154" t="s">
        <v>159</v>
      </c>
      <c r="AF5" s="1199" t="s">
        <v>67</v>
      </c>
      <c r="AG5" s="377">
        <v>85</v>
      </c>
      <c r="AH5" s="637">
        <v>45007</v>
      </c>
      <c r="AI5" s="810">
        <v>50</v>
      </c>
      <c r="AJ5" s="750">
        <v>5</v>
      </c>
      <c r="AK5" s="5"/>
    </row>
    <row r="6" spans="1:39" ht="22.5" customHeight="1" thickBot="1" x14ac:dyDescent="0.3">
      <c r="A6" s="1154"/>
      <c r="B6" s="1199"/>
      <c r="C6" s="377"/>
      <c r="D6" s="637"/>
      <c r="E6" s="530"/>
      <c r="F6" s="141"/>
      <c r="G6" s="47">
        <f>F78</f>
        <v>10</v>
      </c>
      <c r="H6" s="7">
        <f>E6-G6+E7+E5-G5+E4</f>
        <v>140</v>
      </c>
      <c r="K6" s="1179"/>
      <c r="L6" s="1198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179"/>
      <c r="V6" s="1198"/>
      <c r="W6" s="377">
        <v>98</v>
      </c>
      <c r="X6" s="131">
        <v>45007</v>
      </c>
      <c r="Y6" s="203">
        <v>100</v>
      </c>
      <c r="Z6" s="62">
        <v>10</v>
      </c>
      <c r="AA6" s="47">
        <f>Z78</f>
        <v>200</v>
      </c>
      <c r="AB6" s="7">
        <f>Y6-AA6+Y7+Y5-AA5+Y4</f>
        <v>50</v>
      </c>
      <c r="AE6" s="1154"/>
      <c r="AF6" s="1199"/>
      <c r="AG6" s="377"/>
      <c r="AH6" s="637"/>
      <c r="AI6" s="530"/>
      <c r="AJ6" s="14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61"/>
      <c r="D7" s="662"/>
      <c r="E7" s="663"/>
      <c r="F7" s="664"/>
      <c r="L7" s="19"/>
      <c r="M7" s="223"/>
      <c r="N7" s="224"/>
      <c r="O7" s="78"/>
      <c r="P7" s="62"/>
      <c r="V7" s="19"/>
      <c r="W7" s="223"/>
      <c r="X7" s="224"/>
      <c r="Y7" s="78"/>
      <c r="Z7" s="62"/>
      <c r="AF7" s="19"/>
      <c r="AG7" s="661"/>
      <c r="AH7" s="662"/>
      <c r="AI7" s="663"/>
      <c r="AJ7" s="664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762">
        <f>F6-C9+F5+F7+F4</f>
        <v>14</v>
      </c>
      <c r="C9" s="701">
        <v>1</v>
      </c>
      <c r="D9" s="624">
        <v>10</v>
      </c>
      <c r="E9" s="651">
        <v>44981</v>
      </c>
      <c r="F9" s="624">
        <f>D9</f>
        <v>10</v>
      </c>
      <c r="G9" s="622" t="s">
        <v>303</v>
      </c>
      <c r="H9" s="623">
        <v>100</v>
      </c>
      <c r="I9" s="655">
        <f>E6-F9+E5+E7+E4</f>
        <v>140</v>
      </c>
      <c r="J9" s="653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258</v>
      </c>
      <c r="R9" s="71">
        <v>115</v>
      </c>
      <c r="S9" s="103">
        <f>O6-P9+O5+O7+O4</f>
        <v>280</v>
      </c>
      <c r="U9" s="80" t="s">
        <v>32</v>
      </c>
      <c r="V9" s="83">
        <f>Z6-W9+Z5+Z7+Z4</f>
        <v>23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258</v>
      </c>
      <c r="AB9" s="71">
        <v>115</v>
      </c>
      <c r="AC9" s="103">
        <f>Y6-Z9+Y5+Y7+Y4</f>
        <v>230</v>
      </c>
      <c r="AE9" s="80" t="s">
        <v>32</v>
      </c>
      <c r="AF9" s="762">
        <f>AJ6-AG9+AJ5+AJ7+AJ4</f>
        <v>5</v>
      </c>
      <c r="AG9" s="701"/>
      <c r="AH9" s="624"/>
      <c r="AI9" s="651"/>
      <c r="AJ9" s="624">
        <f>AH9</f>
        <v>0</v>
      </c>
      <c r="AK9" s="622"/>
      <c r="AL9" s="623"/>
      <c r="AM9" s="655">
        <f>AI6-AJ9+AI5+AI7+AI4</f>
        <v>50</v>
      </c>
    </row>
    <row r="10" spans="1:39" x14ac:dyDescent="0.25">
      <c r="A10" s="189"/>
      <c r="B10" s="762">
        <f t="shared" ref="B10:B73" si="0">B9-C10</f>
        <v>14</v>
      </c>
      <c r="C10" s="635"/>
      <c r="D10" s="624"/>
      <c r="E10" s="651"/>
      <c r="F10" s="624">
        <f t="shared" ref="F10:F73" si="1">D10</f>
        <v>0</v>
      </c>
      <c r="G10" s="622"/>
      <c r="H10" s="623"/>
      <c r="I10" s="655">
        <f>I9-F10</f>
        <v>140</v>
      </c>
      <c r="J10" s="653"/>
      <c r="K10" s="189"/>
      <c r="L10" s="762">
        <f t="shared" ref="L10:L73" si="2">L9-M10</f>
        <v>27</v>
      </c>
      <c r="M10" s="701">
        <v>1</v>
      </c>
      <c r="N10" s="624">
        <v>10</v>
      </c>
      <c r="O10" s="651">
        <v>44971</v>
      </c>
      <c r="P10" s="624">
        <f>N10</f>
        <v>10</v>
      </c>
      <c r="Q10" s="622" t="s">
        <v>262</v>
      </c>
      <c r="R10" s="623">
        <v>115</v>
      </c>
      <c r="S10" s="655">
        <f>S9-P10</f>
        <v>270</v>
      </c>
      <c r="U10" s="189"/>
      <c r="V10" s="762">
        <f t="shared" ref="V10:V73" si="3">V9-W10</f>
        <v>22</v>
      </c>
      <c r="W10" s="701">
        <v>1</v>
      </c>
      <c r="X10" s="624">
        <v>10</v>
      </c>
      <c r="Y10" s="651">
        <v>44971</v>
      </c>
      <c r="Z10" s="624">
        <f>X10</f>
        <v>10</v>
      </c>
      <c r="AA10" s="622" t="s">
        <v>262</v>
      </c>
      <c r="AB10" s="623">
        <v>115</v>
      </c>
      <c r="AC10" s="655">
        <f>AC9-Z10</f>
        <v>220</v>
      </c>
      <c r="AE10" s="189"/>
      <c r="AF10" s="762">
        <f t="shared" ref="AF10:AF73" si="4">AF9-AG10</f>
        <v>5</v>
      </c>
      <c r="AG10" s="635"/>
      <c r="AH10" s="624"/>
      <c r="AI10" s="651"/>
      <c r="AJ10" s="624">
        <f t="shared" ref="AJ10:AJ73" si="5">AH10</f>
        <v>0</v>
      </c>
      <c r="AK10" s="622"/>
      <c r="AL10" s="623"/>
      <c r="AM10" s="655">
        <f>AM9-AJ10</f>
        <v>50</v>
      </c>
    </row>
    <row r="11" spans="1:3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6">I10-F11</f>
        <v>140</v>
      </c>
      <c r="K11" s="177"/>
      <c r="L11" s="762">
        <f t="shared" si="2"/>
        <v>26</v>
      </c>
      <c r="M11" s="701">
        <v>1</v>
      </c>
      <c r="N11" s="624">
        <v>10</v>
      </c>
      <c r="O11" s="651">
        <v>44972</v>
      </c>
      <c r="P11" s="624">
        <f>N11</f>
        <v>10</v>
      </c>
      <c r="Q11" s="622" t="s">
        <v>205</v>
      </c>
      <c r="R11" s="623">
        <v>115</v>
      </c>
      <c r="S11" s="655">
        <f t="shared" ref="S11:S74" si="7">S10-P11</f>
        <v>260</v>
      </c>
      <c r="U11" s="177"/>
      <c r="V11" s="762">
        <f t="shared" si="3"/>
        <v>21</v>
      </c>
      <c r="W11" s="701">
        <v>1</v>
      </c>
      <c r="X11" s="624">
        <v>10</v>
      </c>
      <c r="Y11" s="651">
        <v>44972</v>
      </c>
      <c r="Z11" s="624">
        <f>X11</f>
        <v>10</v>
      </c>
      <c r="AA11" s="622" t="s">
        <v>205</v>
      </c>
      <c r="AB11" s="623">
        <v>115</v>
      </c>
      <c r="AC11" s="655">
        <f t="shared" ref="AC11:AC74" si="8">AC10-Z11</f>
        <v>210</v>
      </c>
      <c r="AE11" s="177"/>
      <c r="AF11" s="83">
        <f t="shared" si="4"/>
        <v>5</v>
      </c>
      <c r="AG11" s="62"/>
      <c r="AH11" s="69"/>
      <c r="AI11" s="197"/>
      <c r="AJ11" s="69">
        <f t="shared" si="5"/>
        <v>0</v>
      </c>
      <c r="AK11" s="70"/>
      <c r="AL11" s="71"/>
      <c r="AM11" s="103">
        <f t="shared" ref="AM11:AM74" si="9">AM10-AJ11</f>
        <v>50</v>
      </c>
    </row>
    <row r="12" spans="1:3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6"/>
        <v>140</v>
      </c>
      <c r="K12" s="177"/>
      <c r="L12" s="762">
        <f t="shared" si="2"/>
        <v>25</v>
      </c>
      <c r="M12" s="701">
        <v>1</v>
      </c>
      <c r="N12" s="624">
        <v>10</v>
      </c>
      <c r="O12" s="651">
        <v>44974</v>
      </c>
      <c r="P12" s="624">
        <f>N12</f>
        <v>10</v>
      </c>
      <c r="Q12" s="622" t="s">
        <v>278</v>
      </c>
      <c r="R12" s="623">
        <v>115</v>
      </c>
      <c r="S12" s="655">
        <f t="shared" si="7"/>
        <v>250</v>
      </c>
      <c r="U12" s="177"/>
      <c r="V12" s="762">
        <f t="shared" si="3"/>
        <v>20</v>
      </c>
      <c r="W12" s="701">
        <v>1</v>
      </c>
      <c r="X12" s="624">
        <v>10</v>
      </c>
      <c r="Y12" s="651">
        <v>44974</v>
      </c>
      <c r="Z12" s="624">
        <f>X12</f>
        <v>10</v>
      </c>
      <c r="AA12" s="622" t="s">
        <v>278</v>
      </c>
      <c r="AB12" s="623">
        <v>115</v>
      </c>
      <c r="AC12" s="655">
        <f t="shared" si="8"/>
        <v>200</v>
      </c>
      <c r="AE12" s="177"/>
      <c r="AF12" s="83">
        <f t="shared" si="4"/>
        <v>5</v>
      </c>
      <c r="AG12" s="62"/>
      <c r="AH12" s="69"/>
      <c r="AI12" s="197"/>
      <c r="AJ12" s="69">
        <f t="shared" si="5"/>
        <v>0</v>
      </c>
      <c r="AK12" s="70"/>
      <c r="AL12" s="71"/>
      <c r="AM12" s="103">
        <f t="shared" si="9"/>
        <v>50</v>
      </c>
    </row>
    <row r="13" spans="1:3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6"/>
        <v>140</v>
      </c>
      <c r="K13" s="82" t="s">
        <v>33</v>
      </c>
      <c r="L13" s="762">
        <f t="shared" si="2"/>
        <v>24</v>
      </c>
      <c r="M13" s="701">
        <v>1</v>
      </c>
      <c r="N13" s="624">
        <v>10</v>
      </c>
      <c r="O13" s="651">
        <v>44975</v>
      </c>
      <c r="P13" s="624">
        <f>N13</f>
        <v>10</v>
      </c>
      <c r="Q13" s="622" t="s">
        <v>208</v>
      </c>
      <c r="R13" s="623">
        <v>115</v>
      </c>
      <c r="S13" s="655">
        <f t="shared" si="7"/>
        <v>240</v>
      </c>
      <c r="U13" s="82" t="s">
        <v>33</v>
      </c>
      <c r="V13" s="762">
        <f t="shared" si="3"/>
        <v>19</v>
      </c>
      <c r="W13" s="701">
        <v>1</v>
      </c>
      <c r="X13" s="624">
        <v>10</v>
      </c>
      <c r="Y13" s="651">
        <v>44975</v>
      </c>
      <c r="Z13" s="624">
        <f>X13</f>
        <v>10</v>
      </c>
      <c r="AA13" s="622" t="s">
        <v>208</v>
      </c>
      <c r="AB13" s="623">
        <v>115</v>
      </c>
      <c r="AC13" s="655">
        <f t="shared" si="8"/>
        <v>190</v>
      </c>
      <c r="AE13" s="82" t="s">
        <v>33</v>
      </c>
      <c r="AF13" s="83">
        <f t="shared" si="4"/>
        <v>5</v>
      </c>
      <c r="AG13" s="62"/>
      <c r="AH13" s="69"/>
      <c r="AI13" s="197"/>
      <c r="AJ13" s="69">
        <f t="shared" si="5"/>
        <v>0</v>
      </c>
      <c r="AK13" s="70"/>
      <c r="AL13" s="71"/>
      <c r="AM13" s="103">
        <f t="shared" si="9"/>
        <v>50</v>
      </c>
    </row>
    <row r="14" spans="1:3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6"/>
        <v>140</v>
      </c>
      <c r="K14" s="73"/>
      <c r="L14" s="762">
        <f t="shared" si="2"/>
        <v>19</v>
      </c>
      <c r="M14" s="701">
        <v>5</v>
      </c>
      <c r="N14" s="624">
        <v>50</v>
      </c>
      <c r="O14" s="651">
        <v>44975</v>
      </c>
      <c r="P14" s="624">
        <f t="shared" ref="P14:P76" si="10">N14</f>
        <v>50</v>
      </c>
      <c r="Q14" s="622" t="s">
        <v>209</v>
      </c>
      <c r="R14" s="623">
        <v>115</v>
      </c>
      <c r="S14" s="655">
        <f t="shared" si="7"/>
        <v>190</v>
      </c>
      <c r="U14" s="73"/>
      <c r="V14" s="762">
        <f t="shared" si="3"/>
        <v>14</v>
      </c>
      <c r="W14" s="701">
        <v>5</v>
      </c>
      <c r="X14" s="624">
        <v>50</v>
      </c>
      <c r="Y14" s="651">
        <v>44975</v>
      </c>
      <c r="Z14" s="624">
        <f t="shared" ref="Z14:Z76" si="11">X14</f>
        <v>50</v>
      </c>
      <c r="AA14" s="622" t="s">
        <v>209</v>
      </c>
      <c r="AB14" s="623">
        <v>115</v>
      </c>
      <c r="AC14" s="655">
        <f t="shared" si="8"/>
        <v>140</v>
      </c>
      <c r="AE14" s="73"/>
      <c r="AF14" s="83">
        <f t="shared" si="4"/>
        <v>5</v>
      </c>
      <c r="AG14" s="62"/>
      <c r="AH14" s="69"/>
      <c r="AI14" s="197"/>
      <c r="AJ14" s="69">
        <f t="shared" si="5"/>
        <v>0</v>
      </c>
      <c r="AK14" s="70"/>
      <c r="AL14" s="71"/>
      <c r="AM14" s="103">
        <f t="shared" si="9"/>
        <v>50</v>
      </c>
    </row>
    <row r="15" spans="1:3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6"/>
        <v>140</v>
      </c>
      <c r="K15" s="73" t="s">
        <v>22</v>
      </c>
      <c r="L15" s="762">
        <f t="shared" si="2"/>
        <v>18</v>
      </c>
      <c r="M15" s="701">
        <v>1</v>
      </c>
      <c r="N15" s="624">
        <v>10</v>
      </c>
      <c r="O15" s="651">
        <v>44977</v>
      </c>
      <c r="P15" s="624">
        <f t="shared" si="10"/>
        <v>10</v>
      </c>
      <c r="Q15" s="622" t="s">
        <v>286</v>
      </c>
      <c r="R15" s="623">
        <v>115</v>
      </c>
      <c r="S15" s="655">
        <f t="shared" si="7"/>
        <v>180</v>
      </c>
      <c r="U15" s="73" t="s">
        <v>22</v>
      </c>
      <c r="V15" s="762">
        <f t="shared" si="3"/>
        <v>13</v>
      </c>
      <c r="W15" s="701">
        <v>1</v>
      </c>
      <c r="X15" s="624">
        <v>10</v>
      </c>
      <c r="Y15" s="651">
        <v>44977</v>
      </c>
      <c r="Z15" s="624">
        <f t="shared" si="11"/>
        <v>10</v>
      </c>
      <c r="AA15" s="622" t="s">
        <v>286</v>
      </c>
      <c r="AB15" s="623">
        <v>115</v>
      </c>
      <c r="AC15" s="655">
        <f t="shared" si="8"/>
        <v>130</v>
      </c>
      <c r="AE15" s="73"/>
      <c r="AF15" s="83">
        <f t="shared" si="4"/>
        <v>5</v>
      </c>
      <c r="AG15" s="62"/>
      <c r="AH15" s="69"/>
      <c r="AI15" s="197"/>
      <c r="AJ15" s="69">
        <f t="shared" si="5"/>
        <v>0</v>
      </c>
      <c r="AK15" s="70"/>
      <c r="AL15" s="71"/>
      <c r="AM15" s="103">
        <f t="shared" si="9"/>
        <v>50</v>
      </c>
    </row>
    <row r="16" spans="1:3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6"/>
        <v>140</v>
      </c>
      <c r="L16" s="762">
        <f t="shared" si="2"/>
        <v>17</v>
      </c>
      <c r="M16" s="701">
        <v>1</v>
      </c>
      <c r="N16" s="624">
        <v>10</v>
      </c>
      <c r="O16" s="651">
        <v>44979</v>
      </c>
      <c r="P16" s="624">
        <f t="shared" si="10"/>
        <v>10</v>
      </c>
      <c r="Q16" s="622" t="s">
        <v>292</v>
      </c>
      <c r="R16" s="623">
        <v>115</v>
      </c>
      <c r="S16" s="655">
        <f t="shared" si="7"/>
        <v>170</v>
      </c>
      <c r="V16" s="762">
        <f t="shared" si="3"/>
        <v>12</v>
      </c>
      <c r="W16" s="701">
        <v>1</v>
      </c>
      <c r="X16" s="624">
        <v>10</v>
      </c>
      <c r="Y16" s="651">
        <v>44979</v>
      </c>
      <c r="Z16" s="624">
        <f t="shared" si="11"/>
        <v>10</v>
      </c>
      <c r="AA16" s="622" t="s">
        <v>292</v>
      </c>
      <c r="AB16" s="623">
        <v>115</v>
      </c>
      <c r="AC16" s="655">
        <f t="shared" si="8"/>
        <v>120</v>
      </c>
      <c r="AF16" s="83">
        <f t="shared" si="4"/>
        <v>5</v>
      </c>
      <c r="AG16" s="73"/>
      <c r="AH16" s="69"/>
      <c r="AI16" s="197"/>
      <c r="AJ16" s="69">
        <f t="shared" si="5"/>
        <v>0</v>
      </c>
      <c r="AK16" s="70"/>
      <c r="AL16" s="71"/>
      <c r="AM16" s="103">
        <f t="shared" si="9"/>
        <v>50</v>
      </c>
    </row>
    <row r="17" spans="1:39" x14ac:dyDescent="0.25">
      <c r="B17" s="762">
        <f t="shared" si="0"/>
        <v>14</v>
      </c>
      <c r="C17" s="635"/>
      <c r="D17" s="624"/>
      <c r="E17" s="651"/>
      <c r="F17" s="624">
        <f t="shared" si="1"/>
        <v>0</v>
      </c>
      <c r="G17" s="622"/>
      <c r="H17" s="623"/>
      <c r="I17" s="655">
        <f t="shared" si="6"/>
        <v>140</v>
      </c>
      <c r="L17" s="762">
        <f t="shared" si="2"/>
        <v>15</v>
      </c>
      <c r="M17" s="701">
        <v>2</v>
      </c>
      <c r="N17" s="624">
        <v>20</v>
      </c>
      <c r="O17" s="651">
        <v>44980</v>
      </c>
      <c r="P17" s="624">
        <f t="shared" si="10"/>
        <v>20</v>
      </c>
      <c r="Q17" s="622" t="s">
        <v>296</v>
      </c>
      <c r="R17" s="623">
        <v>115</v>
      </c>
      <c r="S17" s="655">
        <f t="shared" si="7"/>
        <v>150</v>
      </c>
      <c r="V17" s="762">
        <f t="shared" si="3"/>
        <v>10</v>
      </c>
      <c r="W17" s="701">
        <v>2</v>
      </c>
      <c r="X17" s="624">
        <v>20</v>
      </c>
      <c r="Y17" s="651">
        <v>44980</v>
      </c>
      <c r="Z17" s="624">
        <f t="shared" si="11"/>
        <v>20</v>
      </c>
      <c r="AA17" s="622" t="s">
        <v>296</v>
      </c>
      <c r="AB17" s="623">
        <v>115</v>
      </c>
      <c r="AC17" s="655">
        <f t="shared" si="8"/>
        <v>100</v>
      </c>
      <c r="AF17" s="762">
        <f t="shared" si="4"/>
        <v>5</v>
      </c>
      <c r="AG17" s="635"/>
      <c r="AH17" s="624"/>
      <c r="AI17" s="651"/>
      <c r="AJ17" s="624">
        <f t="shared" si="5"/>
        <v>0</v>
      </c>
      <c r="AK17" s="622"/>
      <c r="AL17" s="623"/>
      <c r="AM17" s="655">
        <f t="shared" si="9"/>
        <v>50</v>
      </c>
    </row>
    <row r="18" spans="1:39" x14ac:dyDescent="0.25">
      <c r="A18" s="119"/>
      <c r="B18" s="762">
        <f t="shared" si="0"/>
        <v>14</v>
      </c>
      <c r="C18" s="635"/>
      <c r="D18" s="624"/>
      <c r="E18" s="651"/>
      <c r="F18" s="624">
        <f t="shared" si="1"/>
        <v>0</v>
      </c>
      <c r="G18" s="622"/>
      <c r="H18" s="623"/>
      <c r="I18" s="655">
        <f t="shared" si="6"/>
        <v>140</v>
      </c>
      <c r="K18" s="119"/>
      <c r="L18" s="762">
        <f t="shared" si="2"/>
        <v>12</v>
      </c>
      <c r="M18" s="701">
        <v>3</v>
      </c>
      <c r="N18" s="624">
        <v>30</v>
      </c>
      <c r="O18" s="651">
        <v>44982</v>
      </c>
      <c r="P18" s="624">
        <f t="shared" si="10"/>
        <v>30</v>
      </c>
      <c r="Q18" s="622" t="s">
        <v>308</v>
      </c>
      <c r="R18" s="623">
        <v>115</v>
      </c>
      <c r="S18" s="655">
        <f t="shared" si="7"/>
        <v>120</v>
      </c>
      <c r="U18" s="119"/>
      <c r="V18" s="762">
        <f t="shared" si="3"/>
        <v>7</v>
      </c>
      <c r="W18" s="701">
        <v>3</v>
      </c>
      <c r="X18" s="624">
        <v>30</v>
      </c>
      <c r="Y18" s="651">
        <v>44982</v>
      </c>
      <c r="Z18" s="624">
        <f t="shared" si="11"/>
        <v>30</v>
      </c>
      <c r="AA18" s="622" t="s">
        <v>308</v>
      </c>
      <c r="AB18" s="623">
        <v>115</v>
      </c>
      <c r="AC18" s="655">
        <f t="shared" si="8"/>
        <v>70</v>
      </c>
      <c r="AE18" s="119"/>
      <c r="AF18" s="762">
        <f t="shared" si="4"/>
        <v>5</v>
      </c>
      <c r="AG18" s="635"/>
      <c r="AH18" s="624"/>
      <c r="AI18" s="651"/>
      <c r="AJ18" s="624">
        <f t="shared" si="5"/>
        <v>0</v>
      </c>
      <c r="AK18" s="622"/>
      <c r="AL18" s="623"/>
      <c r="AM18" s="655">
        <f t="shared" si="9"/>
        <v>50</v>
      </c>
    </row>
    <row r="19" spans="1:39" x14ac:dyDescent="0.25">
      <c r="A19" s="119"/>
      <c r="B19" s="762">
        <f t="shared" si="0"/>
        <v>14</v>
      </c>
      <c r="C19" s="701"/>
      <c r="D19" s="624"/>
      <c r="E19" s="651"/>
      <c r="F19" s="624">
        <f t="shared" si="1"/>
        <v>0</v>
      </c>
      <c r="G19" s="622"/>
      <c r="H19" s="623"/>
      <c r="I19" s="655">
        <f t="shared" si="6"/>
        <v>140</v>
      </c>
      <c r="K19" s="119"/>
      <c r="L19" s="762">
        <f t="shared" si="2"/>
        <v>11</v>
      </c>
      <c r="M19" s="701">
        <v>1</v>
      </c>
      <c r="N19" s="624">
        <v>10</v>
      </c>
      <c r="O19" s="651">
        <v>44985</v>
      </c>
      <c r="P19" s="624">
        <f t="shared" si="10"/>
        <v>10</v>
      </c>
      <c r="Q19" s="622" t="s">
        <v>301</v>
      </c>
      <c r="R19" s="623">
        <v>115</v>
      </c>
      <c r="S19" s="655">
        <f t="shared" si="7"/>
        <v>110</v>
      </c>
      <c r="U19" s="119"/>
      <c r="V19" s="762">
        <f t="shared" si="3"/>
        <v>6</v>
      </c>
      <c r="W19" s="701">
        <v>1</v>
      </c>
      <c r="X19" s="624">
        <v>10</v>
      </c>
      <c r="Y19" s="651">
        <v>44985</v>
      </c>
      <c r="Z19" s="624">
        <f t="shared" si="11"/>
        <v>10</v>
      </c>
      <c r="AA19" s="622" t="s">
        <v>301</v>
      </c>
      <c r="AB19" s="623">
        <v>115</v>
      </c>
      <c r="AC19" s="655">
        <f t="shared" si="8"/>
        <v>60</v>
      </c>
      <c r="AE19" s="119"/>
      <c r="AF19" s="762">
        <f t="shared" si="4"/>
        <v>5</v>
      </c>
      <c r="AG19" s="701"/>
      <c r="AH19" s="624"/>
      <c r="AI19" s="651"/>
      <c r="AJ19" s="624">
        <f t="shared" si="5"/>
        <v>0</v>
      </c>
      <c r="AK19" s="622"/>
      <c r="AL19" s="623"/>
      <c r="AM19" s="655">
        <f t="shared" si="9"/>
        <v>50</v>
      </c>
    </row>
    <row r="20" spans="1:39" x14ac:dyDescent="0.25">
      <c r="A20" s="119"/>
      <c r="B20" s="762">
        <f t="shared" si="0"/>
        <v>14</v>
      </c>
      <c r="C20" s="701"/>
      <c r="D20" s="624"/>
      <c r="E20" s="651"/>
      <c r="F20" s="624">
        <f t="shared" si="1"/>
        <v>0</v>
      </c>
      <c r="G20" s="622"/>
      <c r="H20" s="623"/>
      <c r="I20" s="655">
        <f t="shared" si="6"/>
        <v>140</v>
      </c>
      <c r="K20" s="119"/>
      <c r="L20" s="762">
        <f t="shared" si="2"/>
        <v>10</v>
      </c>
      <c r="M20" s="701">
        <v>1</v>
      </c>
      <c r="N20" s="624">
        <v>10</v>
      </c>
      <c r="O20" s="651">
        <v>44989</v>
      </c>
      <c r="P20" s="624">
        <f t="shared" si="10"/>
        <v>10</v>
      </c>
      <c r="Q20" s="622" t="s">
        <v>219</v>
      </c>
      <c r="R20" s="623">
        <v>115</v>
      </c>
      <c r="S20" s="655">
        <f t="shared" si="7"/>
        <v>100</v>
      </c>
      <c r="U20" s="119"/>
      <c r="V20" s="762">
        <f t="shared" si="3"/>
        <v>5</v>
      </c>
      <c r="W20" s="701">
        <v>1</v>
      </c>
      <c r="X20" s="624">
        <v>10</v>
      </c>
      <c r="Y20" s="651">
        <v>44989</v>
      </c>
      <c r="Z20" s="624">
        <f t="shared" si="11"/>
        <v>10</v>
      </c>
      <c r="AA20" s="622" t="s">
        <v>219</v>
      </c>
      <c r="AB20" s="623">
        <v>115</v>
      </c>
      <c r="AC20" s="655">
        <f t="shared" si="8"/>
        <v>50</v>
      </c>
      <c r="AE20" s="119"/>
      <c r="AF20" s="762">
        <f t="shared" si="4"/>
        <v>5</v>
      </c>
      <c r="AG20" s="701"/>
      <c r="AH20" s="624"/>
      <c r="AI20" s="651"/>
      <c r="AJ20" s="624">
        <f t="shared" si="5"/>
        <v>0</v>
      </c>
      <c r="AK20" s="622"/>
      <c r="AL20" s="623"/>
      <c r="AM20" s="655">
        <f t="shared" si="9"/>
        <v>50</v>
      </c>
    </row>
    <row r="21" spans="1:39" x14ac:dyDescent="0.25">
      <c r="A21" s="119"/>
      <c r="B21" s="762">
        <f t="shared" si="0"/>
        <v>14</v>
      </c>
      <c r="C21" s="701"/>
      <c r="D21" s="624"/>
      <c r="E21" s="651"/>
      <c r="F21" s="624">
        <f t="shared" si="1"/>
        <v>0</v>
      </c>
      <c r="G21" s="622"/>
      <c r="H21" s="623"/>
      <c r="I21" s="655">
        <f t="shared" si="6"/>
        <v>140</v>
      </c>
      <c r="K21" s="119"/>
      <c r="L21" s="762">
        <f t="shared" si="2"/>
        <v>10</v>
      </c>
      <c r="M21" s="701"/>
      <c r="N21" s="624"/>
      <c r="O21" s="651"/>
      <c r="P21" s="624">
        <f t="shared" si="10"/>
        <v>0</v>
      </c>
      <c r="Q21" s="622"/>
      <c r="R21" s="623"/>
      <c r="S21" s="655">
        <f t="shared" si="7"/>
        <v>100</v>
      </c>
      <c r="U21" s="119"/>
      <c r="V21" s="762">
        <f t="shared" si="3"/>
        <v>5</v>
      </c>
      <c r="W21" s="701"/>
      <c r="X21" s="624"/>
      <c r="Y21" s="651"/>
      <c r="Z21" s="624">
        <f t="shared" si="11"/>
        <v>0</v>
      </c>
      <c r="AA21" s="622"/>
      <c r="AB21" s="623"/>
      <c r="AC21" s="655">
        <f t="shared" si="8"/>
        <v>50</v>
      </c>
      <c r="AE21" s="119"/>
      <c r="AF21" s="762">
        <f t="shared" si="4"/>
        <v>5</v>
      </c>
      <c r="AG21" s="701"/>
      <c r="AH21" s="624"/>
      <c r="AI21" s="651"/>
      <c r="AJ21" s="624">
        <f t="shared" si="5"/>
        <v>0</v>
      </c>
      <c r="AK21" s="622"/>
      <c r="AL21" s="623"/>
      <c r="AM21" s="655">
        <f t="shared" si="9"/>
        <v>50</v>
      </c>
    </row>
    <row r="22" spans="1:39" x14ac:dyDescent="0.25">
      <c r="A22" s="119"/>
      <c r="B22" s="820">
        <f t="shared" si="0"/>
        <v>14</v>
      </c>
      <c r="C22" s="701"/>
      <c r="D22" s="624"/>
      <c r="E22" s="651"/>
      <c r="F22" s="624">
        <f t="shared" si="1"/>
        <v>0</v>
      </c>
      <c r="G22" s="622"/>
      <c r="H22" s="623"/>
      <c r="I22" s="655">
        <f t="shared" si="6"/>
        <v>140</v>
      </c>
      <c r="K22" s="119"/>
      <c r="L22" s="820">
        <f t="shared" si="2"/>
        <v>10</v>
      </c>
      <c r="M22" s="701"/>
      <c r="N22" s="624"/>
      <c r="O22" s="651"/>
      <c r="P22" s="624">
        <f t="shared" si="10"/>
        <v>0</v>
      </c>
      <c r="Q22" s="622"/>
      <c r="R22" s="623"/>
      <c r="S22" s="655">
        <f t="shared" si="7"/>
        <v>100</v>
      </c>
      <c r="U22" s="119"/>
      <c r="V22" s="820">
        <f t="shared" si="3"/>
        <v>5</v>
      </c>
      <c r="W22" s="701"/>
      <c r="X22" s="624"/>
      <c r="Y22" s="651"/>
      <c r="Z22" s="624">
        <f t="shared" si="11"/>
        <v>0</v>
      </c>
      <c r="AA22" s="622"/>
      <c r="AB22" s="623"/>
      <c r="AC22" s="655">
        <f t="shared" si="8"/>
        <v>50</v>
      </c>
      <c r="AE22" s="119"/>
      <c r="AF22" s="820">
        <f t="shared" si="4"/>
        <v>5</v>
      </c>
      <c r="AG22" s="701"/>
      <c r="AH22" s="624"/>
      <c r="AI22" s="651"/>
      <c r="AJ22" s="624">
        <f t="shared" si="5"/>
        <v>0</v>
      </c>
      <c r="AK22" s="622"/>
      <c r="AL22" s="623"/>
      <c r="AM22" s="655">
        <f t="shared" si="9"/>
        <v>50</v>
      </c>
    </row>
    <row r="23" spans="1:3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6"/>
        <v>140</v>
      </c>
      <c r="K23" s="120"/>
      <c r="L23" s="820">
        <f t="shared" si="2"/>
        <v>10</v>
      </c>
      <c r="M23" s="635"/>
      <c r="N23" s="624"/>
      <c r="O23" s="651"/>
      <c r="P23" s="624">
        <f t="shared" si="10"/>
        <v>0</v>
      </c>
      <c r="Q23" s="622"/>
      <c r="R23" s="623"/>
      <c r="S23" s="655">
        <f t="shared" si="7"/>
        <v>100</v>
      </c>
      <c r="U23" s="120"/>
      <c r="V23" s="820">
        <f t="shared" si="3"/>
        <v>5</v>
      </c>
      <c r="W23" s="635"/>
      <c r="X23" s="624"/>
      <c r="Y23" s="651"/>
      <c r="Z23" s="624">
        <f t="shared" si="11"/>
        <v>0</v>
      </c>
      <c r="AA23" s="622"/>
      <c r="AB23" s="623"/>
      <c r="AC23" s="655">
        <f t="shared" si="8"/>
        <v>50</v>
      </c>
      <c r="AE23" s="120"/>
      <c r="AF23" s="225">
        <f t="shared" si="4"/>
        <v>5</v>
      </c>
      <c r="AG23" s="15"/>
      <c r="AH23" s="69"/>
      <c r="AI23" s="197"/>
      <c r="AJ23" s="69">
        <f t="shared" si="5"/>
        <v>0</v>
      </c>
      <c r="AK23" s="70"/>
      <c r="AL23" s="71"/>
      <c r="AM23" s="103">
        <f t="shared" si="9"/>
        <v>50</v>
      </c>
    </row>
    <row r="24" spans="1:3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6"/>
        <v>140</v>
      </c>
      <c r="K24" s="119"/>
      <c r="L24" s="820">
        <f t="shared" si="2"/>
        <v>10</v>
      </c>
      <c r="M24" s="701"/>
      <c r="N24" s="624"/>
      <c r="O24" s="651"/>
      <c r="P24" s="624">
        <f t="shared" si="10"/>
        <v>0</v>
      </c>
      <c r="Q24" s="622"/>
      <c r="R24" s="623"/>
      <c r="S24" s="655">
        <f t="shared" si="7"/>
        <v>100</v>
      </c>
      <c r="U24" s="119"/>
      <c r="V24" s="820">
        <f t="shared" si="3"/>
        <v>5</v>
      </c>
      <c r="W24" s="701"/>
      <c r="X24" s="624"/>
      <c r="Y24" s="651"/>
      <c r="Z24" s="624">
        <f t="shared" si="11"/>
        <v>0</v>
      </c>
      <c r="AA24" s="622"/>
      <c r="AB24" s="623"/>
      <c r="AC24" s="655">
        <f t="shared" si="8"/>
        <v>50</v>
      </c>
      <c r="AE24" s="119"/>
      <c r="AF24" s="225">
        <f t="shared" si="4"/>
        <v>5</v>
      </c>
      <c r="AG24" s="15"/>
      <c r="AH24" s="69"/>
      <c r="AI24" s="197"/>
      <c r="AJ24" s="69">
        <f t="shared" si="5"/>
        <v>0</v>
      </c>
      <c r="AK24" s="70"/>
      <c r="AL24" s="71"/>
      <c r="AM24" s="103">
        <f t="shared" si="9"/>
        <v>50</v>
      </c>
    </row>
    <row r="25" spans="1:3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6"/>
        <v>140</v>
      </c>
      <c r="K25" s="119"/>
      <c r="L25" s="820">
        <f t="shared" si="2"/>
        <v>10</v>
      </c>
      <c r="M25" s="701"/>
      <c r="N25" s="624"/>
      <c r="O25" s="651"/>
      <c r="P25" s="624">
        <f t="shared" si="10"/>
        <v>0</v>
      </c>
      <c r="Q25" s="622"/>
      <c r="R25" s="623"/>
      <c r="S25" s="655">
        <f t="shared" si="7"/>
        <v>100</v>
      </c>
      <c r="U25" s="119"/>
      <c r="V25" s="820">
        <f t="shared" si="3"/>
        <v>5</v>
      </c>
      <c r="W25" s="701"/>
      <c r="X25" s="624"/>
      <c r="Y25" s="651"/>
      <c r="Z25" s="624">
        <f t="shared" si="11"/>
        <v>0</v>
      </c>
      <c r="AA25" s="622"/>
      <c r="AB25" s="623"/>
      <c r="AC25" s="655">
        <f t="shared" si="8"/>
        <v>50</v>
      </c>
      <c r="AE25" s="119"/>
      <c r="AF25" s="225">
        <f t="shared" si="4"/>
        <v>5</v>
      </c>
      <c r="AG25" s="15"/>
      <c r="AH25" s="69"/>
      <c r="AI25" s="197"/>
      <c r="AJ25" s="69">
        <f t="shared" si="5"/>
        <v>0</v>
      </c>
      <c r="AK25" s="70"/>
      <c r="AL25" s="71"/>
      <c r="AM25" s="103">
        <f t="shared" si="9"/>
        <v>50</v>
      </c>
    </row>
    <row r="26" spans="1:3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6"/>
        <v>140</v>
      </c>
      <c r="K26" s="119"/>
      <c r="L26" s="756">
        <f t="shared" si="2"/>
        <v>10</v>
      </c>
      <c r="M26" s="701"/>
      <c r="N26" s="624"/>
      <c r="O26" s="651"/>
      <c r="P26" s="624">
        <f t="shared" si="10"/>
        <v>0</v>
      </c>
      <c r="Q26" s="622"/>
      <c r="R26" s="623"/>
      <c r="S26" s="655">
        <f t="shared" si="7"/>
        <v>100</v>
      </c>
      <c r="U26" s="119"/>
      <c r="V26" s="756">
        <f t="shared" si="3"/>
        <v>5</v>
      </c>
      <c r="W26" s="701"/>
      <c r="X26" s="624"/>
      <c r="Y26" s="651"/>
      <c r="Z26" s="624">
        <f t="shared" si="11"/>
        <v>0</v>
      </c>
      <c r="AA26" s="622"/>
      <c r="AB26" s="623"/>
      <c r="AC26" s="655">
        <f t="shared" si="8"/>
        <v>50</v>
      </c>
      <c r="AE26" s="119"/>
      <c r="AF26" s="177">
        <f t="shared" si="4"/>
        <v>5</v>
      </c>
      <c r="AG26" s="15"/>
      <c r="AH26" s="69"/>
      <c r="AI26" s="197"/>
      <c r="AJ26" s="69">
        <f t="shared" si="5"/>
        <v>0</v>
      </c>
      <c r="AK26" s="70"/>
      <c r="AL26" s="71"/>
      <c r="AM26" s="103">
        <f t="shared" si="9"/>
        <v>50</v>
      </c>
    </row>
    <row r="27" spans="1:3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6"/>
        <v>140</v>
      </c>
      <c r="K27" s="119"/>
      <c r="L27" s="820">
        <f t="shared" si="2"/>
        <v>10</v>
      </c>
      <c r="M27" s="701"/>
      <c r="N27" s="624"/>
      <c r="O27" s="651"/>
      <c r="P27" s="624">
        <f t="shared" si="10"/>
        <v>0</v>
      </c>
      <c r="Q27" s="622"/>
      <c r="R27" s="623"/>
      <c r="S27" s="655">
        <f t="shared" si="7"/>
        <v>100</v>
      </c>
      <c r="U27" s="119"/>
      <c r="V27" s="820">
        <f t="shared" si="3"/>
        <v>5</v>
      </c>
      <c r="W27" s="701"/>
      <c r="X27" s="624"/>
      <c r="Y27" s="651"/>
      <c r="Z27" s="624">
        <f t="shared" si="11"/>
        <v>0</v>
      </c>
      <c r="AA27" s="622"/>
      <c r="AB27" s="623"/>
      <c r="AC27" s="655">
        <f t="shared" si="8"/>
        <v>50</v>
      </c>
      <c r="AE27" s="119"/>
      <c r="AF27" s="225">
        <f t="shared" si="4"/>
        <v>5</v>
      </c>
      <c r="AG27" s="15"/>
      <c r="AH27" s="69"/>
      <c r="AI27" s="197"/>
      <c r="AJ27" s="69">
        <f t="shared" si="5"/>
        <v>0</v>
      </c>
      <c r="AK27" s="70"/>
      <c r="AL27" s="71"/>
      <c r="AM27" s="103">
        <f t="shared" si="9"/>
        <v>50</v>
      </c>
    </row>
    <row r="28" spans="1:3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6"/>
        <v>140</v>
      </c>
      <c r="K28" s="119"/>
      <c r="L28" s="756">
        <f t="shared" si="2"/>
        <v>10</v>
      </c>
      <c r="M28" s="701"/>
      <c r="N28" s="624"/>
      <c r="O28" s="651"/>
      <c r="P28" s="624">
        <f t="shared" si="10"/>
        <v>0</v>
      </c>
      <c r="Q28" s="622"/>
      <c r="R28" s="623"/>
      <c r="S28" s="655">
        <f t="shared" si="7"/>
        <v>100</v>
      </c>
      <c r="U28" s="119"/>
      <c r="V28" s="756">
        <f t="shared" si="3"/>
        <v>5</v>
      </c>
      <c r="W28" s="701"/>
      <c r="X28" s="624"/>
      <c r="Y28" s="651"/>
      <c r="Z28" s="624">
        <f t="shared" si="11"/>
        <v>0</v>
      </c>
      <c r="AA28" s="622"/>
      <c r="AB28" s="623"/>
      <c r="AC28" s="655">
        <f t="shared" si="8"/>
        <v>50</v>
      </c>
      <c r="AE28" s="119"/>
      <c r="AF28" s="177">
        <f t="shared" si="4"/>
        <v>5</v>
      </c>
      <c r="AG28" s="15"/>
      <c r="AH28" s="69"/>
      <c r="AI28" s="197"/>
      <c r="AJ28" s="69">
        <f t="shared" si="5"/>
        <v>0</v>
      </c>
      <c r="AK28" s="70"/>
      <c r="AL28" s="71"/>
      <c r="AM28" s="103">
        <f t="shared" si="9"/>
        <v>50</v>
      </c>
    </row>
    <row r="29" spans="1:3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6"/>
        <v>140</v>
      </c>
      <c r="K29" s="119"/>
      <c r="L29" s="225">
        <f t="shared" si="2"/>
        <v>10</v>
      </c>
      <c r="M29" s="15"/>
      <c r="N29" s="69"/>
      <c r="O29" s="197"/>
      <c r="P29" s="69">
        <f t="shared" si="10"/>
        <v>0</v>
      </c>
      <c r="Q29" s="70"/>
      <c r="R29" s="71"/>
      <c r="S29" s="103">
        <f t="shared" si="7"/>
        <v>100</v>
      </c>
      <c r="U29" s="119"/>
      <c r="V29" s="225">
        <f t="shared" si="3"/>
        <v>5</v>
      </c>
      <c r="W29" s="15"/>
      <c r="X29" s="69"/>
      <c r="Y29" s="197"/>
      <c r="Z29" s="69">
        <f t="shared" si="11"/>
        <v>0</v>
      </c>
      <c r="AA29" s="70"/>
      <c r="AB29" s="71"/>
      <c r="AC29" s="103">
        <f t="shared" si="8"/>
        <v>50</v>
      </c>
      <c r="AE29" s="119"/>
      <c r="AF29" s="225">
        <f t="shared" si="4"/>
        <v>5</v>
      </c>
      <c r="AG29" s="15"/>
      <c r="AH29" s="69"/>
      <c r="AI29" s="197"/>
      <c r="AJ29" s="69">
        <f t="shared" si="5"/>
        <v>0</v>
      </c>
      <c r="AK29" s="70"/>
      <c r="AL29" s="71"/>
      <c r="AM29" s="103">
        <f t="shared" si="9"/>
        <v>50</v>
      </c>
    </row>
    <row r="30" spans="1:3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6"/>
        <v>140</v>
      </c>
      <c r="K30" s="119"/>
      <c r="L30" s="225">
        <f t="shared" si="2"/>
        <v>10</v>
      </c>
      <c r="M30" s="15"/>
      <c r="N30" s="69"/>
      <c r="O30" s="197"/>
      <c r="P30" s="69">
        <f t="shared" si="10"/>
        <v>0</v>
      </c>
      <c r="Q30" s="70"/>
      <c r="R30" s="71"/>
      <c r="S30" s="103">
        <f t="shared" si="7"/>
        <v>100</v>
      </c>
      <c r="U30" s="119"/>
      <c r="V30" s="225">
        <f t="shared" si="3"/>
        <v>5</v>
      </c>
      <c r="W30" s="15"/>
      <c r="X30" s="69"/>
      <c r="Y30" s="197"/>
      <c r="Z30" s="69">
        <f t="shared" si="11"/>
        <v>0</v>
      </c>
      <c r="AA30" s="70"/>
      <c r="AB30" s="71"/>
      <c r="AC30" s="103">
        <f t="shared" si="8"/>
        <v>50</v>
      </c>
      <c r="AE30" s="119"/>
      <c r="AF30" s="225">
        <f t="shared" si="4"/>
        <v>5</v>
      </c>
      <c r="AG30" s="15"/>
      <c r="AH30" s="69"/>
      <c r="AI30" s="197"/>
      <c r="AJ30" s="69">
        <f t="shared" si="5"/>
        <v>0</v>
      </c>
      <c r="AK30" s="70"/>
      <c r="AL30" s="71"/>
      <c r="AM30" s="103">
        <f t="shared" si="9"/>
        <v>50</v>
      </c>
    </row>
    <row r="31" spans="1:3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6"/>
        <v>140</v>
      </c>
      <c r="K31" s="119"/>
      <c r="L31" s="225">
        <f t="shared" si="2"/>
        <v>10</v>
      </c>
      <c r="M31" s="15"/>
      <c r="N31" s="69"/>
      <c r="O31" s="197"/>
      <c r="P31" s="69">
        <f t="shared" si="10"/>
        <v>0</v>
      </c>
      <c r="Q31" s="70"/>
      <c r="R31" s="71"/>
      <c r="S31" s="103">
        <f t="shared" si="7"/>
        <v>100</v>
      </c>
      <c r="U31" s="119"/>
      <c r="V31" s="225">
        <f t="shared" si="3"/>
        <v>5</v>
      </c>
      <c r="W31" s="15"/>
      <c r="X31" s="69"/>
      <c r="Y31" s="197"/>
      <c r="Z31" s="69">
        <f t="shared" si="11"/>
        <v>0</v>
      </c>
      <c r="AA31" s="70"/>
      <c r="AB31" s="71"/>
      <c r="AC31" s="103">
        <f t="shared" si="8"/>
        <v>50</v>
      </c>
      <c r="AE31" s="119"/>
      <c r="AF31" s="225">
        <f t="shared" si="4"/>
        <v>5</v>
      </c>
      <c r="AG31" s="15"/>
      <c r="AH31" s="69"/>
      <c r="AI31" s="197"/>
      <c r="AJ31" s="69">
        <f t="shared" si="5"/>
        <v>0</v>
      </c>
      <c r="AK31" s="70"/>
      <c r="AL31" s="71"/>
      <c r="AM31" s="103">
        <f t="shared" si="9"/>
        <v>50</v>
      </c>
    </row>
    <row r="32" spans="1:3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6"/>
        <v>140</v>
      </c>
      <c r="K32" s="119"/>
      <c r="L32" s="225">
        <f t="shared" si="2"/>
        <v>10</v>
      </c>
      <c r="M32" s="15"/>
      <c r="N32" s="69"/>
      <c r="O32" s="197"/>
      <c r="P32" s="69">
        <f t="shared" si="10"/>
        <v>0</v>
      </c>
      <c r="Q32" s="70"/>
      <c r="R32" s="71"/>
      <c r="S32" s="103">
        <f t="shared" si="7"/>
        <v>100</v>
      </c>
      <c r="U32" s="119"/>
      <c r="V32" s="225">
        <f t="shared" si="3"/>
        <v>5</v>
      </c>
      <c r="W32" s="15"/>
      <c r="X32" s="69"/>
      <c r="Y32" s="197"/>
      <c r="Z32" s="69">
        <f t="shared" si="11"/>
        <v>0</v>
      </c>
      <c r="AA32" s="70"/>
      <c r="AB32" s="71"/>
      <c r="AC32" s="103">
        <f t="shared" si="8"/>
        <v>50</v>
      </c>
      <c r="AE32" s="119"/>
      <c r="AF32" s="225">
        <f t="shared" si="4"/>
        <v>5</v>
      </c>
      <c r="AG32" s="15"/>
      <c r="AH32" s="69"/>
      <c r="AI32" s="197"/>
      <c r="AJ32" s="69">
        <f t="shared" si="5"/>
        <v>0</v>
      </c>
      <c r="AK32" s="70"/>
      <c r="AL32" s="71"/>
      <c r="AM32" s="103">
        <f t="shared" si="9"/>
        <v>50</v>
      </c>
    </row>
    <row r="33" spans="1:3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6"/>
        <v>140</v>
      </c>
      <c r="K33" s="119"/>
      <c r="L33" s="225">
        <f t="shared" si="2"/>
        <v>10</v>
      </c>
      <c r="M33" s="15"/>
      <c r="N33" s="69"/>
      <c r="O33" s="197"/>
      <c r="P33" s="69">
        <f t="shared" si="10"/>
        <v>0</v>
      </c>
      <c r="Q33" s="70"/>
      <c r="R33" s="71"/>
      <c r="S33" s="103">
        <f t="shared" si="7"/>
        <v>100</v>
      </c>
      <c r="U33" s="119"/>
      <c r="V33" s="225">
        <f t="shared" si="3"/>
        <v>5</v>
      </c>
      <c r="W33" s="15"/>
      <c r="X33" s="69"/>
      <c r="Y33" s="197"/>
      <c r="Z33" s="69">
        <f t="shared" si="11"/>
        <v>0</v>
      </c>
      <c r="AA33" s="70"/>
      <c r="AB33" s="71"/>
      <c r="AC33" s="103">
        <f t="shared" si="8"/>
        <v>50</v>
      </c>
      <c r="AE33" s="119"/>
      <c r="AF33" s="225">
        <f t="shared" si="4"/>
        <v>5</v>
      </c>
      <c r="AG33" s="15"/>
      <c r="AH33" s="69"/>
      <c r="AI33" s="197"/>
      <c r="AJ33" s="69">
        <f t="shared" si="5"/>
        <v>0</v>
      </c>
      <c r="AK33" s="70"/>
      <c r="AL33" s="71"/>
      <c r="AM33" s="103">
        <f t="shared" si="9"/>
        <v>50</v>
      </c>
    </row>
    <row r="34" spans="1:3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6"/>
        <v>140</v>
      </c>
      <c r="K34" s="119"/>
      <c r="L34" s="225">
        <f t="shared" si="2"/>
        <v>10</v>
      </c>
      <c r="M34" s="15"/>
      <c r="N34" s="69"/>
      <c r="O34" s="197"/>
      <c r="P34" s="69">
        <f t="shared" si="10"/>
        <v>0</v>
      </c>
      <c r="Q34" s="70"/>
      <c r="R34" s="71"/>
      <c r="S34" s="103">
        <f t="shared" si="7"/>
        <v>100</v>
      </c>
      <c r="U34" s="119"/>
      <c r="V34" s="225">
        <f t="shared" si="3"/>
        <v>5</v>
      </c>
      <c r="W34" s="15"/>
      <c r="X34" s="69"/>
      <c r="Y34" s="197"/>
      <c r="Z34" s="69">
        <f t="shared" si="11"/>
        <v>0</v>
      </c>
      <c r="AA34" s="70"/>
      <c r="AB34" s="71"/>
      <c r="AC34" s="103">
        <f t="shared" si="8"/>
        <v>50</v>
      </c>
      <c r="AE34" s="119"/>
      <c r="AF34" s="225">
        <f t="shared" si="4"/>
        <v>5</v>
      </c>
      <c r="AG34" s="15"/>
      <c r="AH34" s="69"/>
      <c r="AI34" s="197"/>
      <c r="AJ34" s="69">
        <f t="shared" si="5"/>
        <v>0</v>
      </c>
      <c r="AK34" s="70"/>
      <c r="AL34" s="71"/>
      <c r="AM34" s="103">
        <f t="shared" si="9"/>
        <v>50</v>
      </c>
    </row>
    <row r="35" spans="1:3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6"/>
        <v>140</v>
      </c>
      <c r="K35" s="119"/>
      <c r="L35" s="225">
        <f t="shared" si="2"/>
        <v>10</v>
      </c>
      <c r="M35" s="15"/>
      <c r="N35" s="69"/>
      <c r="O35" s="197"/>
      <c r="P35" s="69">
        <f t="shared" si="10"/>
        <v>0</v>
      </c>
      <c r="Q35" s="70"/>
      <c r="R35" s="71"/>
      <c r="S35" s="103">
        <f t="shared" si="7"/>
        <v>100</v>
      </c>
      <c r="U35" s="119"/>
      <c r="V35" s="225">
        <f t="shared" si="3"/>
        <v>5</v>
      </c>
      <c r="W35" s="15"/>
      <c r="X35" s="69"/>
      <c r="Y35" s="197"/>
      <c r="Z35" s="69">
        <f t="shared" si="11"/>
        <v>0</v>
      </c>
      <c r="AA35" s="70"/>
      <c r="AB35" s="71"/>
      <c r="AC35" s="103">
        <f t="shared" si="8"/>
        <v>50</v>
      </c>
      <c r="AE35" s="119"/>
      <c r="AF35" s="225">
        <f t="shared" si="4"/>
        <v>5</v>
      </c>
      <c r="AG35" s="15"/>
      <c r="AH35" s="69"/>
      <c r="AI35" s="197"/>
      <c r="AJ35" s="69">
        <f t="shared" si="5"/>
        <v>0</v>
      </c>
      <c r="AK35" s="70"/>
      <c r="AL35" s="71"/>
      <c r="AM35" s="103">
        <f t="shared" si="9"/>
        <v>50</v>
      </c>
    </row>
    <row r="36" spans="1:3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6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10"/>
        <v>0</v>
      </c>
      <c r="Q36" s="70"/>
      <c r="R36" s="71"/>
      <c r="S36" s="103">
        <f t="shared" si="7"/>
        <v>100</v>
      </c>
      <c r="U36" s="119" t="s">
        <v>22</v>
      </c>
      <c r="V36" s="225">
        <f t="shared" si="3"/>
        <v>5</v>
      </c>
      <c r="W36" s="15"/>
      <c r="X36" s="69"/>
      <c r="Y36" s="197"/>
      <c r="Z36" s="69">
        <f t="shared" si="11"/>
        <v>0</v>
      </c>
      <c r="AA36" s="70"/>
      <c r="AB36" s="71"/>
      <c r="AC36" s="103">
        <f t="shared" si="8"/>
        <v>50</v>
      </c>
      <c r="AE36" s="119" t="s">
        <v>22</v>
      </c>
      <c r="AF36" s="225">
        <f t="shared" si="4"/>
        <v>5</v>
      </c>
      <c r="AG36" s="15"/>
      <c r="AH36" s="69"/>
      <c r="AI36" s="197"/>
      <c r="AJ36" s="69">
        <f t="shared" si="5"/>
        <v>0</v>
      </c>
      <c r="AK36" s="70"/>
      <c r="AL36" s="71"/>
      <c r="AM36" s="103">
        <f t="shared" si="9"/>
        <v>50</v>
      </c>
    </row>
    <row r="37" spans="1:3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6"/>
        <v>140</v>
      </c>
      <c r="K37" s="120"/>
      <c r="L37" s="225">
        <f t="shared" si="2"/>
        <v>10</v>
      </c>
      <c r="M37" s="15"/>
      <c r="N37" s="69"/>
      <c r="O37" s="197"/>
      <c r="P37" s="69">
        <f t="shared" si="10"/>
        <v>0</v>
      </c>
      <c r="Q37" s="70"/>
      <c r="R37" s="71"/>
      <c r="S37" s="103">
        <f t="shared" si="7"/>
        <v>100</v>
      </c>
      <c r="U37" s="120"/>
      <c r="V37" s="225">
        <f t="shared" si="3"/>
        <v>5</v>
      </c>
      <c r="W37" s="15"/>
      <c r="X37" s="69"/>
      <c r="Y37" s="197"/>
      <c r="Z37" s="69">
        <f t="shared" si="11"/>
        <v>0</v>
      </c>
      <c r="AA37" s="70"/>
      <c r="AB37" s="71"/>
      <c r="AC37" s="103">
        <f t="shared" si="8"/>
        <v>50</v>
      </c>
      <c r="AE37" s="120"/>
      <c r="AF37" s="225">
        <f t="shared" si="4"/>
        <v>5</v>
      </c>
      <c r="AG37" s="15"/>
      <c r="AH37" s="69"/>
      <c r="AI37" s="197"/>
      <c r="AJ37" s="69">
        <f t="shared" si="5"/>
        <v>0</v>
      </c>
      <c r="AK37" s="70"/>
      <c r="AL37" s="71"/>
      <c r="AM37" s="103">
        <f t="shared" si="9"/>
        <v>50</v>
      </c>
    </row>
    <row r="38" spans="1:3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6"/>
        <v>140</v>
      </c>
      <c r="K38" s="119"/>
      <c r="L38" s="225">
        <f t="shared" si="2"/>
        <v>10</v>
      </c>
      <c r="M38" s="15"/>
      <c r="N38" s="69"/>
      <c r="O38" s="197"/>
      <c r="P38" s="69">
        <f t="shared" si="10"/>
        <v>0</v>
      </c>
      <c r="Q38" s="70"/>
      <c r="R38" s="71"/>
      <c r="S38" s="103">
        <f t="shared" si="7"/>
        <v>100</v>
      </c>
      <c r="U38" s="119"/>
      <c r="V38" s="225">
        <f t="shared" si="3"/>
        <v>5</v>
      </c>
      <c r="W38" s="15"/>
      <c r="X38" s="69"/>
      <c r="Y38" s="197"/>
      <c r="Z38" s="69">
        <f t="shared" si="11"/>
        <v>0</v>
      </c>
      <c r="AA38" s="70"/>
      <c r="AB38" s="71"/>
      <c r="AC38" s="103">
        <f t="shared" si="8"/>
        <v>50</v>
      </c>
      <c r="AE38" s="119"/>
      <c r="AF38" s="225">
        <f t="shared" si="4"/>
        <v>5</v>
      </c>
      <c r="AG38" s="15"/>
      <c r="AH38" s="69"/>
      <c r="AI38" s="197"/>
      <c r="AJ38" s="69">
        <f t="shared" si="5"/>
        <v>0</v>
      </c>
      <c r="AK38" s="70"/>
      <c r="AL38" s="71"/>
      <c r="AM38" s="103">
        <f t="shared" si="9"/>
        <v>50</v>
      </c>
    </row>
    <row r="39" spans="1:3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6"/>
        <v>140</v>
      </c>
      <c r="K39" s="119"/>
      <c r="L39" s="83">
        <f t="shared" si="2"/>
        <v>10</v>
      </c>
      <c r="M39" s="15"/>
      <c r="N39" s="69"/>
      <c r="O39" s="197"/>
      <c r="P39" s="69">
        <f t="shared" si="10"/>
        <v>0</v>
      </c>
      <c r="Q39" s="70"/>
      <c r="R39" s="71"/>
      <c r="S39" s="103">
        <f t="shared" si="7"/>
        <v>100</v>
      </c>
      <c r="U39" s="119"/>
      <c r="V39" s="83">
        <f t="shared" si="3"/>
        <v>5</v>
      </c>
      <c r="W39" s="15"/>
      <c r="X39" s="69"/>
      <c r="Y39" s="197"/>
      <c r="Z39" s="69">
        <f t="shared" si="11"/>
        <v>0</v>
      </c>
      <c r="AA39" s="70"/>
      <c r="AB39" s="71"/>
      <c r="AC39" s="103">
        <f t="shared" si="8"/>
        <v>50</v>
      </c>
      <c r="AE39" s="119"/>
      <c r="AF39" s="83">
        <f t="shared" si="4"/>
        <v>5</v>
      </c>
      <c r="AG39" s="15"/>
      <c r="AH39" s="69"/>
      <c r="AI39" s="197"/>
      <c r="AJ39" s="69">
        <f t="shared" si="5"/>
        <v>0</v>
      </c>
      <c r="AK39" s="70"/>
      <c r="AL39" s="71"/>
      <c r="AM39" s="103">
        <f t="shared" si="9"/>
        <v>50</v>
      </c>
    </row>
    <row r="40" spans="1:3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6"/>
        <v>140</v>
      </c>
      <c r="K40" s="119"/>
      <c r="L40" s="83">
        <f t="shared" si="2"/>
        <v>10</v>
      </c>
      <c r="M40" s="15"/>
      <c r="N40" s="69"/>
      <c r="O40" s="197"/>
      <c r="P40" s="69">
        <f t="shared" si="10"/>
        <v>0</v>
      </c>
      <c r="Q40" s="70"/>
      <c r="R40" s="71"/>
      <c r="S40" s="103">
        <f t="shared" si="7"/>
        <v>100</v>
      </c>
      <c r="U40" s="119"/>
      <c r="V40" s="83">
        <f t="shared" si="3"/>
        <v>5</v>
      </c>
      <c r="W40" s="15"/>
      <c r="X40" s="69"/>
      <c r="Y40" s="197"/>
      <c r="Z40" s="69">
        <f t="shared" si="11"/>
        <v>0</v>
      </c>
      <c r="AA40" s="70"/>
      <c r="AB40" s="71"/>
      <c r="AC40" s="103">
        <f t="shared" si="8"/>
        <v>50</v>
      </c>
      <c r="AE40" s="119"/>
      <c r="AF40" s="83">
        <f t="shared" si="4"/>
        <v>5</v>
      </c>
      <c r="AG40" s="15"/>
      <c r="AH40" s="69"/>
      <c r="AI40" s="197"/>
      <c r="AJ40" s="69">
        <f t="shared" si="5"/>
        <v>0</v>
      </c>
      <c r="AK40" s="70"/>
      <c r="AL40" s="71"/>
      <c r="AM40" s="103">
        <f t="shared" si="9"/>
        <v>50</v>
      </c>
    </row>
    <row r="41" spans="1:3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6"/>
        <v>140</v>
      </c>
      <c r="K41" s="119"/>
      <c r="L41" s="83">
        <f t="shared" si="2"/>
        <v>10</v>
      </c>
      <c r="M41" s="15"/>
      <c r="N41" s="69"/>
      <c r="O41" s="197"/>
      <c r="P41" s="69">
        <f t="shared" si="10"/>
        <v>0</v>
      </c>
      <c r="Q41" s="70"/>
      <c r="R41" s="71"/>
      <c r="S41" s="103">
        <f t="shared" si="7"/>
        <v>100</v>
      </c>
      <c r="U41" s="119"/>
      <c r="V41" s="83">
        <f t="shared" si="3"/>
        <v>5</v>
      </c>
      <c r="W41" s="15"/>
      <c r="X41" s="69"/>
      <c r="Y41" s="197"/>
      <c r="Z41" s="69">
        <f t="shared" si="11"/>
        <v>0</v>
      </c>
      <c r="AA41" s="70"/>
      <c r="AB41" s="71"/>
      <c r="AC41" s="103">
        <f t="shared" si="8"/>
        <v>50</v>
      </c>
      <c r="AE41" s="119"/>
      <c r="AF41" s="83">
        <f t="shared" si="4"/>
        <v>5</v>
      </c>
      <c r="AG41" s="15"/>
      <c r="AH41" s="69"/>
      <c r="AI41" s="197"/>
      <c r="AJ41" s="69">
        <f t="shared" si="5"/>
        <v>0</v>
      </c>
      <c r="AK41" s="70"/>
      <c r="AL41" s="71"/>
      <c r="AM41" s="103">
        <f t="shared" si="9"/>
        <v>50</v>
      </c>
    </row>
    <row r="42" spans="1:3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6"/>
        <v>140</v>
      </c>
      <c r="K42" s="119"/>
      <c r="L42" s="83">
        <f t="shared" si="2"/>
        <v>10</v>
      </c>
      <c r="M42" s="15"/>
      <c r="N42" s="69"/>
      <c r="O42" s="197"/>
      <c r="P42" s="69">
        <f t="shared" si="10"/>
        <v>0</v>
      </c>
      <c r="Q42" s="70"/>
      <c r="R42" s="71"/>
      <c r="S42" s="103">
        <f t="shared" si="7"/>
        <v>100</v>
      </c>
      <c r="U42" s="119"/>
      <c r="V42" s="83">
        <f t="shared" si="3"/>
        <v>5</v>
      </c>
      <c r="W42" s="15"/>
      <c r="X42" s="69"/>
      <c r="Y42" s="197"/>
      <c r="Z42" s="69">
        <f t="shared" si="11"/>
        <v>0</v>
      </c>
      <c r="AA42" s="70"/>
      <c r="AB42" s="71"/>
      <c r="AC42" s="103">
        <f t="shared" si="8"/>
        <v>50</v>
      </c>
      <c r="AE42" s="119"/>
      <c r="AF42" s="83">
        <f t="shared" si="4"/>
        <v>5</v>
      </c>
      <c r="AG42" s="15"/>
      <c r="AH42" s="69"/>
      <c r="AI42" s="197"/>
      <c r="AJ42" s="69">
        <f t="shared" si="5"/>
        <v>0</v>
      </c>
      <c r="AK42" s="70"/>
      <c r="AL42" s="71"/>
      <c r="AM42" s="103">
        <f t="shared" si="9"/>
        <v>50</v>
      </c>
    </row>
    <row r="43" spans="1:3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6"/>
        <v>140</v>
      </c>
      <c r="K43" s="119"/>
      <c r="L43" s="83">
        <f t="shared" si="2"/>
        <v>10</v>
      </c>
      <c r="M43" s="15"/>
      <c r="N43" s="69"/>
      <c r="O43" s="197"/>
      <c r="P43" s="69">
        <f t="shared" si="10"/>
        <v>0</v>
      </c>
      <c r="Q43" s="70"/>
      <c r="R43" s="71"/>
      <c r="S43" s="103">
        <f t="shared" si="7"/>
        <v>100</v>
      </c>
      <c r="U43" s="119"/>
      <c r="V43" s="83">
        <f t="shared" si="3"/>
        <v>5</v>
      </c>
      <c r="W43" s="15"/>
      <c r="X43" s="69"/>
      <c r="Y43" s="197"/>
      <c r="Z43" s="69">
        <f t="shared" si="11"/>
        <v>0</v>
      </c>
      <c r="AA43" s="70"/>
      <c r="AB43" s="71"/>
      <c r="AC43" s="103">
        <f t="shared" si="8"/>
        <v>50</v>
      </c>
      <c r="AE43" s="119"/>
      <c r="AF43" s="83">
        <f t="shared" si="4"/>
        <v>5</v>
      </c>
      <c r="AG43" s="15"/>
      <c r="AH43" s="69"/>
      <c r="AI43" s="197"/>
      <c r="AJ43" s="69">
        <f t="shared" si="5"/>
        <v>0</v>
      </c>
      <c r="AK43" s="70"/>
      <c r="AL43" s="71"/>
      <c r="AM43" s="103">
        <f t="shared" si="9"/>
        <v>50</v>
      </c>
    </row>
    <row r="44" spans="1:3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6"/>
        <v>140</v>
      </c>
      <c r="K44" s="119"/>
      <c r="L44" s="83">
        <f t="shared" si="2"/>
        <v>10</v>
      </c>
      <c r="M44" s="15"/>
      <c r="N44" s="69"/>
      <c r="O44" s="197"/>
      <c r="P44" s="69">
        <f t="shared" si="10"/>
        <v>0</v>
      </c>
      <c r="Q44" s="70"/>
      <c r="R44" s="71"/>
      <c r="S44" s="103">
        <f t="shared" si="7"/>
        <v>100</v>
      </c>
      <c r="U44" s="119"/>
      <c r="V44" s="83">
        <f t="shared" si="3"/>
        <v>5</v>
      </c>
      <c r="W44" s="15"/>
      <c r="X44" s="69"/>
      <c r="Y44" s="197"/>
      <c r="Z44" s="69">
        <f t="shared" si="11"/>
        <v>0</v>
      </c>
      <c r="AA44" s="70"/>
      <c r="AB44" s="71"/>
      <c r="AC44" s="103">
        <f t="shared" si="8"/>
        <v>50</v>
      </c>
      <c r="AE44" s="119"/>
      <c r="AF44" s="83">
        <f t="shared" si="4"/>
        <v>5</v>
      </c>
      <c r="AG44" s="15"/>
      <c r="AH44" s="69"/>
      <c r="AI44" s="197"/>
      <c r="AJ44" s="69">
        <f t="shared" si="5"/>
        <v>0</v>
      </c>
      <c r="AK44" s="70"/>
      <c r="AL44" s="71"/>
      <c r="AM44" s="103">
        <f t="shared" si="9"/>
        <v>50</v>
      </c>
    </row>
    <row r="45" spans="1:3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6"/>
        <v>140</v>
      </c>
      <c r="K45" s="119"/>
      <c r="L45" s="83">
        <f t="shared" si="2"/>
        <v>10</v>
      </c>
      <c r="M45" s="15"/>
      <c r="N45" s="69"/>
      <c r="O45" s="197"/>
      <c r="P45" s="69">
        <f t="shared" si="10"/>
        <v>0</v>
      </c>
      <c r="Q45" s="70"/>
      <c r="R45" s="71"/>
      <c r="S45" s="103">
        <f t="shared" si="7"/>
        <v>100</v>
      </c>
      <c r="U45" s="119"/>
      <c r="V45" s="83">
        <f t="shared" si="3"/>
        <v>5</v>
      </c>
      <c r="W45" s="15"/>
      <c r="X45" s="69"/>
      <c r="Y45" s="197"/>
      <c r="Z45" s="69">
        <f t="shared" si="11"/>
        <v>0</v>
      </c>
      <c r="AA45" s="70"/>
      <c r="AB45" s="71"/>
      <c r="AC45" s="103">
        <f t="shared" si="8"/>
        <v>50</v>
      </c>
      <c r="AE45" s="119"/>
      <c r="AF45" s="83">
        <f t="shared" si="4"/>
        <v>5</v>
      </c>
      <c r="AG45" s="15"/>
      <c r="AH45" s="69"/>
      <c r="AI45" s="197"/>
      <c r="AJ45" s="69">
        <f t="shared" si="5"/>
        <v>0</v>
      </c>
      <c r="AK45" s="70"/>
      <c r="AL45" s="71"/>
      <c r="AM45" s="103">
        <f t="shared" si="9"/>
        <v>50</v>
      </c>
    </row>
    <row r="46" spans="1:3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6"/>
        <v>140</v>
      </c>
      <c r="K46" s="119"/>
      <c r="L46" s="83">
        <f t="shared" si="2"/>
        <v>10</v>
      </c>
      <c r="M46" s="15"/>
      <c r="N46" s="69"/>
      <c r="O46" s="197"/>
      <c r="P46" s="69">
        <f t="shared" si="10"/>
        <v>0</v>
      </c>
      <c r="Q46" s="70"/>
      <c r="R46" s="71"/>
      <c r="S46" s="103">
        <f t="shared" si="7"/>
        <v>100</v>
      </c>
      <c r="U46" s="119"/>
      <c r="V46" s="83">
        <f t="shared" si="3"/>
        <v>5</v>
      </c>
      <c r="W46" s="15"/>
      <c r="X46" s="69"/>
      <c r="Y46" s="197"/>
      <c r="Z46" s="69">
        <f t="shared" si="11"/>
        <v>0</v>
      </c>
      <c r="AA46" s="70"/>
      <c r="AB46" s="71"/>
      <c r="AC46" s="103">
        <f t="shared" si="8"/>
        <v>50</v>
      </c>
      <c r="AE46" s="119"/>
      <c r="AF46" s="83">
        <f t="shared" si="4"/>
        <v>5</v>
      </c>
      <c r="AG46" s="15"/>
      <c r="AH46" s="69"/>
      <c r="AI46" s="197"/>
      <c r="AJ46" s="69">
        <f t="shared" si="5"/>
        <v>0</v>
      </c>
      <c r="AK46" s="70"/>
      <c r="AL46" s="71"/>
      <c r="AM46" s="103">
        <f t="shared" si="9"/>
        <v>50</v>
      </c>
    </row>
    <row r="47" spans="1:3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6"/>
        <v>140</v>
      </c>
      <c r="K47" s="119"/>
      <c r="L47" s="83">
        <f t="shared" si="2"/>
        <v>10</v>
      </c>
      <c r="M47" s="15"/>
      <c r="N47" s="69"/>
      <c r="O47" s="197"/>
      <c r="P47" s="69">
        <f t="shared" si="10"/>
        <v>0</v>
      </c>
      <c r="Q47" s="70"/>
      <c r="R47" s="71"/>
      <c r="S47" s="103">
        <f t="shared" si="7"/>
        <v>100</v>
      </c>
      <c r="U47" s="119"/>
      <c r="V47" s="83">
        <f t="shared" si="3"/>
        <v>5</v>
      </c>
      <c r="W47" s="15"/>
      <c r="X47" s="69"/>
      <c r="Y47" s="197"/>
      <c r="Z47" s="69">
        <f t="shared" si="11"/>
        <v>0</v>
      </c>
      <c r="AA47" s="70"/>
      <c r="AB47" s="71"/>
      <c r="AC47" s="103">
        <f t="shared" si="8"/>
        <v>50</v>
      </c>
      <c r="AE47" s="119"/>
      <c r="AF47" s="83">
        <f t="shared" si="4"/>
        <v>5</v>
      </c>
      <c r="AG47" s="15"/>
      <c r="AH47" s="69"/>
      <c r="AI47" s="197"/>
      <c r="AJ47" s="69">
        <f t="shared" si="5"/>
        <v>0</v>
      </c>
      <c r="AK47" s="70"/>
      <c r="AL47" s="71"/>
      <c r="AM47" s="103">
        <f t="shared" si="9"/>
        <v>50</v>
      </c>
    </row>
    <row r="48" spans="1:3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6"/>
        <v>140</v>
      </c>
      <c r="K48" s="119"/>
      <c r="L48" s="83">
        <f t="shared" si="2"/>
        <v>10</v>
      </c>
      <c r="M48" s="15"/>
      <c r="N48" s="69"/>
      <c r="O48" s="197"/>
      <c r="P48" s="69">
        <f t="shared" si="10"/>
        <v>0</v>
      </c>
      <c r="Q48" s="70"/>
      <c r="R48" s="71"/>
      <c r="S48" s="103">
        <f t="shared" si="7"/>
        <v>100</v>
      </c>
      <c r="U48" s="119"/>
      <c r="V48" s="83">
        <f t="shared" si="3"/>
        <v>5</v>
      </c>
      <c r="W48" s="15"/>
      <c r="X48" s="69"/>
      <c r="Y48" s="197"/>
      <c r="Z48" s="69">
        <f t="shared" si="11"/>
        <v>0</v>
      </c>
      <c r="AA48" s="70"/>
      <c r="AB48" s="71"/>
      <c r="AC48" s="103">
        <f t="shared" si="8"/>
        <v>50</v>
      </c>
      <c r="AE48" s="119"/>
      <c r="AF48" s="83">
        <f t="shared" si="4"/>
        <v>5</v>
      </c>
      <c r="AG48" s="15"/>
      <c r="AH48" s="69"/>
      <c r="AI48" s="197"/>
      <c r="AJ48" s="69">
        <f t="shared" si="5"/>
        <v>0</v>
      </c>
      <c r="AK48" s="70"/>
      <c r="AL48" s="71"/>
      <c r="AM48" s="103">
        <f t="shared" si="9"/>
        <v>50</v>
      </c>
    </row>
    <row r="49" spans="1:3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6"/>
        <v>140</v>
      </c>
      <c r="K49" s="119"/>
      <c r="L49" s="83">
        <f t="shared" si="2"/>
        <v>10</v>
      </c>
      <c r="M49" s="15"/>
      <c r="N49" s="69"/>
      <c r="O49" s="197"/>
      <c r="P49" s="69">
        <f t="shared" si="10"/>
        <v>0</v>
      </c>
      <c r="Q49" s="70"/>
      <c r="R49" s="71"/>
      <c r="S49" s="103">
        <f t="shared" si="7"/>
        <v>100</v>
      </c>
      <c r="U49" s="119"/>
      <c r="V49" s="83">
        <f t="shared" si="3"/>
        <v>5</v>
      </c>
      <c r="W49" s="15"/>
      <c r="X49" s="69"/>
      <c r="Y49" s="197"/>
      <c r="Z49" s="69">
        <f t="shared" si="11"/>
        <v>0</v>
      </c>
      <c r="AA49" s="70"/>
      <c r="AB49" s="71"/>
      <c r="AC49" s="103">
        <f t="shared" si="8"/>
        <v>50</v>
      </c>
      <c r="AE49" s="119"/>
      <c r="AF49" s="83">
        <f t="shared" si="4"/>
        <v>5</v>
      </c>
      <c r="AG49" s="15"/>
      <c r="AH49" s="69"/>
      <c r="AI49" s="197"/>
      <c r="AJ49" s="69">
        <f t="shared" si="5"/>
        <v>0</v>
      </c>
      <c r="AK49" s="70"/>
      <c r="AL49" s="71"/>
      <c r="AM49" s="103">
        <f t="shared" si="9"/>
        <v>50</v>
      </c>
    </row>
    <row r="50" spans="1:3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6"/>
        <v>140</v>
      </c>
      <c r="K50" s="119"/>
      <c r="L50" s="83">
        <f t="shared" si="2"/>
        <v>10</v>
      </c>
      <c r="M50" s="15"/>
      <c r="N50" s="69"/>
      <c r="O50" s="197"/>
      <c r="P50" s="69">
        <f t="shared" si="10"/>
        <v>0</v>
      </c>
      <c r="Q50" s="70"/>
      <c r="R50" s="71"/>
      <c r="S50" s="103">
        <f t="shared" si="7"/>
        <v>100</v>
      </c>
      <c r="U50" s="119"/>
      <c r="V50" s="83">
        <f t="shared" si="3"/>
        <v>5</v>
      </c>
      <c r="W50" s="15"/>
      <c r="X50" s="69"/>
      <c r="Y50" s="197"/>
      <c r="Z50" s="69">
        <f t="shared" si="11"/>
        <v>0</v>
      </c>
      <c r="AA50" s="70"/>
      <c r="AB50" s="71"/>
      <c r="AC50" s="103">
        <f t="shared" si="8"/>
        <v>50</v>
      </c>
      <c r="AE50" s="119"/>
      <c r="AF50" s="83">
        <f t="shared" si="4"/>
        <v>5</v>
      </c>
      <c r="AG50" s="15"/>
      <c r="AH50" s="69"/>
      <c r="AI50" s="197"/>
      <c r="AJ50" s="69">
        <f t="shared" si="5"/>
        <v>0</v>
      </c>
      <c r="AK50" s="70"/>
      <c r="AL50" s="71"/>
      <c r="AM50" s="103">
        <f t="shared" si="9"/>
        <v>50</v>
      </c>
    </row>
    <row r="51" spans="1:3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6"/>
        <v>140</v>
      </c>
      <c r="K51" s="119"/>
      <c r="L51" s="83">
        <f t="shared" si="2"/>
        <v>10</v>
      </c>
      <c r="M51" s="15"/>
      <c r="N51" s="69"/>
      <c r="O51" s="197"/>
      <c r="P51" s="69">
        <f t="shared" si="10"/>
        <v>0</v>
      </c>
      <c r="Q51" s="70"/>
      <c r="R51" s="71"/>
      <c r="S51" s="103">
        <f t="shared" si="7"/>
        <v>100</v>
      </c>
      <c r="U51" s="119"/>
      <c r="V51" s="83">
        <f t="shared" si="3"/>
        <v>5</v>
      </c>
      <c r="W51" s="15"/>
      <c r="X51" s="69"/>
      <c r="Y51" s="197"/>
      <c r="Z51" s="69">
        <f t="shared" si="11"/>
        <v>0</v>
      </c>
      <c r="AA51" s="70"/>
      <c r="AB51" s="71"/>
      <c r="AC51" s="103">
        <f t="shared" si="8"/>
        <v>50</v>
      </c>
      <c r="AE51" s="119"/>
      <c r="AF51" s="83">
        <f t="shared" si="4"/>
        <v>5</v>
      </c>
      <c r="AG51" s="15"/>
      <c r="AH51" s="69"/>
      <c r="AI51" s="197"/>
      <c r="AJ51" s="69">
        <f t="shared" si="5"/>
        <v>0</v>
      </c>
      <c r="AK51" s="70"/>
      <c r="AL51" s="71"/>
      <c r="AM51" s="103">
        <f t="shared" si="9"/>
        <v>50</v>
      </c>
    </row>
    <row r="52" spans="1:3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6"/>
        <v>140</v>
      </c>
      <c r="K52" s="119"/>
      <c r="L52" s="83">
        <f t="shared" si="2"/>
        <v>10</v>
      </c>
      <c r="M52" s="15"/>
      <c r="N52" s="69"/>
      <c r="O52" s="197"/>
      <c r="P52" s="69">
        <f t="shared" si="10"/>
        <v>0</v>
      </c>
      <c r="Q52" s="70"/>
      <c r="R52" s="71"/>
      <c r="S52" s="103">
        <f t="shared" si="7"/>
        <v>100</v>
      </c>
      <c r="U52" s="119"/>
      <c r="V52" s="83">
        <f t="shared" si="3"/>
        <v>5</v>
      </c>
      <c r="W52" s="15"/>
      <c r="X52" s="69"/>
      <c r="Y52" s="197"/>
      <c r="Z52" s="69">
        <f t="shared" si="11"/>
        <v>0</v>
      </c>
      <c r="AA52" s="70"/>
      <c r="AB52" s="71"/>
      <c r="AC52" s="103">
        <f t="shared" si="8"/>
        <v>50</v>
      </c>
      <c r="AE52" s="119"/>
      <c r="AF52" s="83">
        <f t="shared" si="4"/>
        <v>5</v>
      </c>
      <c r="AG52" s="15"/>
      <c r="AH52" s="69"/>
      <c r="AI52" s="197"/>
      <c r="AJ52" s="69">
        <f t="shared" si="5"/>
        <v>0</v>
      </c>
      <c r="AK52" s="70"/>
      <c r="AL52" s="71"/>
      <c r="AM52" s="103">
        <f t="shared" si="9"/>
        <v>50</v>
      </c>
    </row>
    <row r="53" spans="1:3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6"/>
        <v>140</v>
      </c>
      <c r="K53" s="119"/>
      <c r="L53" s="83">
        <f t="shared" si="2"/>
        <v>10</v>
      </c>
      <c r="M53" s="15"/>
      <c r="N53" s="69"/>
      <c r="O53" s="197"/>
      <c r="P53" s="69">
        <f t="shared" si="10"/>
        <v>0</v>
      </c>
      <c r="Q53" s="70"/>
      <c r="R53" s="71"/>
      <c r="S53" s="103">
        <f t="shared" si="7"/>
        <v>100</v>
      </c>
      <c r="U53" s="119"/>
      <c r="V53" s="83">
        <f t="shared" si="3"/>
        <v>5</v>
      </c>
      <c r="W53" s="15"/>
      <c r="X53" s="69"/>
      <c r="Y53" s="197"/>
      <c r="Z53" s="69">
        <f t="shared" si="11"/>
        <v>0</v>
      </c>
      <c r="AA53" s="70"/>
      <c r="AB53" s="71"/>
      <c r="AC53" s="103">
        <f t="shared" si="8"/>
        <v>50</v>
      </c>
      <c r="AE53" s="119"/>
      <c r="AF53" s="83">
        <f t="shared" si="4"/>
        <v>5</v>
      </c>
      <c r="AG53" s="15"/>
      <c r="AH53" s="69"/>
      <c r="AI53" s="197"/>
      <c r="AJ53" s="69">
        <f t="shared" si="5"/>
        <v>0</v>
      </c>
      <c r="AK53" s="70"/>
      <c r="AL53" s="71"/>
      <c r="AM53" s="103">
        <f t="shared" si="9"/>
        <v>50</v>
      </c>
    </row>
    <row r="54" spans="1:3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6"/>
        <v>140</v>
      </c>
      <c r="K54" s="119"/>
      <c r="L54" s="83">
        <f t="shared" si="2"/>
        <v>10</v>
      </c>
      <c r="M54" s="15"/>
      <c r="N54" s="69"/>
      <c r="O54" s="197"/>
      <c r="P54" s="69">
        <f t="shared" si="10"/>
        <v>0</v>
      </c>
      <c r="Q54" s="70"/>
      <c r="R54" s="71"/>
      <c r="S54" s="103">
        <f t="shared" si="7"/>
        <v>100</v>
      </c>
      <c r="U54" s="119"/>
      <c r="V54" s="83">
        <f t="shared" si="3"/>
        <v>5</v>
      </c>
      <c r="W54" s="15"/>
      <c r="X54" s="69"/>
      <c r="Y54" s="197"/>
      <c r="Z54" s="69">
        <f t="shared" si="11"/>
        <v>0</v>
      </c>
      <c r="AA54" s="70"/>
      <c r="AB54" s="71"/>
      <c r="AC54" s="103">
        <f t="shared" si="8"/>
        <v>50</v>
      </c>
      <c r="AE54" s="119"/>
      <c r="AF54" s="83">
        <f t="shared" si="4"/>
        <v>5</v>
      </c>
      <c r="AG54" s="15"/>
      <c r="AH54" s="69"/>
      <c r="AI54" s="197"/>
      <c r="AJ54" s="69">
        <f t="shared" si="5"/>
        <v>0</v>
      </c>
      <c r="AK54" s="70"/>
      <c r="AL54" s="71"/>
      <c r="AM54" s="103">
        <f t="shared" si="9"/>
        <v>50</v>
      </c>
    </row>
    <row r="55" spans="1:3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6"/>
        <v>140</v>
      </c>
      <c r="K55" s="119"/>
      <c r="L55" s="12">
        <f t="shared" si="2"/>
        <v>10</v>
      </c>
      <c r="M55" s="15"/>
      <c r="N55" s="69"/>
      <c r="O55" s="197"/>
      <c r="P55" s="69">
        <f t="shared" si="10"/>
        <v>0</v>
      </c>
      <c r="Q55" s="70"/>
      <c r="R55" s="71"/>
      <c r="S55" s="103">
        <f t="shared" si="7"/>
        <v>100</v>
      </c>
      <c r="U55" s="119"/>
      <c r="V55" s="12">
        <f t="shared" si="3"/>
        <v>5</v>
      </c>
      <c r="W55" s="15"/>
      <c r="X55" s="69"/>
      <c r="Y55" s="197"/>
      <c r="Z55" s="69">
        <f t="shared" si="11"/>
        <v>0</v>
      </c>
      <c r="AA55" s="70"/>
      <c r="AB55" s="71"/>
      <c r="AC55" s="103">
        <f t="shared" si="8"/>
        <v>50</v>
      </c>
      <c r="AE55" s="119"/>
      <c r="AF55" s="12">
        <f t="shared" si="4"/>
        <v>5</v>
      </c>
      <c r="AG55" s="15"/>
      <c r="AH55" s="69"/>
      <c r="AI55" s="197"/>
      <c r="AJ55" s="69">
        <f t="shared" si="5"/>
        <v>0</v>
      </c>
      <c r="AK55" s="70"/>
      <c r="AL55" s="71"/>
      <c r="AM55" s="103">
        <f t="shared" si="9"/>
        <v>50</v>
      </c>
    </row>
    <row r="56" spans="1:3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6"/>
        <v>140</v>
      </c>
      <c r="K56" s="119"/>
      <c r="L56" s="12">
        <f t="shared" si="2"/>
        <v>10</v>
      </c>
      <c r="M56" s="15"/>
      <c r="N56" s="69"/>
      <c r="O56" s="197"/>
      <c r="P56" s="69">
        <f t="shared" si="10"/>
        <v>0</v>
      </c>
      <c r="Q56" s="70"/>
      <c r="R56" s="71"/>
      <c r="S56" s="103">
        <f t="shared" si="7"/>
        <v>100</v>
      </c>
      <c r="U56" s="119"/>
      <c r="V56" s="12">
        <f t="shared" si="3"/>
        <v>5</v>
      </c>
      <c r="W56" s="15"/>
      <c r="X56" s="69"/>
      <c r="Y56" s="197"/>
      <c r="Z56" s="69">
        <f t="shared" si="11"/>
        <v>0</v>
      </c>
      <c r="AA56" s="70"/>
      <c r="AB56" s="71"/>
      <c r="AC56" s="103">
        <f t="shared" si="8"/>
        <v>50</v>
      </c>
      <c r="AE56" s="119"/>
      <c r="AF56" s="12">
        <f t="shared" si="4"/>
        <v>5</v>
      </c>
      <c r="AG56" s="15"/>
      <c r="AH56" s="69"/>
      <c r="AI56" s="197"/>
      <c r="AJ56" s="69">
        <f t="shared" si="5"/>
        <v>0</v>
      </c>
      <c r="AK56" s="70"/>
      <c r="AL56" s="71"/>
      <c r="AM56" s="103">
        <f t="shared" si="9"/>
        <v>50</v>
      </c>
    </row>
    <row r="57" spans="1:3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6"/>
        <v>140</v>
      </c>
      <c r="K57" s="119"/>
      <c r="L57" s="12">
        <f t="shared" si="2"/>
        <v>10</v>
      </c>
      <c r="M57" s="15"/>
      <c r="N57" s="69"/>
      <c r="O57" s="197"/>
      <c r="P57" s="69">
        <f t="shared" si="10"/>
        <v>0</v>
      </c>
      <c r="Q57" s="70"/>
      <c r="R57" s="71"/>
      <c r="S57" s="103">
        <f t="shared" si="7"/>
        <v>100</v>
      </c>
      <c r="U57" s="119"/>
      <c r="V57" s="12">
        <f t="shared" si="3"/>
        <v>5</v>
      </c>
      <c r="W57" s="15"/>
      <c r="X57" s="69"/>
      <c r="Y57" s="197"/>
      <c r="Z57" s="69">
        <f t="shared" si="11"/>
        <v>0</v>
      </c>
      <c r="AA57" s="70"/>
      <c r="AB57" s="71"/>
      <c r="AC57" s="103">
        <f t="shared" si="8"/>
        <v>50</v>
      </c>
      <c r="AE57" s="119"/>
      <c r="AF57" s="12">
        <f t="shared" si="4"/>
        <v>5</v>
      </c>
      <c r="AG57" s="15"/>
      <c r="AH57" s="69"/>
      <c r="AI57" s="197"/>
      <c r="AJ57" s="69">
        <f t="shared" si="5"/>
        <v>0</v>
      </c>
      <c r="AK57" s="70"/>
      <c r="AL57" s="71"/>
      <c r="AM57" s="103">
        <f t="shared" si="9"/>
        <v>50</v>
      </c>
    </row>
    <row r="58" spans="1:3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6"/>
        <v>140</v>
      </c>
      <c r="K58" s="119"/>
      <c r="L58" s="12">
        <f t="shared" si="2"/>
        <v>10</v>
      </c>
      <c r="M58" s="15"/>
      <c r="N58" s="69"/>
      <c r="O58" s="197"/>
      <c r="P58" s="69">
        <f t="shared" si="10"/>
        <v>0</v>
      </c>
      <c r="Q58" s="70"/>
      <c r="R58" s="71"/>
      <c r="S58" s="103">
        <f t="shared" si="7"/>
        <v>100</v>
      </c>
      <c r="U58" s="119"/>
      <c r="V58" s="12">
        <f t="shared" si="3"/>
        <v>5</v>
      </c>
      <c r="W58" s="15"/>
      <c r="X58" s="69"/>
      <c r="Y58" s="197"/>
      <c r="Z58" s="69">
        <f t="shared" si="11"/>
        <v>0</v>
      </c>
      <c r="AA58" s="70"/>
      <c r="AB58" s="71"/>
      <c r="AC58" s="103">
        <f t="shared" si="8"/>
        <v>50</v>
      </c>
      <c r="AE58" s="119"/>
      <c r="AF58" s="12">
        <f t="shared" si="4"/>
        <v>5</v>
      </c>
      <c r="AG58" s="15"/>
      <c r="AH58" s="69"/>
      <c r="AI58" s="197"/>
      <c r="AJ58" s="69">
        <f t="shared" si="5"/>
        <v>0</v>
      </c>
      <c r="AK58" s="70"/>
      <c r="AL58" s="71"/>
      <c r="AM58" s="103">
        <f t="shared" si="9"/>
        <v>50</v>
      </c>
    </row>
    <row r="59" spans="1:3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6"/>
        <v>140</v>
      </c>
      <c r="K59" s="119"/>
      <c r="L59" s="12">
        <f t="shared" si="2"/>
        <v>10</v>
      </c>
      <c r="M59" s="15"/>
      <c r="N59" s="69"/>
      <c r="O59" s="197"/>
      <c r="P59" s="69">
        <f t="shared" si="10"/>
        <v>0</v>
      </c>
      <c r="Q59" s="70"/>
      <c r="R59" s="71"/>
      <c r="S59" s="103">
        <f t="shared" si="7"/>
        <v>100</v>
      </c>
      <c r="U59" s="119"/>
      <c r="V59" s="12">
        <f t="shared" si="3"/>
        <v>5</v>
      </c>
      <c r="W59" s="15"/>
      <c r="X59" s="69"/>
      <c r="Y59" s="197"/>
      <c r="Z59" s="69">
        <f t="shared" si="11"/>
        <v>0</v>
      </c>
      <c r="AA59" s="70"/>
      <c r="AB59" s="71"/>
      <c r="AC59" s="103">
        <f t="shared" si="8"/>
        <v>50</v>
      </c>
      <c r="AE59" s="119"/>
      <c r="AF59" s="12">
        <f t="shared" si="4"/>
        <v>5</v>
      </c>
      <c r="AG59" s="15"/>
      <c r="AH59" s="69"/>
      <c r="AI59" s="197"/>
      <c r="AJ59" s="69">
        <f t="shared" si="5"/>
        <v>0</v>
      </c>
      <c r="AK59" s="70"/>
      <c r="AL59" s="71"/>
      <c r="AM59" s="103">
        <f t="shared" si="9"/>
        <v>50</v>
      </c>
    </row>
    <row r="60" spans="1:3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6"/>
        <v>140</v>
      </c>
      <c r="K60" s="119"/>
      <c r="L60" s="12">
        <f t="shared" si="2"/>
        <v>10</v>
      </c>
      <c r="M60" s="15"/>
      <c r="N60" s="69"/>
      <c r="O60" s="197"/>
      <c r="P60" s="69">
        <f t="shared" si="10"/>
        <v>0</v>
      </c>
      <c r="Q60" s="70"/>
      <c r="R60" s="71"/>
      <c r="S60" s="103">
        <f t="shared" si="7"/>
        <v>100</v>
      </c>
      <c r="U60" s="119"/>
      <c r="V60" s="12">
        <f t="shared" si="3"/>
        <v>5</v>
      </c>
      <c r="W60" s="15"/>
      <c r="X60" s="69"/>
      <c r="Y60" s="197"/>
      <c r="Z60" s="69">
        <f t="shared" si="11"/>
        <v>0</v>
      </c>
      <c r="AA60" s="70"/>
      <c r="AB60" s="71"/>
      <c r="AC60" s="103">
        <f t="shared" si="8"/>
        <v>50</v>
      </c>
      <c r="AE60" s="119"/>
      <c r="AF60" s="12">
        <f t="shared" si="4"/>
        <v>5</v>
      </c>
      <c r="AG60" s="15"/>
      <c r="AH60" s="69"/>
      <c r="AI60" s="197"/>
      <c r="AJ60" s="69">
        <f t="shared" si="5"/>
        <v>0</v>
      </c>
      <c r="AK60" s="70"/>
      <c r="AL60" s="71"/>
      <c r="AM60" s="103">
        <f t="shared" si="9"/>
        <v>50</v>
      </c>
    </row>
    <row r="61" spans="1:3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6"/>
        <v>140</v>
      </c>
      <c r="K61" s="119"/>
      <c r="L61" s="12">
        <f t="shared" si="2"/>
        <v>10</v>
      </c>
      <c r="M61" s="15"/>
      <c r="N61" s="69"/>
      <c r="O61" s="197"/>
      <c r="P61" s="69">
        <f t="shared" si="10"/>
        <v>0</v>
      </c>
      <c r="Q61" s="70"/>
      <c r="R61" s="71"/>
      <c r="S61" s="103">
        <f t="shared" si="7"/>
        <v>100</v>
      </c>
      <c r="U61" s="119"/>
      <c r="V61" s="12">
        <f t="shared" si="3"/>
        <v>5</v>
      </c>
      <c r="W61" s="15"/>
      <c r="X61" s="69"/>
      <c r="Y61" s="197"/>
      <c r="Z61" s="69">
        <f t="shared" si="11"/>
        <v>0</v>
      </c>
      <c r="AA61" s="70"/>
      <c r="AB61" s="71"/>
      <c r="AC61" s="103">
        <f t="shared" si="8"/>
        <v>50</v>
      </c>
      <c r="AE61" s="119"/>
      <c r="AF61" s="12">
        <f t="shared" si="4"/>
        <v>5</v>
      </c>
      <c r="AG61" s="15"/>
      <c r="AH61" s="69"/>
      <c r="AI61" s="197"/>
      <c r="AJ61" s="69">
        <f t="shared" si="5"/>
        <v>0</v>
      </c>
      <c r="AK61" s="70"/>
      <c r="AL61" s="71"/>
      <c r="AM61" s="103">
        <f t="shared" si="9"/>
        <v>50</v>
      </c>
    </row>
    <row r="62" spans="1:3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6"/>
        <v>140</v>
      </c>
      <c r="K62" s="119"/>
      <c r="L62" s="12">
        <f t="shared" si="2"/>
        <v>10</v>
      </c>
      <c r="M62" s="15"/>
      <c r="N62" s="69"/>
      <c r="O62" s="197"/>
      <c r="P62" s="69">
        <f t="shared" si="10"/>
        <v>0</v>
      </c>
      <c r="Q62" s="70"/>
      <c r="R62" s="71"/>
      <c r="S62" s="103">
        <f t="shared" si="7"/>
        <v>100</v>
      </c>
      <c r="U62" s="119"/>
      <c r="V62" s="12">
        <f t="shared" si="3"/>
        <v>5</v>
      </c>
      <c r="W62" s="15"/>
      <c r="X62" s="69"/>
      <c r="Y62" s="197"/>
      <c r="Z62" s="69">
        <f t="shared" si="11"/>
        <v>0</v>
      </c>
      <c r="AA62" s="70"/>
      <c r="AB62" s="71"/>
      <c r="AC62" s="103">
        <f t="shared" si="8"/>
        <v>50</v>
      </c>
      <c r="AE62" s="119"/>
      <c r="AF62" s="12">
        <f t="shared" si="4"/>
        <v>5</v>
      </c>
      <c r="AG62" s="15"/>
      <c r="AH62" s="69"/>
      <c r="AI62" s="197"/>
      <c r="AJ62" s="69">
        <f t="shared" si="5"/>
        <v>0</v>
      </c>
      <c r="AK62" s="70"/>
      <c r="AL62" s="71"/>
      <c r="AM62" s="103">
        <f t="shared" si="9"/>
        <v>50</v>
      </c>
    </row>
    <row r="63" spans="1:3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6"/>
        <v>140</v>
      </c>
      <c r="K63" s="119"/>
      <c r="L63" s="12">
        <f t="shared" si="2"/>
        <v>10</v>
      </c>
      <c r="M63" s="15"/>
      <c r="N63" s="69"/>
      <c r="O63" s="197"/>
      <c r="P63" s="69">
        <f t="shared" si="10"/>
        <v>0</v>
      </c>
      <c r="Q63" s="70"/>
      <c r="R63" s="71"/>
      <c r="S63" s="103">
        <f t="shared" si="7"/>
        <v>100</v>
      </c>
      <c r="U63" s="119"/>
      <c r="V63" s="12">
        <f t="shared" si="3"/>
        <v>5</v>
      </c>
      <c r="W63" s="15"/>
      <c r="X63" s="69"/>
      <c r="Y63" s="197"/>
      <c r="Z63" s="69">
        <f t="shared" si="11"/>
        <v>0</v>
      </c>
      <c r="AA63" s="70"/>
      <c r="AB63" s="71"/>
      <c r="AC63" s="103">
        <f t="shared" si="8"/>
        <v>50</v>
      </c>
      <c r="AE63" s="119"/>
      <c r="AF63" s="12">
        <f t="shared" si="4"/>
        <v>5</v>
      </c>
      <c r="AG63" s="15"/>
      <c r="AH63" s="69"/>
      <c r="AI63" s="197"/>
      <c r="AJ63" s="69">
        <f t="shared" si="5"/>
        <v>0</v>
      </c>
      <c r="AK63" s="70"/>
      <c r="AL63" s="71"/>
      <c r="AM63" s="103">
        <f t="shared" si="9"/>
        <v>50</v>
      </c>
    </row>
    <row r="64" spans="1:3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6"/>
        <v>140</v>
      </c>
      <c r="K64" s="119"/>
      <c r="L64" s="12">
        <f t="shared" si="2"/>
        <v>10</v>
      </c>
      <c r="M64" s="15"/>
      <c r="N64" s="69"/>
      <c r="O64" s="197"/>
      <c r="P64" s="69">
        <f t="shared" si="10"/>
        <v>0</v>
      </c>
      <c r="Q64" s="70"/>
      <c r="R64" s="71"/>
      <c r="S64" s="103">
        <f t="shared" si="7"/>
        <v>100</v>
      </c>
      <c r="U64" s="119"/>
      <c r="V64" s="12">
        <f t="shared" si="3"/>
        <v>5</v>
      </c>
      <c r="W64" s="15"/>
      <c r="X64" s="69"/>
      <c r="Y64" s="197"/>
      <c r="Z64" s="69">
        <f t="shared" si="11"/>
        <v>0</v>
      </c>
      <c r="AA64" s="70"/>
      <c r="AB64" s="71"/>
      <c r="AC64" s="103">
        <f t="shared" si="8"/>
        <v>50</v>
      </c>
      <c r="AE64" s="119"/>
      <c r="AF64" s="12">
        <f t="shared" si="4"/>
        <v>5</v>
      </c>
      <c r="AG64" s="15"/>
      <c r="AH64" s="69"/>
      <c r="AI64" s="197"/>
      <c r="AJ64" s="69">
        <f t="shared" si="5"/>
        <v>0</v>
      </c>
      <c r="AK64" s="70"/>
      <c r="AL64" s="71"/>
      <c r="AM64" s="103">
        <f t="shared" si="9"/>
        <v>50</v>
      </c>
    </row>
    <row r="65" spans="1:3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6"/>
        <v>140</v>
      </c>
      <c r="K65" s="119"/>
      <c r="L65" s="12">
        <f t="shared" si="2"/>
        <v>10</v>
      </c>
      <c r="M65" s="15"/>
      <c r="N65" s="69"/>
      <c r="O65" s="197"/>
      <c r="P65" s="69">
        <f t="shared" si="10"/>
        <v>0</v>
      </c>
      <c r="Q65" s="70"/>
      <c r="R65" s="71"/>
      <c r="S65" s="103">
        <f t="shared" si="7"/>
        <v>100</v>
      </c>
      <c r="U65" s="119"/>
      <c r="V65" s="12">
        <f t="shared" si="3"/>
        <v>5</v>
      </c>
      <c r="W65" s="15"/>
      <c r="X65" s="69"/>
      <c r="Y65" s="197"/>
      <c r="Z65" s="69">
        <f t="shared" si="11"/>
        <v>0</v>
      </c>
      <c r="AA65" s="70"/>
      <c r="AB65" s="71"/>
      <c r="AC65" s="103">
        <f t="shared" si="8"/>
        <v>50</v>
      </c>
      <c r="AE65" s="119"/>
      <c r="AF65" s="12">
        <f t="shared" si="4"/>
        <v>5</v>
      </c>
      <c r="AG65" s="15"/>
      <c r="AH65" s="69"/>
      <c r="AI65" s="197"/>
      <c r="AJ65" s="69">
        <f t="shared" si="5"/>
        <v>0</v>
      </c>
      <c r="AK65" s="70"/>
      <c r="AL65" s="71"/>
      <c r="AM65" s="103">
        <f t="shared" si="9"/>
        <v>50</v>
      </c>
    </row>
    <row r="66" spans="1:3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6"/>
        <v>140</v>
      </c>
      <c r="K66" s="119"/>
      <c r="L66" s="12">
        <f t="shared" si="2"/>
        <v>10</v>
      </c>
      <c r="M66" s="15"/>
      <c r="N66" s="69"/>
      <c r="O66" s="197"/>
      <c r="P66" s="69">
        <f t="shared" si="10"/>
        <v>0</v>
      </c>
      <c r="Q66" s="70"/>
      <c r="R66" s="71"/>
      <c r="S66" s="103">
        <f t="shared" si="7"/>
        <v>100</v>
      </c>
      <c r="U66" s="119"/>
      <c r="V66" s="12">
        <f t="shared" si="3"/>
        <v>5</v>
      </c>
      <c r="W66" s="15"/>
      <c r="X66" s="69"/>
      <c r="Y66" s="197"/>
      <c r="Z66" s="69">
        <f t="shared" si="11"/>
        <v>0</v>
      </c>
      <c r="AA66" s="70"/>
      <c r="AB66" s="71"/>
      <c r="AC66" s="103">
        <f t="shared" si="8"/>
        <v>50</v>
      </c>
      <c r="AE66" s="119"/>
      <c r="AF66" s="12">
        <f t="shared" si="4"/>
        <v>5</v>
      </c>
      <c r="AG66" s="15"/>
      <c r="AH66" s="69"/>
      <c r="AI66" s="197"/>
      <c r="AJ66" s="69">
        <f t="shared" si="5"/>
        <v>0</v>
      </c>
      <c r="AK66" s="70"/>
      <c r="AL66" s="71"/>
      <c r="AM66" s="103">
        <f t="shared" si="9"/>
        <v>50</v>
      </c>
    </row>
    <row r="67" spans="1:3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6"/>
        <v>140</v>
      </c>
      <c r="K67" s="119"/>
      <c r="L67" s="12">
        <f t="shared" si="2"/>
        <v>10</v>
      </c>
      <c r="M67" s="15"/>
      <c r="N67" s="69"/>
      <c r="O67" s="197"/>
      <c r="P67" s="69">
        <f t="shared" si="10"/>
        <v>0</v>
      </c>
      <c r="Q67" s="70"/>
      <c r="R67" s="71"/>
      <c r="S67" s="103">
        <f t="shared" si="7"/>
        <v>100</v>
      </c>
      <c r="U67" s="119"/>
      <c r="V67" s="12">
        <f t="shared" si="3"/>
        <v>5</v>
      </c>
      <c r="W67" s="15"/>
      <c r="X67" s="69"/>
      <c r="Y67" s="197"/>
      <c r="Z67" s="69">
        <f t="shared" si="11"/>
        <v>0</v>
      </c>
      <c r="AA67" s="70"/>
      <c r="AB67" s="71"/>
      <c r="AC67" s="103">
        <f t="shared" si="8"/>
        <v>50</v>
      </c>
      <c r="AE67" s="119"/>
      <c r="AF67" s="12">
        <f t="shared" si="4"/>
        <v>5</v>
      </c>
      <c r="AG67" s="15"/>
      <c r="AH67" s="69"/>
      <c r="AI67" s="197"/>
      <c r="AJ67" s="69">
        <f t="shared" si="5"/>
        <v>0</v>
      </c>
      <c r="AK67" s="70"/>
      <c r="AL67" s="71"/>
      <c r="AM67" s="103">
        <f t="shared" si="9"/>
        <v>50</v>
      </c>
    </row>
    <row r="68" spans="1:3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6"/>
        <v>140</v>
      </c>
      <c r="K68" s="119"/>
      <c r="L68" s="12">
        <f t="shared" si="2"/>
        <v>10</v>
      </c>
      <c r="M68" s="15"/>
      <c r="N68" s="59"/>
      <c r="O68" s="204"/>
      <c r="P68" s="69">
        <f t="shared" si="10"/>
        <v>0</v>
      </c>
      <c r="Q68" s="70"/>
      <c r="R68" s="71"/>
      <c r="S68" s="103">
        <f t="shared" si="7"/>
        <v>100</v>
      </c>
      <c r="U68" s="119"/>
      <c r="V68" s="12">
        <f t="shared" si="3"/>
        <v>5</v>
      </c>
      <c r="W68" s="15"/>
      <c r="X68" s="59"/>
      <c r="Y68" s="204"/>
      <c r="Z68" s="69">
        <f t="shared" si="11"/>
        <v>0</v>
      </c>
      <c r="AA68" s="70"/>
      <c r="AB68" s="71"/>
      <c r="AC68" s="103">
        <f t="shared" si="8"/>
        <v>50</v>
      </c>
      <c r="AE68" s="119"/>
      <c r="AF68" s="12">
        <f t="shared" si="4"/>
        <v>5</v>
      </c>
      <c r="AG68" s="15"/>
      <c r="AH68" s="69"/>
      <c r="AI68" s="197"/>
      <c r="AJ68" s="69">
        <f t="shared" si="5"/>
        <v>0</v>
      </c>
      <c r="AK68" s="70"/>
      <c r="AL68" s="71"/>
      <c r="AM68" s="103">
        <f t="shared" si="9"/>
        <v>50</v>
      </c>
    </row>
    <row r="69" spans="1:3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6"/>
        <v>140</v>
      </c>
      <c r="K69" s="119"/>
      <c r="L69" s="12">
        <f t="shared" si="2"/>
        <v>10</v>
      </c>
      <c r="M69" s="15"/>
      <c r="N69" s="59"/>
      <c r="O69" s="204"/>
      <c r="P69" s="69">
        <f t="shared" si="10"/>
        <v>0</v>
      </c>
      <c r="Q69" s="70"/>
      <c r="R69" s="71"/>
      <c r="S69" s="103">
        <f t="shared" si="7"/>
        <v>100</v>
      </c>
      <c r="U69" s="119"/>
      <c r="V69" s="12">
        <f t="shared" si="3"/>
        <v>5</v>
      </c>
      <c r="W69" s="15"/>
      <c r="X69" s="59"/>
      <c r="Y69" s="204"/>
      <c r="Z69" s="69">
        <f t="shared" si="11"/>
        <v>0</v>
      </c>
      <c r="AA69" s="70"/>
      <c r="AB69" s="71"/>
      <c r="AC69" s="103">
        <f t="shared" si="8"/>
        <v>50</v>
      </c>
      <c r="AE69" s="119"/>
      <c r="AF69" s="12">
        <f t="shared" si="4"/>
        <v>5</v>
      </c>
      <c r="AG69" s="15"/>
      <c r="AH69" s="69"/>
      <c r="AI69" s="197"/>
      <c r="AJ69" s="69">
        <f t="shared" si="5"/>
        <v>0</v>
      </c>
      <c r="AK69" s="70"/>
      <c r="AL69" s="71"/>
      <c r="AM69" s="103">
        <f t="shared" si="9"/>
        <v>50</v>
      </c>
    </row>
    <row r="70" spans="1:3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6"/>
        <v>140</v>
      </c>
      <c r="K70" s="119"/>
      <c r="L70" s="12">
        <f t="shared" si="2"/>
        <v>10</v>
      </c>
      <c r="M70" s="15"/>
      <c r="N70" s="59"/>
      <c r="O70" s="204"/>
      <c r="P70" s="69">
        <f t="shared" si="10"/>
        <v>0</v>
      </c>
      <c r="Q70" s="70"/>
      <c r="R70" s="71"/>
      <c r="S70" s="103">
        <f t="shared" si="7"/>
        <v>100</v>
      </c>
      <c r="U70" s="119"/>
      <c r="V70" s="12">
        <f t="shared" si="3"/>
        <v>5</v>
      </c>
      <c r="W70" s="15"/>
      <c r="X70" s="59"/>
      <c r="Y70" s="204"/>
      <c r="Z70" s="69">
        <f t="shared" si="11"/>
        <v>0</v>
      </c>
      <c r="AA70" s="70"/>
      <c r="AB70" s="71"/>
      <c r="AC70" s="103">
        <f t="shared" si="8"/>
        <v>50</v>
      </c>
      <c r="AE70" s="119"/>
      <c r="AF70" s="12">
        <f t="shared" si="4"/>
        <v>5</v>
      </c>
      <c r="AG70" s="15"/>
      <c r="AH70" s="69"/>
      <c r="AI70" s="197"/>
      <c r="AJ70" s="69">
        <f t="shared" si="5"/>
        <v>0</v>
      </c>
      <c r="AK70" s="70"/>
      <c r="AL70" s="71"/>
      <c r="AM70" s="103">
        <f t="shared" si="9"/>
        <v>50</v>
      </c>
    </row>
    <row r="71" spans="1:3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6"/>
        <v>140</v>
      </c>
      <c r="K71" s="119"/>
      <c r="L71" s="12">
        <f t="shared" si="2"/>
        <v>10</v>
      </c>
      <c r="M71" s="15"/>
      <c r="N71" s="59"/>
      <c r="O71" s="204"/>
      <c r="P71" s="69">
        <f t="shared" si="10"/>
        <v>0</v>
      </c>
      <c r="Q71" s="70"/>
      <c r="R71" s="71"/>
      <c r="S71" s="103">
        <f t="shared" si="7"/>
        <v>100</v>
      </c>
      <c r="U71" s="119"/>
      <c r="V71" s="12">
        <f t="shared" si="3"/>
        <v>5</v>
      </c>
      <c r="W71" s="15"/>
      <c r="X71" s="59"/>
      <c r="Y71" s="204"/>
      <c r="Z71" s="69">
        <f t="shared" si="11"/>
        <v>0</v>
      </c>
      <c r="AA71" s="70"/>
      <c r="AB71" s="71"/>
      <c r="AC71" s="103">
        <f t="shared" si="8"/>
        <v>50</v>
      </c>
      <c r="AE71" s="119"/>
      <c r="AF71" s="12">
        <f t="shared" si="4"/>
        <v>5</v>
      </c>
      <c r="AG71" s="15"/>
      <c r="AH71" s="69"/>
      <c r="AI71" s="197"/>
      <c r="AJ71" s="69">
        <f t="shared" si="5"/>
        <v>0</v>
      </c>
      <c r="AK71" s="70"/>
      <c r="AL71" s="71"/>
      <c r="AM71" s="103">
        <f t="shared" si="9"/>
        <v>50</v>
      </c>
    </row>
    <row r="72" spans="1:3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6"/>
        <v>140</v>
      </c>
      <c r="K72" s="119"/>
      <c r="L72" s="12">
        <f t="shared" si="2"/>
        <v>10</v>
      </c>
      <c r="M72" s="15"/>
      <c r="N72" s="59"/>
      <c r="O72" s="204"/>
      <c r="P72" s="69">
        <f t="shared" si="10"/>
        <v>0</v>
      </c>
      <c r="Q72" s="70"/>
      <c r="R72" s="71"/>
      <c r="S72" s="103">
        <f t="shared" si="7"/>
        <v>100</v>
      </c>
      <c r="U72" s="119"/>
      <c r="V72" s="12">
        <f t="shared" si="3"/>
        <v>5</v>
      </c>
      <c r="W72" s="15"/>
      <c r="X72" s="59"/>
      <c r="Y72" s="204"/>
      <c r="Z72" s="69">
        <f t="shared" si="11"/>
        <v>0</v>
      </c>
      <c r="AA72" s="70"/>
      <c r="AB72" s="71"/>
      <c r="AC72" s="103">
        <f t="shared" si="8"/>
        <v>50</v>
      </c>
      <c r="AE72" s="119"/>
      <c r="AF72" s="12">
        <f t="shared" si="4"/>
        <v>5</v>
      </c>
      <c r="AG72" s="15"/>
      <c r="AH72" s="69"/>
      <c r="AI72" s="197"/>
      <c r="AJ72" s="69">
        <f t="shared" si="5"/>
        <v>0</v>
      </c>
      <c r="AK72" s="70"/>
      <c r="AL72" s="71"/>
      <c r="AM72" s="103">
        <f t="shared" si="9"/>
        <v>50</v>
      </c>
    </row>
    <row r="73" spans="1:3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6"/>
        <v>140</v>
      </c>
      <c r="K73" s="119"/>
      <c r="L73" s="12">
        <f t="shared" si="2"/>
        <v>10</v>
      </c>
      <c r="M73" s="15"/>
      <c r="N73" s="59"/>
      <c r="O73" s="204"/>
      <c r="P73" s="69">
        <f t="shared" si="10"/>
        <v>0</v>
      </c>
      <c r="Q73" s="70"/>
      <c r="R73" s="71"/>
      <c r="S73" s="103">
        <f t="shared" si="7"/>
        <v>100</v>
      </c>
      <c r="U73" s="119"/>
      <c r="V73" s="12">
        <f t="shared" si="3"/>
        <v>5</v>
      </c>
      <c r="W73" s="15"/>
      <c r="X73" s="59"/>
      <c r="Y73" s="204"/>
      <c r="Z73" s="69">
        <f t="shared" si="11"/>
        <v>0</v>
      </c>
      <c r="AA73" s="70"/>
      <c r="AB73" s="71"/>
      <c r="AC73" s="103">
        <f t="shared" si="8"/>
        <v>50</v>
      </c>
      <c r="AE73" s="119"/>
      <c r="AF73" s="12">
        <f t="shared" si="4"/>
        <v>5</v>
      </c>
      <c r="AG73" s="15"/>
      <c r="AH73" s="59"/>
      <c r="AI73" s="204"/>
      <c r="AJ73" s="69">
        <f t="shared" si="5"/>
        <v>0</v>
      </c>
      <c r="AK73" s="70"/>
      <c r="AL73" s="71"/>
      <c r="AM73" s="103">
        <f t="shared" si="9"/>
        <v>50</v>
      </c>
    </row>
    <row r="74" spans="1:39" x14ac:dyDescent="0.25">
      <c r="A74" s="119"/>
      <c r="B74" s="12">
        <f t="shared" ref="B74:B75" si="12">B73-C74</f>
        <v>14</v>
      </c>
      <c r="C74" s="15"/>
      <c r="D74" s="59"/>
      <c r="E74" s="204"/>
      <c r="F74" s="69">
        <f t="shared" ref="F74:F76" si="13">D74</f>
        <v>0</v>
      </c>
      <c r="G74" s="70"/>
      <c r="H74" s="71"/>
      <c r="I74" s="103">
        <f t="shared" si="6"/>
        <v>140</v>
      </c>
      <c r="K74" s="119"/>
      <c r="L74" s="12">
        <f t="shared" ref="L74:L75" si="14">L73-M74</f>
        <v>10</v>
      </c>
      <c r="M74" s="15"/>
      <c r="N74" s="59"/>
      <c r="O74" s="204"/>
      <c r="P74" s="69">
        <f t="shared" si="10"/>
        <v>0</v>
      </c>
      <c r="Q74" s="70"/>
      <c r="R74" s="71"/>
      <c r="S74" s="103">
        <f t="shared" si="7"/>
        <v>100</v>
      </c>
      <c r="U74" s="119"/>
      <c r="V74" s="12">
        <f t="shared" ref="V74:V75" si="15">V73-W74</f>
        <v>5</v>
      </c>
      <c r="W74" s="15"/>
      <c r="X74" s="59"/>
      <c r="Y74" s="204"/>
      <c r="Z74" s="69">
        <f t="shared" si="11"/>
        <v>0</v>
      </c>
      <c r="AA74" s="70"/>
      <c r="AB74" s="71"/>
      <c r="AC74" s="103">
        <f t="shared" si="8"/>
        <v>50</v>
      </c>
      <c r="AE74" s="119"/>
      <c r="AF74" s="12">
        <f t="shared" ref="AF74:AF75" si="16">AF73-AG74</f>
        <v>5</v>
      </c>
      <c r="AG74" s="15"/>
      <c r="AH74" s="59"/>
      <c r="AI74" s="204"/>
      <c r="AJ74" s="69">
        <f t="shared" ref="AJ74:AJ76" si="17">AH74</f>
        <v>0</v>
      </c>
      <c r="AK74" s="70"/>
      <c r="AL74" s="71"/>
      <c r="AM74" s="103">
        <f t="shared" si="9"/>
        <v>50</v>
      </c>
    </row>
    <row r="75" spans="1:39" x14ac:dyDescent="0.25">
      <c r="A75" s="119"/>
      <c r="B75" s="12">
        <f t="shared" si="12"/>
        <v>14</v>
      </c>
      <c r="C75" s="15"/>
      <c r="D75" s="59"/>
      <c r="E75" s="204"/>
      <c r="F75" s="69">
        <f t="shared" si="13"/>
        <v>0</v>
      </c>
      <c r="G75" s="70"/>
      <c r="H75" s="71"/>
      <c r="I75" s="103">
        <f t="shared" ref="I75:I76" si="18">I74-F75</f>
        <v>140</v>
      </c>
      <c r="K75" s="119"/>
      <c r="L75" s="12">
        <f t="shared" si="14"/>
        <v>10</v>
      </c>
      <c r="M75" s="15"/>
      <c r="N75" s="59"/>
      <c r="O75" s="204"/>
      <c r="P75" s="69">
        <f t="shared" si="10"/>
        <v>0</v>
      </c>
      <c r="Q75" s="70"/>
      <c r="R75" s="71"/>
      <c r="S75" s="103">
        <f t="shared" ref="S75:S76" si="19">S74-P75</f>
        <v>100</v>
      </c>
      <c r="U75" s="119"/>
      <c r="V75" s="12">
        <f t="shared" si="15"/>
        <v>5</v>
      </c>
      <c r="W75" s="15"/>
      <c r="X75" s="59"/>
      <c r="Y75" s="204"/>
      <c r="Z75" s="69">
        <f t="shared" si="11"/>
        <v>0</v>
      </c>
      <c r="AA75" s="70"/>
      <c r="AB75" s="71"/>
      <c r="AC75" s="103">
        <f t="shared" ref="AC75:AC76" si="20">AC74-Z75</f>
        <v>50</v>
      </c>
      <c r="AE75" s="119"/>
      <c r="AF75" s="12">
        <f t="shared" si="16"/>
        <v>5</v>
      </c>
      <c r="AG75" s="15"/>
      <c r="AH75" s="59"/>
      <c r="AI75" s="204"/>
      <c r="AJ75" s="69">
        <f t="shared" si="17"/>
        <v>0</v>
      </c>
      <c r="AK75" s="70"/>
      <c r="AL75" s="71"/>
      <c r="AM75" s="103">
        <f t="shared" ref="AM75:AM76" si="21">AM74-AJ75</f>
        <v>50</v>
      </c>
    </row>
    <row r="76" spans="1:39" x14ac:dyDescent="0.25">
      <c r="A76" s="119"/>
      <c r="C76" s="15"/>
      <c r="D76" s="59"/>
      <c r="E76" s="204"/>
      <c r="F76" s="69">
        <f t="shared" si="13"/>
        <v>0</v>
      </c>
      <c r="G76" s="70"/>
      <c r="H76" s="71"/>
      <c r="I76" s="103">
        <f t="shared" si="18"/>
        <v>140</v>
      </c>
      <c r="K76" s="119"/>
      <c r="M76" s="15"/>
      <c r="N76" s="59"/>
      <c r="O76" s="204"/>
      <c r="P76" s="69">
        <f t="shared" si="10"/>
        <v>0</v>
      </c>
      <c r="Q76" s="70"/>
      <c r="R76" s="71"/>
      <c r="S76" s="103">
        <f t="shared" si="19"/>
        <v>100</v>
      </c>
      <c r="U76" s="119"/>
      <c r="W76" s="15"/>
      <c r="X76" s="59"/>
      <c r="Y76" s="204"/>
      <c r="Z76" s="69">
        <f t="shared" si="11"/>
        <v>0</v>
      </c>
      <c r="AA76" s="70"/>
      <c r="AB76" s="71"/>
      <c r="AC76" s="103">
        <f t="shared" si="20"/>
        <v>50</v>
      </c>
      <c r="AE76" s="119"/>
      <c r="AG76" s="15"/>
      <c r="AH76" s="59"/>
      <c r="AI76" s="204"/>
      <c r="AJ76" s="69">
        <f t="shared" si="17"/>
        <v>0</v>
      </c>
      <c r="AK76" s="70"/>
      <c r="AL76" s="71"/>
      <c r="AM76" s="103">
        <f t="shared" si="21"/>
        <v>50</v>
      </c>
    </row>
    <row r="77" spans="1:3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  <c r="AE77" s="119"/>
      <c r="AF77" s="16"/>
      <c r="AG77" s="52"/>
      <c r="AH77" s="105"/>
      <c r="AI77" s="191"/>
      <c r="AJ77" s="101"/>
      <c r="AK77" s="102"/>
      <c r="AL77" s="60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142" t="s">
        <v>11</v>
      </c>
      <c r="D83" s="1143"/>
      <c r="E83" s="57">
        <f>E5+E6-F78+E7</f>
        <v>140</v>
      </c>
      <c r="F83" s="73"/>
      <c r="M83" s="1142" t="s">
        <v>11</v>
      </c>
      <c r="N83" s="1143"/>
      <c r="O83" s="57">
        <f>O5+O6-P78+O7</f>
        <v>100</v>
      </c>
      <c r="P83" s="73"/>
      <c r="W83" s="1142" t="s">
        <v>11</v>
      </c>
      <c r="X83" s="1143"/>
      <c r="Y83" s="57">
        <f>Y5+Y6-Z78+Y7</f>
        <v>50</v>
      </c>
      <c r="Z83" s="73"/>
      <c r="AG83" s="1142" t="s">
        <v>11</v>
      </c>
      <c r="AH83" s="1143"/>
      <c r="AI83" s="57">
        <f>AI5+AI6-AJ78+AI7</f>
        <v>50</v>
      </c>
      <c r="AJ83" s="73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40" t="s">
        <v>360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48" t="s">
        <v>116</v>
      </c>
      <c r="B5" s="1155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148"/>
      <c r="B6" s="1155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5" t="s">
        <v>3</v>
      </c>
    </row>
    <row r="9" spans="1:10" ht="15.75" thickTop="1" x14ac:dyDescent="0.25">
      <c r="A9" s="73"/>
      <c r="B9" s="734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5">
        <f>H9*F9</f>
        <v>51994.799999999996</v>
      </c>
      <c r="J9" s="655">
        <f>E4+E5+E6+E7-F9</f>
        <v>17876.75</v>
      </c>
    </row>
    <row r="10" spans="1:10" x14ac:dyDescent="0.25">
      <c r="B10" s="734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6">
        <f t="shared" ref="I10:I37" si="1">H10*F10</f>
        <v>41805</v>
      </c>
      <c r="J10" s="655">
        <f>J9-F10</f>
        <v>17040.650000000001</v>
      </c>
    </row>
    <row r="11" spans="1:10" x14ac:dyDescent="0.25">
      <c r="A11" s="55" t="s">
        <v>32</v>
      </c>
      <c r="B11" s="734">
        <f t="shared" ref="B11:B37" si="2">B10-C11</f>
        <v>560</v>
      </c>
      <c r="C11" s="701">
        <v>12</v>
      </c>
      <c r="D11" s="621">
        <v>354.12</v>
      </c>
      <c r="E11" s="730">
        <v>44924</v>
      </c>
      <c r="F11" s="624">
        <f t="shared" si="0"/>
        <v>354.12</v>
      </c>
      <c r="G11" s="622" t="s">
        <v>156</v>
      </c>
      <c r="H11" s="623">
        <v>50</v>
      </c>
      <c r="I11" s="736">
        <f t="shared" si="1"/>
        <v>17706</v>
      </c>
      <c r="J11" s="655">
        <f t="shared" ref="J11:J12" si="3">J10-F11</f>
        <v>16686.530000000002</v>
      </c>
    </row>
    <row r="12" spans="1:10" x14ac:dyDescent="0.25">
      <c r="A12" s="85"/>
      <c r="B12" s="734">
        <f t="shared" si="2"/>
        <v>540</v>
      </c>
      <c r="C12" s="701">
        <v>20</v>
      </c>
      <c r="D12" s="621">
        <v>539.1</v>
      </c>
      <c r="E12" s="730">
        <v>44924</v>
      </c>
      <c r="F12" s="624">
        <f t="shared" si="0"/>
        <v>539.1</v>
      </c>
      <c r="G12" s="622" t="s">
        <v>156</v>
      </c>
      <c r="H12" s="623">
        <v>52</v>
      </c>
      <c r="I12" s="736">
        <f t="shared" si="1"/>
        <v>28033.200000000001</v>
      </c>
      <c r="J12" s="655">
        <f t="shared" si="3"/>
        <v>16147.430000000002</v>
      </c>
    </row>
    <row r="13" spans="1:10" x14ac:dyDescent="0.25">
      <c r="B13" s="702">
        <f t="shared" si="2"/>
        <v>510</v>
      </c>
      <c r="C13" s="701">
        <v>30</v>
      </c>
      <c r="D13" s="621">
        <v>886.2</v>
      </c>
      <c r="E13" s="730">
        <v>44929</v>
      </c>
      <c r="F13" s="624">
        <f t="shared" si="0"/>
        <v>886.2</v>
      </c>
      <c r="G13" s="622" t="s">
        <v>158</v>
      </c>
      <c r="H13" s="623">
        <v>52</v>
      </c>
      <c r="I13" s="736">
        <f t="shared" si="1"/>
        <v>46082.400000000001</v>
      </c>
      <c r="J13" s="703">
        <f>J12-F13</f>
        <v>15261.230000000001</v>
      </c>
    </row>
    <row r="14" spans="1:10" x14ac:dyDescent="0.25">
      <c r="A14" s="55" t="s">
        <v>33</v>
      </c>
      <c r="B14" s="734">
        <f t="shared" si="2"/>
        <v>480</v>
      </c>
      <c r="C14" s="701">
        <v>30</v>
      </c>
      <c r="D14" s="800">
        <v>921.9</v>
      </c>
      <c r="E14" s="903">
        <v>44935</v>
      </c>
      <c r="F14" s="887">
        <f t="shared" si="0"/>
        <v>921.9</v>
      </c>
      <c r="G14" s="889" t="s">
        <v>162</v>
      </c>
      <c r="H14" s="652">
        <v>52</v>
      </c>
      <c r="I14" s="736">
        <f t="shared" si="1"/>
        <v>47938.799999999996</v>
      </c>
      <c r="J14" s="655">
        <f t="shared" ref="J14:J37" si="4">J13-F14</f>
        <v>14339.330000000002</v>
      </c>
    </row>
    <row r="15" spans="1:10" x14ac:dyDescent="0.25">
      <c r="A15" s="653"/>
      <c r="B15" s="734">
        <f t="shared" si="2"/>
        <v>450</v>
      </c>
      <c r="C15" s="701">
        <v>30</v>
      </c>
      <c r="D15" s="800">
        <v>884.7</v>
      </c>
      <c r="E15" s="903">
        <v>44938</v>
      </c>
      <c r="F15" s="887">
        <f t="shared" si="0"/>
        <v>884.7</v>
      </c>
      <c r="G15" s="889" t="s">
        <v>163</v>
      </c>
      <c r="H15" s="652">
        <v>52</v>
      </c>
      <c r="I15" s="736">
        <f t="shared" si="1"/>
        <v>46004.4</v>
      </c>
      <c r="J15" s="655">
        <f t="shared" si="4"/>
        <v>13454.630000000001</v>
      </c>
    </row>
    <row r="16" spans="1:10" ht="15.75" x14ac:dyDescent="0.25">
      <c r="A16" s="733"/>
      <c r="B16" s="734">
        <f t="shared" si="2"/>
        <v>438</v>
      </c>
      <c r="C16" s="701">
        <v>12</v>
      </c>
      <c r="D16" s="800">
        <v>349.9</v>
      </c>
      <c r="E16" s="903">
        <v>44943</v>
      </c>
      <c r="F16" s="887">
        <f t="shared" si="0"/>
        <v>349.9</v>
      </c>
      <c r="G16" s="889" t="s">
        <v>166</v>
      </c>
      <c r="H16" s="652">
        <v>52</v>
      </c>
      <c r="I16" s="736">
        <f t="shared" si="1"/>
        <v>18194.8</v>
      </c>
      <c r="J16" s="655">
        <f t="shared" si="4"/>
        <v>13104.730000000001</v>
      </c>
    </row>
    <row r="17" spans="1:10" ht="15.75" x14ac:dyDescent="0.25">
      <c r="A17" s="733"/>
      <c r="B17" s="702">
        <f t="shared" si="2"/>
        <v>420</v>
      </c>
      <c r="C17" s="701">
        <v>18</v>
      </c>
      <c r="D17" s="800">
        <v>549.9</v>
      </c>
      <c r="E17" s="903">
        <v>44944</v>
      </c>
      <c r="F17" s="887">
        <f t="shared" si="0"/>
        <v>549.9</v>
      </c>
      <c r="G17" s="889" t="s">
        <v>168</v>
      </c>
      <c r="H17" s="652">
        <v>52</v>
      </c>
      <c r="I17" s="736">
        <f t="shared" si="1"/>
        <v>28594.799999999999</v>
      </c>
      <c r="J17" s="703">
        <f t="shared" si="4"/>
        <v>12554.830000000002</v>
      </c>
    </row>
    <row r="18" spans="1:10" ht="15.75" x14ac:dyDescent="0.25">
      <c r="A18" s="733"/>
      <c r="B18" s="734">
        <f t="shared" si="2"/>
        <v>402</v>
      </c>
      <c r="C18" s="701">
        <v>18</v>
      </c>
      <c r="D18" s="799">
        <v>527.70000000000005</v>
      </c>
      <c r="E18" s="1016">
        <v>44973</v>
      </c>
      <c r="F18" s="976">
        <f t="shared" si="0"/>
        <v>527.70000000000005</v>
      </c>
      <c r="G18" s="977" t="s">
        <v>269</v>
      </c>
      <c r="H18" s="978">
        <v>52</v>
      </c>
      <c r="I18" s="736">
        <f t="shared" si="1"/>
        <v>27440.400000000001</v>
      </c>
      <c r="J18" s="655">
        <f t="shared" si="4"/>
        <v>12027.130000000001</v>
      </c>
    </row>
    <row r="19" spans="1:10" x14ac:dyDescent="0.25">
      <c r="A19" s="653"/>
      <c r="B19" s="734">
        <f t="shared" si="2"/>
        <v>372</v>
      </c>
      <c r="C19" s="701">
        <v>30</v>
      </c>
      <c r="D19" s="799">
        <v>873.2</v>
      </c>
      <c r="E19" s="1016">
        <v>44975</v>
      </c>
      <c r="F19" s="976">
        <f t="shared" si="0"/>
        <v>873.2</v>
      </c>
      <c r="G19" s="977" t="s">
        <v>208</v>
      </c>
      <c r="H19" s="978">
        <v>52</v>
      </c>
      <c r="I19" s="736">
        <f t="shared" si="1"/>
        <v>45406.400000000001</v>
      </c>
      <c r="J19" s="655">
        <f t="shared" si="4"/>
        <v>11153.93</v>
      </c>
    </row>
    <row r="20" spans="1:10" x14ac:dyDescent="0.25">
      <c r="A20" s="653"/>
      <c r="B20" s="734">
        <f t="shared" si="2"/>
        <v>342</v>
      </c>
      <c r="C20" s="701">
        <v>30</v>
      </c>
      <c r="D20" s="799">
        <v>935.6</v>
      </c>
      <c r="E20" s="1016">
        <v>44980</v>
      </c>
      <c r="F20" s="976">
        <f t="shared" si="0"/>
        <v>935.6</v>
      </c>
      <c r="G20" s="977" t="s">
        <v>295</v>
      </c>
      <c r="H20" s="978">
        <v>52</v>
      </c>
      <c r="I20" s="736">
        <f t="shared" si="1"/>
        <v>48651.200000000004</v>
      </c>
      <c r="J20" s="655">
        <f t="shared" si="4"/>
        <v>10218.33</v>
      </c>
    </row>
    <row r="21" spans="1:10" x14ac:dyDescent="0.25">
      <c r="B21" s="734">
        <f t="shared" si="2"/>
        <v>312</v>
      </c>
      <c r="C21" s="701">
        <v>30</v>
      </c>
      <c r="D21" s="799">
        <v>966.8</v>
      </c>
      <c r="E21" s="1016">
        <v>44985</v>
      </c>
      <c r="F21" s="976">
        <f t="shared" si="0"/>
        <v>966.8</v>
      </c>
      <c r="G21" s="977" t="s">
        <v>301</v>
      </c>
      <c r="H21" s="978">
        <v>52</v>
      </c>
      <c r="I21" s="736">
        <f t="shared" si="1"/>
        <v>50273.599999999999</v>
      </c>
      <c r="J21" s="655">
        <f t="shared" si="4"/>
        <v>9251.5300000000007</v>
      </c>
    </row>
    <row r="22" spans="1:10" x14ac:dyDescent="0.25">
      <c r="B22" s="702">
        <f t="shared" si="2"/>
        <v>282</v>
      </c>
      <c r="C22" s="701">
        <v>30</v>
      </c>
      <c r="D22" s="799">
        <v>887.1</v>
      </c>
      <c r="E22" s="1016">
        <v>44988</v>
      </c>
      <c r="F22" s="976">
        <f t="shared" si="0"/>
        <v>887.1</v>
      </c>
      <c r="G22" s="977" t="s">
        <v>326</v>
      </c>
      <c r="H22" s="978">
        <v>52</v>
      </c>
      <c r="I22" s="736">
        <f t="shared" si="1"/>
        <v>46129.200000000004</v>
      </c>
      <c r="J22" s="703">
        <f t="shared" si="4"/>
        <v>8364.43</v>
      </c>
    </row>
    <row r="23" spans="1:10" x14ac:dyDescent="0.25">
      <c r="B23" s="734">
        <f t="shared" si="2"/>
        <v>282</v>
      </c>
      <c r="C23" s="701"/>
      <c r="D23" s="799"/>
      <c r="E23" s="1016"/>
      <c r="F23" s="976">
        <f t="shared" si="0"/>
        <v>0</v>
      </c>
      <c r="G23" s="977"/>
      <c r="H23" s="978"/>
      <c r="I23" s="736">
        <f t="shared" si="1"/>
        <v>0</v>
      </c>
      <c r="J23" s="655">
        <f t="shared" si="4"/>
        <v>8364.43</v>
      </c>
    </row>
    <row r="24" spans="1:10" x14ac:dyDescent="0.25">
      <c r="B24" s="734">
        <f t="shared" si="2"/>
        <v>282</v>
      </c>
      <c r="C24" s="701"/>
      <c r="D24" s="799"/>
      <c r="E24" s="1016"/>
      <c r="F24" s="976">
        <f t="shared" si="0"/>
        <v>0</v>
      </c>
      <c r="G24" s="977"/>
      <c r="H24" s="978"/>
      <c r="I24" s="736">
        <f t="shared" si="1"/>
        <v>0</v>
      </c>
      <c r="J24" s="655">
        <f t="shared" si="4"/>
        <v>8364.43</v>
      </c>
    </row>
    <row r="25" spans="1:10" x14ac:dyDescent="0.25">
      <c r="B25" s="734">
        <f t="shared" si="2"/>
        <v>282</v>
      </c>
      <c r="C25" s="701"/>
      <c r="D25" s="799"/>
      <c r="E25" s="1016"/>
      <c r="F25" s="976">
        <f t="shared" si="0"/>
        <v>0</v>
      </c>
      <c r="G25" s="977"/>
      <c r="H25" s="978"/>
      <c r="I25" s="736">
        <f t="shared" si="1"/>
        <v>0</v>
      </c>
      <c r="J25" s="655">
        <f t="shared" si="4"/>
        <v>8364.43</v>
      </c>
    </row>
    <row r="26" spans="1:10" x14ac:dyDescent="0.25">
      <c r="B26" s="734">
        <f t="shared" si="2"/>
        <v>282</v>
      </c>
      <c r="C26" s="701"/>
      <c r="D26" s="799"/>
      <c r="E26" s="1016"/>
      <c r="F26" s="976">
        <f t="shared" si="0"/>
        <v>0</v>
      </c>
      <c r="G26" s="977"/>
      <c r="H26" s="978"/>
      <c r="I26" s="736">
        <f t="shared" si="1"/>
        <v>0</v>
      </c>
      <c r="J26" s="655">
        <f t="shared" si="4"/>
        <v>8364.43</v>
      </c>
    </row>
    <row r="27" spans="1:10" x14ac:dyDescent="0.25">
      <c r="B27" s="734">
        <f t="shared" si="2"/>
        <v>282</v>
      </c>
      <c r="C27" s="701"/>
      <c r="D27" s="799"/>
      <c r="E27" s="1016"/>
      <c r="F27" s="976">
        <f t="shared" si="0"/>
        <v>0</v>
      </c>
      <c r="G27" s="977"/>
      <c r="H27" s="978"/>
      <c r="I27" s="736">
        <f t="shared" si="1"/>
        <v>0</v>
      </c>
      <c r="J27" s="655">
        <f t="shared" si="4"/>
        <v>8364.43</v>
      </c>
    </row>
    <row r="28" spans="1:10" x14ac:dyDescent="0.25">
      <c r="B28" s="734">
        <f t="shared" si="2"/>
        <v>282</v>
      </c>
      <c r="C28" s="701"/>
      <c r="D28" s="976"/>
      <c r="E28" s="1016"/>
      <c r="F28" s="976">
        <f t="shared" si="0"/>
        <v>0</v>
      </c>
      <c r="G28" s="977"/>
      <c r="H28" s="978"/>
      <c r="I28" s="736">
        <f t="shared" si="1"/>
        <v>0</v>
      </c>
      <c r="J28" s="655">
        <f t="shared" si="4"/>
        <v>8364.43</v>
      </c>
    </row>
    <row r="29" spans="1:10" x14ac:dyDescent="0.25">
      <c r="B29" s="734">
        <f t="shared" si="2"/>
        <v>282</v>
      </c>
      <c r="C29" s="701"/>
      <c r="D29" s="976"/>
      <c r="E29" s="1016"/>
      <c r="F29" s="976">
        <f t="shared" si="0"/>
        <v>0</v>
      </c>
      <c r="G29" s="977"/>
      <c r="H29" s="978"/>
      <c r="I29" s="736">
        <f t="shared" ref="I29:I36" si="5">H29*F29</f>
        <v>0</v>
      </c>
      <c r="J29" s="655">
        <f t="shared" ref="J29:J36" si="6">J28-F29</f>
        <v>8364.43</v>
      </c>
    </row>
    <row r="30" spans="1:10" x14ac:dyDescent="0.25">
      <c r="B30" s="734">
        <f t="shared" si="2"/>
        <v>282</v>
      </c>
      <c r="C30" s="701"/>
      <c r="D30" s="976"/>
      <c r="E30" s="1016"/>
      <c r="F30" s="976">
        <f t="shared" si="0"/>
        <v>0</v>
      </c>
      <c r="G30" s="977"/>
      <c r="H30" s="978"/>
      <c r="I30" s="736">
        <f t="shared" si="5"/>
        <v>0</v>
      </c>
      <c r="J30" s="655">
        <f t="shared" si="6"/>
        <v>8364.43</v>
      </c>
    </row>
    <row r="31" spans="1:10" x14ac:dyDescent="0.25">
      <c r="B31" s="734">
        <f t="shared" si="2"/>
        <v>282</v>
      </c>
      <c r="C31" s="701"/>
      <c r="D31" s="976"/>
      <c r="E31" s="1016"/>
      <c r="F31" s="976">
        <f t="shared" si="0"/>
        <v>0</v>
      </c>
      <c r="G31" s="977"/>
      <c r="H31" s="978"/>
      <c r="I31" s="736">
        <f t="shared" si="5"/>
        <v>0</v>
      </c>
      <c r="J31" s="655">
        <f t="shared" si="6"/>
        <v>8364.43</v>
      </c>
    </row>
    <row r="32" spans="1:10" x14ac:dyDescent="0.25">
      <c r="B32" s="734">
        <f t="shared" si="2"/>
        <v>282</v>
      </c>
      <c r="C32" s="701"/>
      <c r="D32" s="887"/>
      <c r="E32" s="903"/>
      <c r="F32" s="887">
        <f t="shared" si="0"/>
        <v>0</v>
      </c>
      <c r="G32" s="889"/>
      <c r="H32" s="652"/>
      <c r="I32" s="736">
        <f t="shared" si="5"/>
        <v>0</v>
      </c>
      <c r="J32" s="655">
        <f t="shared" si="6"/>
        <v>8364.43</v>
      </c>
    </row>
    <row r="33" spans="2:10" x14ac:dyDescent="0.25">
      <c r="B33" s="734">
        <f t="shared" si="2"/>
        <v>282</v>
      </c>
      <c r="C33" s="701"/>
      <c r="D33" s="624"/>
      <c r="E33" s="730"/>
      <c r="F33" s="624">
        <f t="shared" si="0"/>
        <v>0</v>
      </c>
      <c r="G33" s="622"/>
      <c r="H33" s="804"/>
      <c r="I33" s="736">
        <f t="shared" si="5"/>
        <v>0</v>
      </c>
      <c r="J33" s="655">
        <f t="shared" si="6"/>
        <v>8364.43</v>
      </c>
    </row>
    <row r="34" spans="2:10" x14ac:dyDescent="0.25">
      <c r="B34" s="734">
        <f t="shared" si="2"/>
        <v>282</v>
      </c>
      <c r="C34" s="701"/>
      <c r="D34" s="624"/>
      <c r="E34" s="730"/>
      <c r="F34" s="624">
        <f t="shared" si="0"/>
        <v>0</v>
      </c>
      <c r="G34" s="622"/>
      <c r="H34" s="804"/>
      <c r="I34" s="736">
        <f t="shared" si="5"/>
        <v>0</v>
      </c>
      <c r="J34" s="655">
        <f t="shared" si="6"/>
        <v>8364.43</v>
      </c>
    </row>
    <row r="35" spans="2:10" x14ac:dyDescent="0.25">
      <c r="B35" s="734">
        <f t="shared" si="2"/>
        <v>282</v>
      </c>
      <c r="C35" s="701"/>
      <c r="D35" s="624"/>
      <c r="E35" s="730"/>
      <c r="F35" s="624">
        <f t="shared" si="0"/>
        <v>0</v>
      </c>
      <c r="G35" s="622"/>
      <c r="H35" s="804"/>
      <c r="I35" s="736">
        <f t="shared" si="5"/>
        <v>0</v>
      </c>
      <c r="J35" s="655">
        <f t="shared" si="6"/>
        <v>8364.43</v>
      </c>
    </row>
    <row r="36" spans="2:10" x14ac:dyDescent="0.25">
      <c r="B36" s="734">
        <f t="shared" si="2"/>
        <v>282</v>
      </c>
      <c r="C36" s="701"/>
      <c r="D36" s="624"/>
      <c r="E36" s="730"/>
      <c r="F36" s="624">
        <f t="shared" si="0"/>
        <v>0</v>
      </c>
      <c r="G36" s="622"/>
      <c r="H36" s="804"/>
      <c r="I36" s="736">
        <f t="shared" si="5"/>
        <v>0</v>
      </c>
      <c r="J36" s="655">
        <f t="shared" si="6"/>
        <v>8364.43</v>
      </c>
    </row>
    <row r="37" spans="2:10" ht="15.75" thickBot="1" x14ac:dyDescent="0.3">
      <c r="B37" s="734">
        <f t="shared" si="2"/>
        <v>282</v>
      </c>
      <c r="C37" s="737"/>
      <c r="D37" s="830">
        <f t="shared" ref="D37" si="7">C37*B37</f>
        <v>0</v>
      </c>
      <c r="E37" s="831"/>
      <c r="F37" s="830">
        <f t="shared" si="0"/>
        <v>0</v>
      </c>
      <c r="G37" s="832"/>
      <c r="H37" s="807"/>
      <c r="I37" s="738">
        <f t="shared" si="1"/>
        <v>0</v>
      </c>
      <c r="J37" s="655">
        <f t="shared" si="4"/>
        <v>8364.43</v>
      </c>
    </row>
    <row r="38" spans="2:10" ht="16.5" thickTop="1" x14ac:dyDescent="0.25">
      <c r="B38" s="653"/>
      <c r="C38" s="701">
        <f>SUM(C9:C37)</f>
        <v>350</v>
      </c>
      <c r="D38" s="739">
        <f>SUM(D9:D37)</f>
        <v>10512.219999999998</v>
      </c>
      <c r="E38" s="740"/>
      <c r="F38" s="624">
        <f>SUM(F9:F37)</f>
        <v>10512.219999999998</v>
      </c>
      <c r="G38" s="741"/>
      <c r="H38" s="738"/>
      <c r="I38" s="742">
        <f>SUM(I9:I37)</f>
        <v>544255</v>
      </c>
      <c r="J38" s="653"/>
    </row>
    <row r="39" spans="2:10" ht="15.75" thickBot="1" x14ac:dyDescent="0.3">
      <c r="B39" s="653"/>
      <c r="C39" s="701"/>
      <c r="D39" s="743"/>
      <c r="E39" s="740"/>
      <c r="F39" s="743"/>
      <c r="G39" s="741"/>
      <c r="H39" s="738"/>
      <c r="I39" s="653"/>
      <c r="J39" s="653"/>
    </row>
    <row r="40" spans="2:10" x14ac:dyDescent="0.25">
      <c r="B40" s="653"/>
      <c r="C40" s="744" t="s">
        <v>4</v>
      </c>
      <c r="D40" s="745">
        <f>F4+F5+F6+F7-C38</f>
        <v>282</v>
      </c>
      <c r="E40" s="746"/>
      <c r="F40" s="743"/>
      <c r="G40" s="741"/>
      <c r="H40" s="738"/>
      <c r="I40" s="653"/>
      <c r="J40" s="653"/>
    </row>
    <row r="41" spans="2:10" x14ac:dyDescent="0.25">
      <c r="B41" s="653"/>
      <c r="C41" s="1200" t="s">
        <v>19</v>
      </c>
      <c r="D41" s="1201"/>
      <c r="E41" s="747">
        <f>E4+E5+E6+E7-F38</f>
        <v>8364.4300000000039</v>
      </c>
      <c r="F41" s="743"/>
      <c r="G41" s="743"/>
      <c r="H41" s="738"/>
      <c r="I41" s="653"/>
      <c r="J41" s="65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137"/>
      <c r="B5" s="1137"/>
      <c r="C5" s="377"/>
      <c r="D5" s="637"/>
      <c r="E5" s="810"/>
      <c r="F5" s="750"/>
      <c r="G5" s="5"/>
    </row>
    <row r="6" spans="1:9" x14ac:dyDescent="0.25">
      <c r="A6" s="1137"/>
      <c r="B6" s="1137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1"/>
      <c r="F18" s="624">
        <f t="shared" si="3"/>
        <v>0</v>
      </c>
      <c r="G18" s="622"/>
      <c r="H18" s="623"/>
      <c r="I18" s="655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1"/>
      <c r="F19" s="624">
        <f t="shared" si="3"/>
        <v>0</v>
      </c>
      <c r="G19" s="622"/>
      <c r="H19" s="623"/>
      <c r="I19" s="655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2" t="s">
        <v>11</v>
      </c>
      <c r="D83" s="114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4" t="s">
        <v>348</v>
      </c>
      <c r="B1" s="1144"/>
      <c r="C1" s="1144"/>
      <c r="D1" s="1144"/>
      <c r="E1" s="1144"/>
      <c r="F1" s="1144"/>
      <c r="G1" s="114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174" t="s">
        <v>373</v>
      </c>
      <c r="B4" s="141"/>
      <c r="C4" s="523">
        <v>54</v>
      </c>
      <c r="D4" s="333">
        <v>44993</v>
      </c>
      <c r="E4" s="473">
        <v>5008.8100000000004</v>
      </c>
      <c r="F4" s="233">
        <v>187</v>
      </c>
    </row>
    <row r="5" spans="1:10" ht="15.75" thickBot="1" x14ac:dyDescent="0.3">
      <c r="A5" s="1208"/>
      <c r="B5" s="1204" t="s">
        <v>75</v>
      </c>
      <c r="C5" s="1252">
        <v>55</v>
      </c>
      <c r="D5" s="662">
        <v>44996</v>
      </c>
      <c r="E5" s="1253">
        <v>5025.32</v>
      </c>
      <c r="F5" s="1254">
        <v>179</v>
      </c>
      <c r="G5" s="144">
        <f>F97</f>
        <v>0</v>
      </c>
      <c r="H5" s="58">
        <f>E4+E5+E6-G5</f>
        <v>14042.240000000002</v>
      </c>
    </row>
    <row r="6" spans="1:10" ht="28.5" customHeight="1" thickTop="1" thickBot="1" x14ac:dyDescent="0.3">
      <c r="A6" s="1209"/>
      <c r="B6" s="1205"/>
      <c r="C6" s="218">
        <v>58</v>
      </c>
      <c r="D6" s="131">
        <v>45003</v>
      </c>
      <c r="E6" s="472">
        <v>4008.11</v>
      </c>
      <c r="F6" s="232">
        <v>138</v>
      </c>
      <c r="I6" s="1206" t="s">
        <v>3</v>
      </c>
      <c r="J6" s="120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07"/>
      <c r="J7" s="1203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14042.240000000002</v>
      </c>
      <c r="J8" s="124">
        <f>F4+F5+F6-C8</f>
        <v>504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14042.240000000002</v>
      </c>
      <c r="J9" s="124">
        <f>J8-C9</f>
        <v>504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14042.240000000002</v>
      </c>
      <c r="J10" s="124">
        <f t="shared" ref="J10:J58" si="2">J9-C10</f>
        <v>504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14042.240000000002</v>
      </c>
      <c r="J11" s="124">
        <f t="shared" si="2"/>
        <v>504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14042.240000000002</v>
      </c>
      <c r="J12" s="124">
        <f t="shared" si="2"/>
        <v>504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14042.240000000002</v>
      </c>
      <c r="J13" s="124">
        <f t="shared" si="2"/>
        <v>504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14042.240000000002</v>
      </c>
      <c r="J14" s="124">
        <f t="shared" si="2"/>
        <v>504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14042.240000000002</v>
      </c>
      <c r="J15" s="124">
        <f t="shared" si="2"/>
        <v>504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14042.240000000002</v>
      </c>
      <c r="J16" s="124">
        <f t="shared" si="2"/>
        <v>504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14042.240000000002</v>
      </c>
      <c r="J17" s="124">
        <f t="shared" si="2"/>
        <v>504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14042.240000000002</v>
      </c>
      <c r="J18" s="124">
        <f t="shared" si="2"/>
        <v>504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14042.240000000002</v>
      </c>
      <c r="J19" s="124">
        <f t="shared" si="2"/>
        <v>504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14042.240000000002</v>
      </c>
      <c r="J20" s="124">
        <f t="shared" si="2"/>
        <v>504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14042.240000000002</v>
      </c>
      <c r="J21" s="124">
        <f t="shared" si="2"/>
        <v>504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14042.240000000002</v>
      </c>
      <c r="J22" s="124">
        <f t="shared" si="2"/>
        <v>504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14042.240000000002</v>
      </c>
      <c r="J23" s="124">
        <f t="shared" si="2"/>
        <v>504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14042.240000000002</v>
      </c>
      <c r="J24" s="124">
        <f t="shared" si="2"/>
        <v>504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14042.240000000002</v>
      </c>
      <c r="J25" s="124">
        <f t="shared" si="2"/>
        <v>504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14042.240000000002</v>
      </c>
      <c r="J26" s="124">
        <f t="shared" si="2"/>
        <v>504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14042.240000000002</v>
      </c>
      <c r="J27" s="124">
        <f t="shared" si="2"/>
        <v>504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14042.240000000002</v>
      </c>
      <c r="J28" s="124">
        <f t="shared" si="2"/>
        <v>504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14042.240000000002</v>
      </c>
      <c r="J29" s="124">
        <f t="shared" si="2"/>
        <v>504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14042.240000000002</v>
      </c>
      <c r="J30" s="124">
        <f t="shared" si="2"/>
        <v>504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14042.240000000002</v>
      </c>
      <c r="J31" s="124">
        <f t="shared" si="2"/>
        <v>504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14042.240000000002</v>
      </c>
      <c r="J32" s="124">
        <f t="shared" si="2"/>
        <v>504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14042.240000000002</v>
      </c>
      <c r="J33" s="124">
        <f t="shared" si="2"/>
        <v>504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14042.240000000002</v>
      </c>
      <c r="J34" s="124">
        <f t="shared" si="2"/>
        <v>504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14042.240000000002</v>
      </c>
      <c r="J35" s="124">
        <f t="shared" si="2"/>
        <v>504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14042.240000000002</v>
      </c>
      <c r="J36" s="124">
        <f t="shared" si="2"/>
        <v>504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14042.240000000002</v>
      </c>
      <c r="J37" s="124">
        <f t="shared" si="2"/>
        <v>504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14042.240000000002</v>
      </c>
      <c r="J38" s="124">
        <f t="shared" si="2"/>
        <v>504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14042.240000000002</v>
      </c>
      <c r="J39" s="124">
        <f t="shared" si="2"/>
        <v>504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14042.240000000002</v>
      </c>
      <c r="J40" s="124">
        <f t="shared" si="2"/>
        <v>504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14042.240000000002</v>
      </c>
      <c r="J41" s="124">
        <f t="shared" si="2"/>
        <v>504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14042.240000000002</v>
      </c>
      <c r="J42" s="124">
        <f t="shared" si="2"/>
        <v>504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14042.240000000002</v>
      </c>
      <c r="J43" s="124">
        <f t="shared" si="2"/>
        <v>504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14042.240000000002</v>
      </c>
      <c r="J44" s="124">
        <f t="shared" si="2"/>
        <v>504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14042.240000000002</v>
      </c>
      <c r="J45" s="124">
        <f t="shared" si="2"/>
        <v>504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14042.240000000002</v>
      </c>
      <c r="J46" s="124">
        <f t="shared" si="2"/>
        <v>504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14042.240000000002</v>
      </c>
      <c r="J47" s="124">
        <f t="shared" si="2"/>
        <v>504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14042.240000000002</v>
      </c>
      <c r="J48" s="124">
        <f t="shared" si="2"/>
        <v>504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14042.240000000002</v>
      </c>
      <c r="J49" s="124">
        <f t="shared" si="2"/>
        <v>504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14042.240000000002</v>
      </c>
      <c r="J50" s="124">
        <f t="shared" si="2"/>
        <v>504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14042.240000000002</v>
      </c>
      <c r="J51" s="124">
        <f t="shared" si="2"/>
        <v>504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14042.240000000002</v>
      </c>
      <c r="J52" s="124">
        <f t="shared" si="2"/>
        <v>504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14042.240000000002</v>
      </c>
      <c r="J53" s="124">
        <f t="shared" si="2"/>
        <v>504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14042.240000000002</v>
      </c>
      <c r="J54" s="124">
        <f t="shared" si="2"/>
        <v>504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14042.240000000002</v>
      </c>
      <c r="J55" s="124">
        <f t="shared" si="2"/>
        <v>504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14042.240000000002</v>
      </c>
      <c r="J56" s="124">
        <f t="shared" si="2"/>
        <v>504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14042.240000000002</v>
      </c>
      <c r="J57" s="124">
        <f t="shared" si="2"/>
        <v>504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14042.240000000002</v>
      </c>
      <c r="J58" s="124">
        <f t="shared" si="2"/>
        <v>504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14042.240000000002</v>
      </c>
      <c r="J93" s="124">
        <f>J58-C93</f>
        <v>504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14042.240000000002</v>
      </c>
      <c r="J94" s="124">
        <f t="shared" ref="J94" si="7">J93-C94</f>
        <v>504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14042.240000000002</v>
      </c>
      <c r="J95" s="124">
        <f>J41-C95</f>
        <v>504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504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83" t="s">
        <v>11</v>
      </c>
      <c r="D100" s="1184"/>
      <c r="E100" s="142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4"/>
      <c r="B1" s="1144"/>
      <c r="C1" s="1144"/>
      <c r="D1" s="1144"/>
      <c r="E1" s="1144"/>
      <c r="F1" s="1144"/>
      <c r="G1" s="114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179"/>
      <c r="B5" s="1210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180"/>
      <c r="B6" s="1211"/>
      <c r="C6" s="218"/>
      <c r="D6" s="115"/>
      <c r="E6" s="141"/>
      <c r="F6" s="233"/>
      <c r="I6" s="1206" t="s">
        <v>3</v>
      </c>
      <c r="J6" s="120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07"/>
      <c r="J7" s="1203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4">
        <f t="shared" ref="F8:F13" si="0">D8</f>
        <v>0</v>
      </c>
      <c r="G8" s="622"/>
      <c r="H8" s="636"/>
      <c r="I8" s="810">
        <f>E5+E4-F8+E6</f>
        <v>0</v>
      </c>
      <c r="J8" s="828">
        <f>F4+F5+F6-C8</f>
        <v>0</v>
      </c>
      <c r="K8" s="653"/>
    </row>
    <row r="9" spans="1:11" x14ac:dyDescent="0.25">
      <c r="A9" s="189"/>
      <c r="B9" s="83"/>
      <c r="C9" s="15"/>
      <c r="D9" s="171">
        <v>0</v>
      </c>
      <c r="E9" s="238"/>
      <c r="F9" s="624">
        <f t="shared" si="0"/>
        <v>0</v>
      </c>
      <c r="G9" s="622"/>
      <c r="H9" s="636"/>
      <c r="I9" s="810">
        <f>I8-F9</f>
        <v>0</v>
      </c>
      <c r="J9" s="828">
        <f>J8-C9</f>
        <v>0</v>
      </c>
      <c r="K9" s="653"/>
    </row>
    <row r="10" spans="1:11" x14ac:dyDescent="0.25">
      <c r="A10" s="177"/>
      <c r="B10" s="83"/>
      <c r="C10" s="15"/>
      <c r="D10" s="171">
        <v>0</v>
      </c>
      <c r="E10" s="238"/>
      <c r="F10" s="624">
        <f t="shared" si="0"/>
        <v>0</v>
      </c>
      <c r="G10" s="622"/>
      <c r="H10" s="636"/>
      <c r="I10" s="810">
        <f t="shared" ref="I10:I28" si="1">I9-F10</f>
        <v>0</v>
      </c>
      <c r="J10" s="828">
        <f t="shared" ref="J10:J28" si="2">J9-C10</f>
        <v>0</v>
      </c>
      <c r="K10" s="653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4">
        <f t="shared" si="0"/>
        <v>0</v>
      </c>
      <c r="G11" s="622"/>
      <c r="H11" s="636"/>
      <c r="I11" s="810">
        <f t="shared" si="1"/>
        <v>0</v>
      </c>
      <c r="J11" s="828">
        <f t="shared" si="2"/>
        <v>0</v>
      </c>
      <c r="K11" s="653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4">
        <f t="shared" si="0"/>
        <v>0</v>
      </c>
      <c r="G12" s="622"/>
      <c r="H12" s="636"/>
      <c r="I12" s="810">
        <f t="shared" si="1"/>
        <v>0</v>
      </c>
      <c r="J12" s="828">
        <f t="shared" si="2"/>
        <v>0</v>
      </c>
      <c r="K12" s="653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4">
        <f t="shared" si="0"/>
        <v>0</v>
      </c>
      <c r="G13" s="622"/>
      <c r="H13" s="636"/>
      <c r="I13" s="810">
        <f t="shared" si="1"/>
        <v>0</v>
      </c>
      <c r="J13" s="828">
        <f t="shared" si="2"/>
        <v>0</v>
      </c>
      <c r="K13" s="653"/>
    </row>
    <row r="14" spans="1:11" x14ac:dyDescent="0.25">
      <c r="B14" s="83"/>
      <c r="C14" s="15"/>
      <c r="D14" s="171">
        <f t="shared" si="3"/>
        <v>0</v>
      </c>
      <c r="E14" s="237"/>
      <c r="F14" s="624">
        <f>D14</f>
        <v>0</v>
      </c>
      <c r="G14" s="622"/>
      <c r="H14" s="636"/>
      <c r="I14" s="810">
        <f t="shared" si="1"/>
        <v>0</v>
      </c>
      <c r="J14" s="828">
        <f t="shared" si="2"/>
        <v>0</v>
      </c>
      <c r="K14" s="653"/>
    </row>
    <row r="15" spans="1:11" x14ac:dyDescent="0.25">
      <c r="B15" s="83"/>
      <c r="C15" s="15"/>
      <c r="D15" s="171">
        <f t="shared" si="3"/>
        <v>0</v>
      </c>
      <c r="E15" s="237"/>
      <c r="F15" s="624">
        <f>D15</f>
        <v>0</v>
      </c>
      <c r="G15" s="622"/>
      <c r="H15" s="636"/>
      <c r="I15" s="810">
        <f t="shared" si="1"/>
        <v>0</v>
      </c>
      <c r="J15" s="828">
        <f t="shared" si="2"/>
        <v>0</v>
      </c>
      <c r="K15" s="653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83" t="s">
        <v>11</v>
      </c>
      <c r="D33" s="1184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14" t="s">
        <v>359</v>
      </c>
      <c r="B1" s="1214"/>
      <c r="C1" s="1214"/>
      <c r="D1" s="1214"/>
      <c r="E1" s="1214"/>
      <c r="F1" s="1214"/>
      <c r="G1" s="1214"/>
      <c r="H1" s="1214"/>
      <c r="I1" s="1214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15" t="s">
        <v>116</v>
      </c>
      <c r="B5" s="1216" t="s">
        <v>84</v>
      </c>
      <c r="C5" s="751">
        <v>62.51</v>
      </c>
      <c r="D5" s="752">
        <v>44867</v>
      </c>
      <c r="E5" s="753">
        <v>18564</v>
      </c>
      <c r="F5" s="754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15"/>
      <c r="B6" s="1217"/>
      <c r="C6" s="751"/>
      <c r="D6" s="752"/>
      <c r="E6" s="753"/>
      <c r="F6" s="754"/>
      <c r="G6" s="73"/>
    </row>
    <row r="7" spans="1:10" ht="15.75" customHeight="1" thickBot="1" x14ac:dyDescent="0.35">
      <c r="A7" s="1215"/>
      <c r="B7" s="1218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195" t="s">
        <v>47</v>
      </c>
      <c r="J8" s="12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96"/>
      <c r="J9" s="1213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6">
        <f>E4+E5+E6-F10+E7+E8</f>
        <v>18491.900000000001</v>
      </c>
      <c r="J10" s="717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6">
        <f t="shared" si="0"/>
        <v>3192.7000000000012</v>
      </c>
      <c r="J39" s="717">
        <f t="shared" si="1"/>
        <v>155</v>
      </c>
    </row>
    <row r="40" spans="1:10" x14ac:dyDescent="0.25">
      <c r="A40" s="2"/>
      <c r="B40" s="83"/>
      <c r="C40" s="15">
        <v>5</v>
      </c>
      <c r="D40" s="611">
        <v>98</v>
      </c>
      <c r="E40" s="609">
        <v>44959</v>
      </c>
      <c r="F40" s="608">
        <f t="shared" si="2"/>
        <v>98</v>
      </c>
      <c r="G40" s="610" t="s">
        <v>236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1">
        <v>21.7</v>
      </c>
      <c r="E41" s="609">
        <v>44959</v>
      </c>
      <c r="F41" s="608">
        <f t="shared" si="2"/>
        <v>21.7</v>
      </c>
      <c r="G41" s="610" t="s">
        <v>238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1">
        <v>59.3</v>
      </c>
      <c r="E42" s="609">
        <v>44960</v>
      </c>
      <c r="F42" s="608">
        <f t="shared" si="2"/>
        <v>59.3</v>
      </c>
      <c r="G42" s="610" t="s">
        <v>242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1">
        <v>166.9</v>
      </c>
      <c r="E43" s="609">
        <v>44963</v>
      </c>
      <c r="F43" s="608">
        <f t="shared" si="2"/>
        <v>166.9</v>
      </c>
      <c r="G43" s="610" t="s">
        <v>246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1">
        <v>199.4</v>
      </c>
      <c r="E44" s="609">
        <v>44972</v>
      </c>
      <c r="F44" s="608">
        <f t="shared" si="2"/>
        <v>199.4</v>
      </c>
      <c r="G44" s="610" t="s">
        <v>205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1">
        <v>61.1</v>
      </c>
      <c r="E45" s="609">
        <v>44973</v>
      </c>
      <c r="F45" s="608">
        <f t="shared" si="2"/>
        <v>61.1</v>
      </c>
      <c r="G45" s="610" t="s">
        <v>268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1">
        <v>210.7</v>
      </c>
      <c r="E46" s="609">
        <v>44975</v>
      </c>
      <c r="F46" s="608">
        <f t="shared" si="2"/>
        <v>210.7</v>
      </c>
      <c r="G46" s="610" t="s">
        <v>208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1">
        <v>41.2</v>
      </c>
      <c r="E47" s="609">
        <v>44976</v>
      </c>
      <c r="F47" s="608">
        <f t="shared" si="2"/>
        <v>41.2</v>
      </c>
      <c r="G47" s="610" t="s">
        <v>284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1">
        <v>57.4</v>
      </c>
      <c r="E48" s="609">
        <v>44978</v>
      </c>
      <c r="F48" s="608">
        <f t="shared" si="2"/>
        <v>57.4</v>
      </c>
      <c r="G48" s="610" t="s">
        <v>287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1">
        <v>61.4</v>
      </c>
      <c r="E49" s="609">
        <v>44978</v>
      </c>
      <c r="F49" s="608">
        <f t="shared" si="2"/>
        <v>61.4</v>
      </c>
      <c r="G49" s="610" t="s">
        <v>290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1">
        <v>41.9</v>
      </c>
      <c r="E50" s="609">
        <v>44980</v>
      </c>
      <c r="F50" s="608">
        <f t="shared" si="2"/>
        <v>41.9</v>
      </c>
      <c r="G50" s="610" t="s">
        <v>297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1">
        <v>42.8</v>
      </c>
      <c r="E51" s="609">
        <v>44985</v>
      </c>
      <c r="F51" s="608">
        <f t="shared" si="2"/>
        <v>42.8</v>
      </c>
      <c r="G51" s="610" t="s">
        <v>309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1">
        <v>19.5</v>
      </c>
      <c r="E52" s="609">
        <v>44985</v>
      </c>
      <c r="F52" s="608">
        <f t="shared" si="2"/>
        <v>19.5</v>
      </c>
      <c r="G52" s="610" t="s">
        <v>309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1">
        <v>21.4</v>
      </c>
      <c r="E53" s="609">
        <v>44985</v>
      </c>
      <c r="F53" s="608">
        <f t="shared" si="2"/>
        <v>21.4</v>
      </c>
      <c r="G53" s="610" t="s">
        <v>304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1">
        <v>338.2</v>
      </c>
      <c r="E54" s="609">
        <v>44986</v>
      </c>
      <c r="F54" s="608">
        <f t="shared" si="2"/>
        <v>338.2</v>
      </c>
      <c r="G54" s="610" t="s">
        <v>317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1">
        <v>510.2</v>
      </c>
      <c r="E55" s="609">
        <v>44988</v>
      </c>
      <c r="F55" s="608">
        <f t="shared" si="2"/>
        <v>510.2</v>
      </c>
      <c r="G55" s="610" t="s">
        <v>329</v>
      </c>
      <c r="H55" s="200">
        <v>84</v>
      </c>
      <c r="I55" s="716">
        <f t="shared" si="0"/>
        <v>1241.6000000000008</v>
      </c>
      <c r="J55" s="717">
        <f t="shared" si="1"/>
        <v>60</v>
      </c>
    </row>
    <row r="56" spans="1:10" x14ac:dyDescent="0.25">
      <c r="A56" s="2"/>
      <c r="B56" s="83"/>
      <c r="C56" s="15"/>
      <c r="D56" s="611"/>
      <c r="E56" s="609"/>
      <c r="F56" s="608">
        <f t="shared" si="2"/>
        <v>0</v>
      </c>
      <c r="G56" s="610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1"/>
      <c r="E57" s="609"/>
      <c r="F57" s="608">
        <f t="shared" si="2"/>
        <v>0</v>
      </c>
      <c r="G57" s="610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1"/>
      <c r="E58" s="609"/>
      <c r="F58" s="608">
        <f t="shared" si="2"/>
        <v>0</v>
      </c>
      <c r="G58" s="610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1"/>
      <c r="E59" s="609"/>
      <c r="F59" s="608">
        <f t="shared" si="2"/>
        <v>0</v>
      </c>
      <c r="G59" s="610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1"/>
      <c r="E60" s="609"/>
      <c r="F60" s="608">
        <f t="shared" si="2"/>
        <v>0</v>
      </c>
      <c r="G60" s="610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1"/>
      <c r="E61" s="609"/>
      <c r="F61" s="608">
        <f t="shared" si="2"/>
        <v>0</v>
      </c>
      <c r="G61" s="610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1"/>
      <c r="E62" s="609"/>
      <c r="F62" s="608">
        <f t="shared" si="2"/>
        <v>0</v>
      </c>
      <c r="G62" s="610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1"/>
      <c r="E63" s="609"/>
      <c r="F63" s="608">
        <f t="shared" si="2"/>
        <v>0</v>
      </c>
      <c r="G63" s="610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1"/>
      <c r="E64" s="609"/>
      <c r="F64" s="608">
        <f t="shared" si="2"/>
        <v>0</v>
      </c>
      <c r="G64" s="610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1"/>
      <c r="E65" s="609"/>
      <c r="F65" s="608">
        <f t="shared" si="2"/>
        <v>0</v>
      </c>
      <c r="G65" s="610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1"/>
      <c r="E66" s="609"/>
      <c r="F66" s="608">
        <f t="shared" si="2"/>
        <v>0</v>
      </c>
      <c r="G66" s="610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1"/>
      <c r="E67" s="609"/>
      <c r="F67" s="608">
        <f t="shared" si="2"/>
        <v>0</v>
      </c>
      <c r="G67" s="610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1"/>
      <c r="E68" s="609"/>
      <c r="F68" s="608">
        <f t="shared" si="2"/>
        <v>0</v>
      </c>
      <c r="G68" s="610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1"/>
      <c r="E69" s="609"/>
      <c r="F69" s="608">
        <f t="shared" si="2"/>
        <v>0</v>
      </c>
      <c r="G69" s="610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1"/>
      <c r="E70" s="609"/>
      <c r="F70" s="608">
        <f t="shared" si="2"/>
        <v>0</v>
      </c>
      <c r="G70" s="610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1"/>
      <c r="E71" s="609"/>
      <c r="F71" s="608">
        <f t="shared" si="2"/>
        <v>0</v>
      </c>
      <c r="G71" s="610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1"/>
      <c r="E72" s="609"/>
      <c r="F72" s="608">
        <f t="shared" si="2"/>
        <v>0</v>
      </c>
      <c r="G72" s="610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1"/>
      <c r="E73" s="609"/>
      <c r="F73" s="608">
        <f t="shared" si="2"/>
        <v>0</v>
      </c>
      <c r="G73" s="610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1"/>
      <c r="E74" s="609"/>
      <c r="F74" s="608">
        <f t="shared" si="2"/>
        <v>0</v>
      </c>
      <c r="G74" s="610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8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8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8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8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8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8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8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8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8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8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8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8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8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8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8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8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8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83" t="s">
        <v>11</v>
      </c>
      <c r="D105" s="1184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21" t="s">
        <v>348</v>
      </c>
      <c r="B1" s="1221"/>
      <c r="C1" s="1221"/>
      <c r="D1" s="1221"/>
      <c r="E1" s="1221"/>
      <c r="F1" s="1221"/>
      <c r="G1" s="1221"/>
      <c r="H1" s="1221"/>
      <c r="I1" s="122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15" t="s">
        <v>319</v>
      </c>
      <c r="B5" s="1216" t="s">
        <v>412</v>
      </c>
      <c r="C5" s="751">
        <v>60</v>
      </c>
      <c r="D5" s="752">
        <v>45003</v>
      </c>
      <c r="E5" s="753">
        <v>38.33</v>
      </c>
      <c r="F5" s="754">
        <v>1</v>
      </c>
      <c r="G5" s="144">
        <f>F43</f>
        <v>0</v>
      </c>
      <c r="H5" s="58">
        <f>E4+E5+E6-G5+E7+E8</f>
        <v>38.33</v>
      </c>
    </row>
    <row r="6" spans="1:10" ht="16.5" customHeight="1" x14ac:dyDescent="0.25">
      <c r="A6" s="1215"/>
      <c r="B6" s="1217"/>
      <c r="C6" s="751"/>
      <c r="D6" s="752"/>
      <c r="E6" s="753"/>
      <c r="F6" s="754"/>
      <c r="G6" s="73"/>
    </row>
    <row r="7" spans="1:10" ht="15.75" customHeight="1" thickBot="1" x14ac:dyDescent="0.35">
      <c r="A7" s="1215"/>
      <c r="B7" s="1218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195" t="s">
        <v>47</v>
      </c>
      <c r="J8" s="12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96"/>
      <c r="J9" s="1213"/>
    </row>
    <row r="10" spans="1:10" ht="15.75" thickTop="1" x14ac:dyDescent="0.25">
      <c r="A10" s="2"/>
      <c r="B10" s="83"/>
      <c r="C10" s="15"/>
      <c r="D10" s="148"/>
      <c r="E10" s="237"/>
      <c r="F10" s="69">
        <f>D10</f>
        <v>0</v>
      </c>
      <c r="G10" s="70"/>
      <c r="H10" s="71"/>
      <c r="I10" s="810">
        <f>E4+E5+E6-F10+E7+E8</f>
        <v>38.33</v>
      </c>
      <c r="J10" s="828">
        <f>F4+F5+F6+F7-C10+F8</f>
        <v>1</v>
      </c>
    </row>
    <row r="11" spans="1:10" x14ac:dyDescent="0.25">
      <c r="A11" s="2"/>
      <c r="B11" s="83"/>
      <c r="C11" s="15"/>
      <c r="D11" s="148"/>
      <c r="E11" s="238"/>
      <c r="F11" s="69">
        <f>D11</f>
        <v>0</v>
      </c>
      <c r="G11" s="70"/>
      <c r="H11" s="71"/>
      <c r="I11" s="203">
        <f>I10-F11</f>
        <v>38.33</v>
      </c>
      <c r="J11" s="124">
        <f>J10-C11</f>
        <v>1</v>
      </c>
    </row>
    <row r="12" spans="1:10" x14ac:dyDescent="0.25">
      <c r="A12" s="80" t="s">
        <v>32</v>
      </c>
      <c r="B12" s="83"/>
      <c r="C12" s="15"/>
      <c r="D12" s="148"/>
      <c r="E12" s="237"/>
      <c r="F12" s="69">
        <f>D12</f>
        <v>0</v>
      </c>
      <c r="G12" s="70"/>
      <c r="H12" s="71"/>
      <c r="I12" s="203">
        <f t="shared" ref="I12:I40" si="0">I11-F12</f>
        <v>38.33</v>
      </c>
      <c r="J12" s="124">
        <f t="shared" ref="J12:J40" si="1">J11-C12</f>
        <v>1</v>
      </c>
    </row>
    <row r="13" spans="1:10" x14ac:dyDescent="0.25">
      <c r="A13" s="81"/>
      <c r="B13" s="83"/>
      <c r="C13" s="15"/>
      <c r="D13" s="148"/>
      <c r="E13" s="245"/>
      <c r="F13" s="69">
        <f t="shared" ref="F13:F40" si="2">D13</f>
        <v>0</v>
      </c>
      <c r="G13" s="70"/>
      <c r="H13" s="71"/>
      <c r="I13" s="203">
        <f t="shared" si="0"/>
        <v>38.33</v>
      </c>
      <c r="J13" s="124">
        <f t="shared" si="1"/>
        <v>1</v>
      </c>
    </row>
    <row r="14" spans="1:10" x14ac:dyDescent="0.25">
      <c r="A14" s="83"/>
      <c r="B14" s="83"/>
      <c r="C14" s="15"/>
      <c r="D14" s="148"/>
      <c r="E14" s="245"/>
      <c r="F14" s="69">
        <f t="shared" si="2"/>
        <v>0</v>
      </c>
      <c r="G14" s="70"/>
      <c r="H14" s="71"/>
      <c r="I14" s="203">
        <f t="shared" si="0"/>
        <v>38.33</v>
      </c>
      <c r="J14" s="124">
        <f t="shared" si="1"/>
        <v>1</v>
      </c>
    </row>
    <row r="15" spans="1:10" x14ac:dyDescent="0.25">
      <c r="A15" s="82" t="s">
        <v>33</v>
      </c>
      <c r="B15" s="83"/>
      <c r="C15" s="15"/>
      <c r="D15" s="148"/>
      <c r="E15" s="245"/>
      <c r="F15" s="69">
        <f t="shared" si="2"/>
        <v>0</v>
      </c>
      <c r="G15" s="70"/>
      <c r="H15" s="71"/>
      <c r="I15" s="203">
        <f t="shared" si="0"/>
        <v>38.33</v>
      </c>
      <c r="J15" s="124">
        <f t="shared" si="1"/>
        <v>1</v>
      </c>
    </row>
    <row r="16" spans="1:10" x14ac:dyDescent="0.25">
      <c r="A16" s="81"/>
      <c r="B16" s="83"/>
      <c r="C16" s="15"/>
      <c r="D16" s="148"/>
      <c r="E16" s="237"/>
      <c r="F16" s="69">
        <f t="shared" si="2"/>
        <v>0</v>
      </c>
      <c r="G16" s="70"/>
      <c r="H16" s="71"/>
      <c r="I16" s="203">
        <f t="shared" si="0"/>
        <v>38.33</v>
      </c>
      <c r="J16" s="124">
        <f t="shared" si="1"/>
        <v>1</v>
      </c>
    </row>
    <row r="17" spans="1:10" x14ac:dyDescent="0.25">
      <c r="A17" s="83"/>
      <c r="B17" s="83"/>
      <c r="C17" s="15"/>
      <c r="D17" s="148"/>
      <c r="E17" s="245"/>
      <c r="F17" s="69">
        <f t="shared" si="2"/>
        <v>0</v>
      </c>
      <c r="G17" s="70"/>
      <c r="H17" s="71"/>
      <c r="I17" s="203">
        <f t="shared" si="0"/>
        <v>38.33</v>
      </c>
      <c r="J17" s="124">
        <f t="shared" si="1"/>
        <v>1</v>
      </c>
    </row>
    <row r="18" spans="1:10" x14ac:dyDescent="0.25">
      <c r="A18" s="2"/>
      <c r="B18" s="83"/>
      <c r="C18" s="15"/>
      <c r="D18" s="148"/>
      <c r="E18" s="245"/>
      <c r="F18" s="69">
        <f t="shared" si="2"/>
        <v>0</v>
      </c>
      <c r="G18" s="392"/>
      <c r="H18" s="71"/>
      <c r="I18" s="203">
        <f t="shared" si="0"/>
        <v>38.33</v>
      </c>
      <c r="J18" s="124">
        <f t="shared" si="1"/>
        <v>1</v>
      </c>
    </row>
    <row r="19" spans="1:10" x14ac:dyDescent="0.25">
      <c r="A19" s="2"/>
      <c r="B19" s="83"/>
      <c r="C19" s="53"/>
      <c r="D19" s="148"/>
      <c r="E19" s="245"/>
      <c r="F19" s="69">
        <f t="shared" si="2"/>
        <v>0</v>
      </c>
      <c r="G19" s="70"/>
      <c r="H19" s="71"/>
      <c r="I19" s="203">
        <f t="shared" si="0"/>
        <v>38.33</v>
      </c>
      <c r="J19" s="124">
        <f t="shared" si="1"/>
        <v>1</v>
      </c>
    </row>
    <row r="20" spans="1:10" x14ac:dyDescent="0.25">
      <c r="A20" s="2"/>
      <c r="B20" s="83"/>
      <c r="C20" s="15"/>
      <c r="D20" s="148"/>
      <c r="E20" s="237"/>
      <c r="F20" s="69">
        <f t="shared" si="2"/>
        <v>0</v>
      </c>
      <c r="G20" s="70"/>
      <c r="H20" s="71"/>
      <c r="I20" s="203">
        <f t="shared" si="0"/>
        <v>38.33</v>
      </c>
      <c r="J20" s="124">
        <f t="shared" si="1"/>
        <v>1</v>
      </c>
    </row>
    <row r="21" spans="1:10" x14ac:dyDescent="0.25">
      <c r="A21" s="2"/>
      <c r="B21" s="83"/>
      <c r="C21" s="15"/>
      <c r="D21" s="148"/>
      <c r="E21" s="237"/>
      <c r="F21" s="69">
        <f t="shared" si="2"/>
        <v>0</v>
      </c>
      <c r="G21" s="70"/>
      <c r="H21" s="71"/>
      <c r="I21" s="203">
        <f t="shared" si="0"/>
        <v>38.33</v>
      </c>
      <c r="J21" s="124">
        <f t="shared" si="1"/>
        <v>1</v>
      </c>
    </row>
    <row r="22" spans="1:10" x14ac:dyDescent="0.25">
      <c r="A22" s="2"/>
      <c r="B22" s="83"/>
      <c r="C22" s="15"/>
      <c r="D22" s="148"/>
      <c r="E22" s="238"/>
      <c r="F22" s="69">
        <f t="shared" si="2"/>
        <v>0</v>
      </c>
      <c r="G22" s="70"/>
      <c r="H22" s="71"/>
      <c r="I22" s="203">
        <f t="shared" si="0"/>
        <v>38.33</v>
      </c>
      <c r="J22" s="124">
        <f t="shared" si="1"/>
        <v>1</v>
      </c>
    </row>
    <row r="23" spans="1:10" x14ac:dyDescent="0.25">
      <c r="A23" s="2"/>
      <c r="B23" s="83"/>
      <c r="C23" s="15"/>
      <c r="D23" s="148"/>
      <c r="E23" s="238"/>
      <c r="F23" s="69">
        <f t="shared" si="2"/>
        <v>0</v>
      </c>
      <c r="G23" s="70"/>
      <c r="H23" s="71"/>
      <c r="I23" s="203">
        <f t="shared" si="0"/>
        <v>38.33</v>
      </c>
      <c r="J23" s="124">
        <f t="shared" si="1"/>
        <v>1</v>
      </c>
    </row>
    <row r="24" spans="1:10" x14ac:dyDescent="0.25">
      <c r="A24" s="2"/>
      <c r="B24" s="83"/>
      <c r="C24" s="15"/>
      <c r="D24" s="148"/>
      <c r="E24" s="238"/>
      <c r="F24" s="69">
        <f t="shared" si="2"/>
        <v>0</v>
      </c>
      <c r="G24" s="70"/>
      <c r="H24" s="71"/>
      <c r="I24" s="203">
        <f t="shared" si="0"/>
        <v>38.33</v>
      </c>
      <c r="J24" s="124">
        <f t="shared" si="1"/>
        <v>1</v>
      </c>
    </row>
    <row r="25" spans="1:10" x14ac:dyDescent="0.25">
      <c r="A25" s="2"/>
      <c r="B25" s="83"/>
      <c r="C25" s="15"/>
      <c r="D25" s="148"/>
      <c r="E25" s="238"/>
      <c r="F25" s="69">
        <f t="shared" si="2"/>
        <v>0</v>
      </c>
      <c r="G25" s="70"/>
      <c r="H25" s="71"/>
      <c r="I25" s="203">
        <f t="shared" si="0"/>
        <v>38.33</v>
      </c>
      <c r="J25" s="124">
        <f t="shared" si="1"/>
        <v>1</v>
      </c>
    </row>
    <row r="26" spans="1:10" x14ac:dyDescent="0.25">
      <c r="A26" s="2"/>
      <c r="B26" s="83"/>
      <c r="C26" s="15"/>
      <c r="D26" s="148"/>
      <c r="E26" s="238"/>
      <c r="F26" s="69">
        <f t="shared" si="2"/>
        <v>0</v>
      </c>
      <c r="G26" s="70"/>
      <c r="H26" s="71"/>
      <c r="I26" s="203">
        <f t="shared" si="0"/>
        <v>38.33</v>
      </c>
      <c r="J26" s="124">
        <f t="shared" si="1"/>
        <v>1</v>
      </c>
    </row>
    <row r="27" spans="1:10" x14ac:dyDescent="0.25">
      <c r="A27" s="2"/>
      <c r="B27" s="83"/>
      <c r="C27" s="15"/>
      <c r="D27" s="148"/>
      <c r="E27" s="238"/>
      <c r="F27" s="69">
        <f t="shared" si="2"/>
        <v>0</v>
      </c>
      <c r="G27" s="70"/>
      <c r="H27" s="71"/>
      <c r="I27" s="203">
        <f t="shared" si="0"/>
        <v>38.33</v>
      </c>
      <c r="J27" s="124">
        <f t="shared" si="1"/>
        <v>1</v>
      </c>
    </row>
    <row r="28" spans="1:10" x14ac:dyDescent="0.25">
      <c r="A28" s="2"/>
      <c r="B28" s="83"/>
      <c r="C28" s="15"/>
      <c r="D28" s="148"/>
      <c r="E28" s="238"/>
      <c r="F28" s="69">
        <f t="shared" si="2"/>
        <v>0</v>
      </c>
      <c r="G28" s="70"/>
      <c r="H28" s="71"/>
      <c r="I28" s="203">
        <f t="shared" si="0"/>
        <v>38.33</v>
      </c>
      <c r="J28" s="124">
        <f t="shared" si="1"/>
        <v>1</v>
      </c>
    </row>
    <row r="29" spans="1:10" x14ac:dyDescent="0.25">
      <c r="A29" s="2"/>
      <c r="B29" s="83"/>
      <c r="C29" s="15"/>
      <c r="D29" s="148"/>
      <c r="E29" s="238"/>
      <c r="F29" s="69">
        <f t="shared" si="2"/>
        <v>0</v>
      </c>
      <c r="G29" s="70"/>
      <c r="H29" s="71"/>
      <c r="I29" s="203">
        <f t="shared" si="0"/>
        <v>38.33</v>
      </c>
      <c r="J29" s="124">
        <f t="shared" si="1"/>
        <v>1</v>
      </c>
    </row>
    <row r="30" spans="1:10" x14ac:dyDescent="0.25">
      <c r="A30" s="2"/>
      <c r="B30" s="83"/>
      <c r="C30" s="15"/>
      <c r="D30" s="148"/>
      <c r="E30" s="238"/>
      <c r="F30" s="69">
        <f t="shared" si="2"/>
        <v>0</v>
      </c>
      <c r="G30" s="70"/>
      <c r="H30" s="71"/>
      <c r="I30" s="203">
        <f t="shared" si="0"/>
        <v>38.33</v>
      </c>
      <c r="J30" s="124">
        <f t="shared" si="1"/>
        <v>1</v>
      </c>
    </row>
    <row r="31" spans="1:10" x14ac:dyDescent="0.25">
      <c r="A31" s="2"/>
      <c r="B31" s="83"/>
      <c r="C31" s="15"/>
      <c r="D31" s="148"/>
      <c r="E31" s="238"/>
      <c r="F31" s="69">
        <f t="shared" si="2"/>
        <v>0</v>
      </c>
      <c r="G31" s="70"/>
      <c r="H31" s="71"/>
      <c r="I31" s="203">
        <f t="shared" si="0"/>
        <v>38.33</v>
      </c>
      <c r="J31" s="124">
        <f t="shared" si="1"/>
        <v>1</v>
      </c>
    </row>
    <row r="32" spans="1:10" x14ac:dyDescent="0.25">
      <c r="A32" s="2"/>
      <c r="B32" s="83"/>
      <c r="C32" s="15"/>
      <c r="D32" s="148"/>
      <c r="E32" s="238"/>
      <c r="F32" s="69">
        <f t="shared" si="2"/>
        <v>0</v>
      </c>
      <c r="G32" s="70"/>
      <c r="H32" s="71"/>
      <c r="I32" s="203">
        <f t="shared" si="0"/>
        <v>38.33</v>
      </c>
      <c r="J32" s="124">
        <f t="shared" si="1"/>
        <v>1</v>
      </c>
    </row>
    <row r="33" spans="1:10" x14ac:dyDescent="0.25">
      <c r="A33" s="2"/>
      <c r="B33" s="83"/>
      <c r="C33" s="15"/>
      <c r="D33" s="148"/>
      <c r="E33" s="238"/>
      <c r="F33" s="69">
        <f t="shared" si="2"/>
        <v>0</v>
      </c>
      <c r="G33" s="70"/>
      <c r="H33" s="71"/>
      <c r="I33" s="203">
        <f t="shared" si="0"/>
        <v>38.33</v>
      </c>
      <c r="J33" s="124">
        <f t="shared" si="1"/>
        <v>1</v>
      </c>
    </row>
    <row r="34" spans="1:10" x14ac:dyDescent="0.25">
      <c r="A34" s="2"/>
      <c r="B34" s="83"/>
      <c r="C34" s="15"/>
      <c r="D34" s="148"/>
      <c r="E34" s="238"/>
      <c r="F34" s="69">
        <f t="shared" si="2"/>
        <v>0</v>
      </c>
      <c r="G34" s="70"/>
      <c r="H34" s="71"/>
      <c r="I34" s="203">
        <f t="shared" si="0"/>
        <v>38.33</v>
      </c>
      <c r="J34" s="124">
        <f t="shared" si="1"/>
        <v>1</v>
      </c>
    </row>
    <row r="35" spans="1:10" x14ac:dyDescent="0.25">
      <c r="A35" s="2"/>
      <c r="B35" s="83"/>
      <c r="C35" s="15"/>
      <c r="D35" s="148"/>
      <c r="E35" s="238"/>
      <c r="F35" s="69">
        <f t="shared" si="2"/>
        <v>0</v>
      </c>
      <c r="G35" s="70"/>
      <c r="H35" s="71"/>
      <c r="I35" s="203">
        <f t="shared" si="0"/>
        <v>38.33</v>
      </c>
      <c r="J35" s="124">
        <f t="shared" si="1"/>
        <v>1</v>
      </c>
    </row>
    <row r="36" spans="1:10" x14ac:dyDescent="0.25">
      <c r="A36" s="2"/>
      <c r="B36" s="83"/>
      <c r="C36" s="15"/>
      <c r="D36" s="148"/>
      <c r="E36" s="238"/>
      <c r="F36" s="69">
        <f t="shared" si="2"/>
        <v>0</v>
      </c>
      <c r="G36" s="70"/>
      <c r="H36" s="71"/>
      <c r="I36" s="203">
        <f t="shared" si="0"/>
        <v>38.33</v>
      </c>
      <c r="J36" s="124">
        <f t="shared" si="1"/>
        <v>1</v>
      </c>
    </row>
    <row r="37" spans="1:10" x14ac:dyDescent="0.25">
      <c r="A37" s="2"/>
      <c r="B37" s="83"/>
      <c r="C37" s="15"/>
      <c r="D37" s="148"/>
      <c r="E37" s="238"/>
      <c r="F37" s="69">
        <f t="shared" si="2"/>
        <v>0</v>
      </c>
      <c r="G37" s="70"/>
      <c r="H37" s="71"/>
      <c r="I37" s="203">
        <f t="shared" si="0"/>
        <v>38.33</v>
      </c>
      <c r="J37" s="124">
        <f t="shared" si="1"/>
        <v>1</v>
      </c>
    </row>
    <row r="38" spans="1:10" x14ac:dyDescent="0.25">
      <c r="A38" s="2"/>
      <c r="B38" s="83"/>
      <c r="C38" s="15"/>
      <c r="D38" s="148"/>
      <c r="E38" s="238"/>
      <c r="F38" s="69">
        <f t="shared" si="2"/>
        <v>0</v>
      </c>
      <c r="G38" s="70"/>
      <c r="H38" s="71"/>
      <c r="I38" s="203">
        <f t="shared" si="0"/>
        <v>38.33</v>
      </c>
      <c r="J38" s="124">
        <f t="shared" si="1"/>
        <v>1</v>
      </c>
    </row>
    <row r="39" spans="1:10" x14ac:dyDescent="0.25">
      <c r="A39" s="2"/>
      <c r="B39" s="83"/>
      <c r="C39" s="15"/>
      <c r="D39" s="148"/>
      <c r="E39" s="238"/>
      <c r="F39" s="69">
        <f t="shared" si="2"/>
        <v>0</v>
      </c>
      <c r="G39" s="70"/>
      <c r="H39" s="71"/>
      <c r="I39" s="810">
        <f t="shared" si="0"/>
        <v>38.33</v>
      </c>
      <c r="J39" s="828">
        <f t="shared" si="1"/>
        <v>1</v>
      </c>
    </row>
    <row r="40" spans="1:10" x14ac:dyDescent="0.25">
      <c r="A40" s="2"/>
      <c r="B40" s="83"/>
      <c r="C40" s="15"/>
      <c r="D40" s="611"/>
      <c r="E40" s="609"/>
      <c r="F40" s="69">
        <f t="shared" si="2"/>
        <v>0</v>
      </c>
      <c r="G40" s="70"/>
      <c r="H40" s="71"/>
      <c r="I40" s="203">
        <f t="shared" si="0"/>
        <v>38.33</v>
      </c>
      <c r="J40" s="124">
        <f t="shared" si="1"/>
        <v>1</v>
      </c>
    </row>
    <row r="41" spans="1:10" ht="14.25" customHeight="1" x14ac:dyDescent="0.25">
      <c r="A41" s="2"/>
      <c r="B41" s="83"/>
      <c r="C41" s="15"/>
      <c r="D41" s="148"/>
      <c r="E41" s="238"/>
      <c r="F41" s="69"/>
      <c r="G41" s="70"/>
      <c r="H41" s="71"/>
      <c r="I41" s="203"/>
      <c r="J41" s="124"/>
    </row>
    <row r="42" spans="1:10" ht="15.75" thickBot="1" x14ac:dyDescent="0.3">
      <c r="A42" s="4"/>
      <c r="B42" s="74"/>
      <c r="C42" s="37"/>
      <c r="D42" s="301">
        <v>0</v>
      </c>
      <c r="E42" s="154"/>
      <c r="F42" s="147">
        <f t="shared" ref="F42" si="3">D42</f>
        <v>0</v>
      </c>
      <c r="G42" s="136"/>
      <c r="H42" s="193"/>
      <c r="I42" s="24"/>
      <c r="J42" s="24"/>
    </row>
    <row r="43" spans="1:10" ht="16.5" thickTop="1" thickBot="1" x14ac:dyDescent="0.3">
      <c r="C43" s="90">
        <f>SUM(C10:C42)</f>
        <v>0</v>
      </c>
      <c r="D43" s="148">
        <v>0</v>
      </c>
      <c r="E43" s="38"/>
      <c r="F43" s="5">
        <f>SUM(F10:F42)</f>
        <v>0</v>
      </c>
    </row>
    <row r="44" spans="1:10" ht="15.75" thickBot="1" x14ac:dyDescent="0.3">
      <c r="A44" s="51"/>
      <c r="D44" s="148">
        <v>0</v>
      </c>
      <c r="E44" s="68">
        <f>F4+F5+F6-+C43+F7</f>
        <v>1</v>
      </c>
      <c r="F44" s="5"/>
    </row>
    <row r="45" spans="1:10" ht="15.75" thickBot="1" x14ac:dyDescent="0.3">
      <c r="A45" s="116"/>
      <c r="D45" s="47"/>
      <c r="F45" s="5"/>
    </row>
    <row r="46" spans="1:10" ht="16.5" thickTop="1" thickBot="1" x14ac:dyDescent="0.3">
      <c r="A46" s="47"/>
      <c r="C46" s="1183" t="s">
        <v>11</v>
      </c>
      <c r="D46" s="1184"/>
      <c r="E46" s="142">
        <f>E5+E4+E6+-F43+E7</f>
        <v>38.33</v>
      </c>
      <c r="F46" s="5"/>
    </row>
  </sheetData>
  <mergeCells count="6">
    <mergeCell ref="A1:I1"/>
    <mergeCell ref="A5:A7"/>
    <mergeCell ref="B5:B7"/>
    <mergeCell ref="I8:I9"/>
    <mergeCell ref="J8:J9"/>
    <mergeCell ref="C46:D4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I1" workbookViewId="0">
      <selection activeCell="U5" sqref="U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40" t="s">
        <v>361</v>
      </c>
      <c r="B1" s="1140"/>
      <c r="C1" s="1140"/>
      <c r="D1" s="1140"/>
      <c r="E1" s="1140"/>
      <c r="F1" s="1140"/>
      <c r="G1" s="1140"/>
      <c r="H1" s="97">
        <v>1</v>
      </c>
      <c r="L1" s="1144" t="s">
        <v>348</v>
      </c>
      <c r="M1" s="1144"/>
      <c r="N1" s="1144"/>
      <c r="O1" s="1144"/>
      <c r="P1" s="1144"/>
      <c r="Q1" s="1144"/>
      <c r="R1" s="1144"/>
      <c r="S1" s="9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1"/>
      <c r="C4" s="218"/>
      <c r="D4" s="115"/>
      <c r="E4" s="231"/>
      <c r="F4" s="232"/>
      <c r="L4" s="75"/>
      <c r="M4" s="141"/>
      <c r="N4" s="218"/>
      <c r="O4" s="115"/>
      <c r="P4" s="231"/>
      <c r="Q4" s="232"/>
    </row>
    <row r="5" spans="1:21" ht="15" customHeight="1" thickBot="1" x14ac:dyDescent="0.3">
      <c r="A5" s="1219" t="s">
        <v>319</v>
      </c>
      <c r="B5" s="1210" t="s">
        <v>321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  <c r="L5" s="1219" t="s">
        <v>319</v>
      </c>
      <c r="M5" s="1210" t="s">
        <v>321</v>
      </c>
      <c r="N5" s="218">
        <v>65</v>
      </c>
      <c r="O5" s="115">
        <v>45003</v>
      </c>
      <c r="P5" s="141">
        <v>1053.96</v>
      </c>
      <c r="Q5" s="233">
        <v>35</v>
      </c>
      <c r="R5" s="144">
        <f>Q30</f>
        <v>0</v>
      </c>
      <c r="S5" s="58">
        <f>P4+P5+P6-R5</f>
        <v>1053.96</v>
      </c>
    </row>
    <row r="6" spans="1:21" ht="17.25" thickTop="1" thickBot="1" x14ac:dyDescent="0.3">
      <c r="A6" s="1220"/>
      <c r="B6" s="1211"/>
      <c r="C6" s="218"/>
      <c r="D6" s="115"/>
      <c r="E6" s="141"/>
      <c r="F6" s="233"/>
      <c r="I6" s="1206" t="s">
        <v>3</v>
      </c>
      <c r="J6" s="1202" t="s">
        <v>4</v>
      </c>
      <c r="L6" s="1220"/>
      <c r="M6" s="1211"/>
      <c r="N6" s="218"/>
      <c r="O6" s="115"/>
      <c r="P6" s="141"/>
      <c r="Q6" s="233"/>
      <c r="T6" s="1206" t="s">
        <v>3</v>
      </c>
      <c r="U6" s="120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07"/>
      <c r="J7" s="1203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207"/>
      <c r="U7" s="1203"/>
    </row>
    <row r="8" spans="1:21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2" t="s">
        <v>334</v>
      </c>
      <c r="H8" s="636">
        <v>75.5</v>
      </c>
      <c r="I8" s="203">
        <f>E5+E4-F8+E6</f>
        <v>1840.1299999999999</v>
      </c>
      <c r="J8" s="124">
        <f>F4+F5+F6-C8</f>
        <v>69</v>
      </c>
      <c r="L8" s="80" t="s">
        <v>32</v>
      </c>
      <c r="M8" s="83"/>
      <c r="N8" s="15"/>
      <c r="O8" s="171">
        <v>0</v>
      </c>
      <c r="P8" s="238"/>
      <c r="Q8" s="69">
        <f t="shared" ref="Q8:Q13" si="1">O8</f>
        <v>0</v>
      </c>
      <c r="R8" s="622"/>
      <c r="S8" s="636"/>
      <c r="T8" s="203">
        <f>P5+P4-Q8+P6</f>
        <v>1053.96</v>
      </c>
      <c r="U8" s="124">
        <f>Q4+Q5+Q6-N8</f>
        <v>35</v>
      </c>
    </row>
    <row r="9" spans="1:21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2" t="s">
        <v>338</v>
      </c>
      <c r="H9" s="636">
        <v>75.5</v>
      </c>
      <c r="I9" s="203">
        <f>I8-F9</f>
        <v>1043.8899999999999</v>
      </c>
      <c r="J9" s="124">
        <f>J8-C9</f>
        <v>39</v>
      </c>
      <c r="L9" s="189"/>
      <c r="M9" s="83"/>
      <c r="N9" s="15"/>
      <c r="O9" s="171">
        <v>0</v>
      </c>
      <c r="P9" s="238"/>
      <c r="Q9" s="69">
        <f t="shared" si="1"/>
        <v>0</v>
      </c>
      <c r="R9" s="622"/>
      <c r="S9" s="636"/>
      <c r="T9" s="203">
        <f>T8-Q9</f>
        <v>1053.96</v>
      </c>
      <c r="U9" s="124">
        <f>U8-N9</f>
        <v>35</v>
      </c>
    </row>
    <row r="10" spans="1:21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338</v>
      </c>
      <c r="H10" s="125">
        <v>75.5</v>
      </c>
      <c r="I10" s="203">
        <f t="shared" ref="I10:I28" si="2">I9-F10</f>
        <v>910.83999999999992</v>
      </c>
      <c r="J10" s="124">
        <f t="shared" ref="J10:J28" si="3">J9-C10</f>
        <v>34</v>
      </c>
      <c r="L10" s="177"/>
      <c r="M10" s="83"/>
      <c r="N10" s="15"/>
      <c r="O10" s="171">
        <v>0</v>
      </c>
      <c r="P10" s="238"/>
      <c r="Q10" s="69">
        <f t="shared" si="1"/>
        <v>0</v>
      </c>
      <c r="R10" s="70"/>
      <c r="S10" s="125"/>
      <c r="T10" s="203">
        <f t="shared" ref="T10:T28" si="4">T9-Q10</f>
        <v>1053.96</v>
      </c>
      <c r="U10" s="124">
        <f t="shared" ref="U10:U28" si="5">U9-N10</f>
        <v>35</v>
      </c>
    </row>
    <row r="11" spans="1:21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339</v>
      </c>
      <c r="H11" s="125">
        <v>75.5</v>
      </c>
      <c r="I11" s="203">
        <f t="shared" si="2"/>
        <v>824.57999999999993</v>
      </c>
      <c r="J11" s="124">
        <f t="shared" si="3"/>
        <v>31</v>
      </c>
      <c r="L11" s="82" t="s">
        <v>33</v>
      </c>
      <c r="M11" s="83"/>
      <c r="N11" s="15"/>
      <c r="O11" s="171">
        <v>0</v>
      </c>
      <c r="P11" s="238"/>
      <c r="Q11" s="69">
        <f t="shared" si="1"/>
        <v>0</v>
      </c>
      <c r="R11" s="70"/>
      <c r="S11" s="125"/>
      <c r="T11" s="203">
        <f t="shared" si="4"/>
        <v>1053.96</v>
      </c>
      <c r="U11" s="124">
        <f t="shared" si="5"/>
        <v>35</v>
      </c>
    </row>
    <row r="12" spans="1:21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218</v>
      </c>
      <c r="H12" s="125">
        <v>75.5</v>
      </c>
      <c r="I12" s="203">
        <f t="shared" si="2"/>
        <v>717.45999999999992</v>
      </c>
      <c r="J12" s="124">
        <f t="shared" si="3"/>
        <v>27</v>
      </c>
      <c r="L12" s="73"/>
      <c r="M12" s="83"/>
      <c r="N12" s="15"/>
      <c r="O12" s="171">
        <v>0</v>
      </c>
      <c r="P12" s="238"/>
      <c r="Q12" s="69">
        <f t="shared" si="1"/>
        <v>0</v>
      </c>
      <c r="R12" s="70"/>
      <c r="S12" s="125"/>
      <c r="T12" s="810">
        <f t="shared" si="4"/>
        <v>1053.96</v>
      </c>
      <c r="U12" s="828">
        <f t="shared" si="5"/>
        <v>35</v>
      </c>
    </row>
    <row r="13" spans="1:21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343</v>
      </c>
      <c r="H13" s="125">
        <v>75.5</v>
      </c>
      <c r="I13" s="203">
        <f t="shared" si="2"/>
        <v>581.16999999999996</v>
      </c>
      <c r="J13" s="124">
        <f t="shared" si="3"/>
        <v>22</v>
      </c>
      <c r="L13" s="73"/>
      <c r="M13" s="83"/>
      <c r="N13" s="15"/>
      <c r="O13" s="171">
        <v>0</v>
      </c>
      <c r="P13" s="237"/>
      <c r="Q13" s="69">
        <f t="shared" si="1"/>
        <v>0</v>
      </c>
      <c r="R13" s="70"/>
      <c r="S13" s="125"/>
      <c r="T13" s="810">
        <f t="shared" si="4"/>
        <v>1053.96</v>
      </c>
      <c r="U13" s="828">
        <f t="shared" si="5"/>
        <v>35</v>
      </c>
    </row>
    <row r="14" spans="1:21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219</v>
      </c>
      <c r="H14" s="125">
        <v>75.5</v>
      </c>
      <c r="I14" s="716">
        <f t="shared" si="2"/>
        <v>291.90999999999997</v>
      </c>
      <c r="J14" s="717">
        <f t="shared" si="3"/>
        <v>11</v>
      </c>
      <c r="M14" s="83"/>
      <c r="N14" s="15"/>
      <c r="O14" s="171">
        <v>0</v>
      </c>
      <c r="P14" s="237"/>
      <c r="Q14" s="69">
        <f>O14</f>
        <v>0</v>
      </c>
      <c r="R14" s="70"/>
      <c r="S14" s="125"/>
      <c r="T14" s="810">
        <f t="shared" si="4"/>
        <v>1053.96</v>
      </c>
      <c r="U14" s="828">
        <f t="shared" si="5"/>
        <v>35</v>
      </c>
    </row>
    <row r="15" spans="1:21" x14ac:dyDescent="0.25">
      <c r="B15" s="83"/>
      <c r="C15" s="15"/>
      <c r="D15" s="171">
        <f t="shared" ref="D15:D28" si="6">C15*B15</f>
        <v>0</v>
      </c>
      <c r="E15" s="237"/>
      <c r="F15" s="69">
        <f>D15</f>
        <v>0</v>
      </c>
      <c r="G15" s="70"/>
      <c r="H15" s="125"/>
      <c r="I15" s="203">
        <f t="shared" si="2"/>
        <v>291.90999999999997</v>
      </c>
      <c r="J15" s="124">
        <f t="shared" si="3"/>
        <v>11</v>
      </c>
      <c r="M15" s="83"/>
      <c r="N15" s="15"/>
      <c r="O15" s="171">
        <v>0</v>
      </c>
      <c r="P15" s="237"/>
      <c r="Q15" s="69">
        <f>O15</f>
        <v>0</v>
      </c>
      <c r="R15" s="70"/>
      <c r="S15" s="125"/>
      <c r="T15" s="810">
        <f t="shared" si="4"/>
        <v>1053.96</v>
      </c>
      <c r="U15" s="828">
        <f t="shared" si="5"/>
        <v>35</v>
      </c>
    </row>
    <row r="16" spans="1:21" x14ac:dyDescent="0.25">
      <c r="A16" s="81"/>
      <c r="B16" s="83"/>
      <c r="C16" s="15"/>
      <c r="D16" s="171">
        <f t="shared" si="6"/>
        <v>0</v>
      </c>
      <c r="E16" s="245"/>
      <c r="F16" s="69">
        <f>D16</f>
        <v>0</v>
      </c>
      <c r="G16" s="70"/>
      <c r="H16" s="125"/>
      <c r="I16" s="203">
        <f t="shared" si="2"/>
        <v>291.90999999999997</v>
      </c>
      <c r="J16" s="124">
        <f t="shared" si="3"/>
        <v>11</v>
      </c>
      <c r="L16" s="81"/>
      <c r="M16" s="83"/>
      <c r="N16" s="15"/>
      <c r="O16" s="171">
        <v>0</v>
      </c>
      <c r="P16" s="245"/>
      <c r="Q16" s="69">
        <f>O16</f>
        <v>0</v>
      </c>
      <c r="R16" s="70"/>
      <c r="S16" s="125"/>
      <c r="T16" s="810">
        <f t="shared" si="4"/>
        <v>1053.96</v>
      </c>
      <c r="U16" s="828">
        <f t="shared" si="5"/>
        <v>35</v>
      </c>
    </row>
    <row r="17" spans="1:21" x14ac:dyDescent="0.25">
      <c r="A17" s="83"/>
      <c r="B17" s="83"/>
      <c r="C17" s="15"/>
      <c r="D17" s="171">
        <f t="shared" si="6"/>
        <v>0</v>
      </c>
      <c r="E17" s="245"/>
      <c r="F17" s="69">
        <f t="shared" ref="F17:F29" si="7">D17</f>
        <v>0</v>
      </c>
      <c r="G17" s="392"/>
      <c r="H17" s="125"/>
      <c r="I17" s="203">
        <f t="shared" si="2"/>
        <v>291.90999999999997</v>
      </c>
      <c r="J17" s="124">
        <f t="shared" si="3"/>
        <v>11</v>
      </c>
      <c r="L17" s="83"/>
      <c r="M17" s="83"/>
      <c r="N17" s="15"/>
      <c r="O17" s="171">
        <v>0</v>
      </c>
      <c r="P17" s="245"/>
      <c r="Q17" s="69">
        <f t="shared" ref="Q17:Q29" si="8">O17</f>
        <v>0</v>
      </c>
      <c r="R17" s="392"/>
      <c r="S17" s="125"/>
      <c r="T17" s="810">
        <f t="shared" si="4"/>
        <v>1053.96</v>
      </c>
      <c r="U17" s="828">
        <f t="shared" si="5"/>
        <v>35</v>
      </c>
    </row>
    <row r="18" spans="1:21" x14ac:dyDescent="0.25">
      <c r="A18" s="2"/>
      <c r="B18" s="83"/>
      <c r="C18" s="15"/>
      <c r="D18" s="171">
        <f t="shared" si="6"/>
        <v>0</v>
      </c>
      <c r="E18" s="245"/>
      <c r="F18" s="69">
        <f t="shared" si="7"/>
        <v>0</v>
      </c>
      <c r="G18" s="70"/>
      <c r="H18" s="125"/>
      <c r="I18" s="203">
        <f t="shared" si="2"/>
        <v>291.90999999999997</v>
      </c>
      <c r="J18" s="124">
        <f t="shared" si="3"/>
        <v>11</v>
      </c>
      <c r="L18" s="2"/>
      <c r="M18" s="83"/>
      <c r="N18" s="15"/>
      <c r="O18" s="171">
        <v>0</v>
      </c>
      <c r="P18" s="245"/>
      <c r="Q18" s="69">
        <f t="shared" si="8"/>
        <v>0</v>
      </c>
      <c r="R18" s="70"/>
      <c r="S18" s="125"/>
      <c r="T18" s="203">
        <f t="shared" si="4"/>
        <v>1053.96</v>
      </c>
      <c r="U18" s="124">
        <f t="shared" si="5"/>
        <v>35</v>
      </c>
    </row>
    <row r="19" spans="1:21" x14ac:dyDescent="0.25">
      <c r="A19" s="2"/>
      <c r="B19" s="83"/>
      <c r="C19" s="15"/>
      <c r="D19" s="171">
        <f t="shared" si="6"/>
        <v>0</v>
      </c>
      <c r="E19" s="245"/>
      <c r="F19" s="69">
        <f t="shared" si="7"/>
        <v>0</v>
      </c>
      <c r="G19" s="70"/>
      <c r="H19" s="125"/>
      <c r="I19" s="203">
        <f t="shared" si="2"/>
        <v>291.90999999999997</v>
      </c>
      <c r="J19" s="124">
        <f t="shared" si="3"/>
        <v>11</v>
      </c>
      <c r="L19" s="2"/>
      <c r="M19" s="83"/>
      <c r="N19" s="15"/>
      <c r="O19" s="171">
        <v>0</v>
      </c>
      <c r="P19" s="245"/>
      <c r="Q19" s="69">
        <f t="shared" si="8"/>
        <v>0</v>
      </c>
      <c r="R19" s="70"/>
      <c r="S19" s="125"/>
      <c r="T19" s="203">
        <f t="shared" si="4"/>
        <v>1053.96</v>
      </c>
      <c r="U19" s="124">
        <f t="shared" si="5"/>
        <v>35</v>
      </c>
    </row>
    <row r="20" spans="1:21" x14ac:dyDescent="0.25">
      <c r="A20" s="2"/>
      <c r="B20" s="83"/>
      <c r="C20" s="15"/>
      <c r="D20" s="171">
        <f t="shared" si="6"/>
        <v>0</v>
      </c>
      <c r="E20" s="237"/>
      <c r="F20" s="69">
        <f t="shared" si="7"/>
        <v>0</v>
      </c>
      <c r="G20" s="70"/>
      <c r="H20" s="125"/>
      <c r="I20" s="203">
        <f t="shared" si="2"/>
        <v>291.90999999999997</v>
      </c>
      <c r="J20" s="124">
        <f t="shared" si="3"/>
        <v>11</v>
      </c>
      <c r="L20" s="2"/>
      <c r="M20" s="83"/>
      <c r="N20" s="15"/>
      <c r="O20" s="171">
        <v>0</v>
      </c>
      <c r="P20" s="237"/>
      <c r="Q20" s="69">
        <f t="shared" si="8"/>
        <v>0</v>
      </c>
      <c r="R20" s="70"/>
      <c r="S20" s="125"/>
      <c r="T20" s="203">
        <f t="shared" si="4"/>
        <v>1053.96</v>
      </c>
      <c r="U20" s="124">
        <f t="shared" si="5"/>
        <v>35</v>
      </c>
    </row>
    <row r="21" spans="1:21" x14ac:dyDescent="0.25">
      <c r="A21" s="2"/>
      <c r="B21" s="83"/>
      <c r="C21" s="15"/>
      <c r="D21" s="171">
        <f t="shared" si="6"/>
        <v>0</v>
      </c>
      <c r="E21" s="237"/>
      <c r="F21" s="69">
        <f t="shared" si="7"/>
        <v>0</v>
      </c>
      <c r="G21" s="70"/>
      <c r="H21" s="125"/>
      <c r="I21" s="203">
        <f t="shared" si="2"/>
        <v>291.90999999999997</v>
      </c>
      <c r="J21" s="124">
        <f t="shared" si="3"/>
        <v>11</v>
      </c>
      <c r="L21" s="2"/>
      <c r="M21" s="83"/>
      <c r="N21" s="15"/>
      <c r="O21" s="171">
        <v>0</v>
      </c>
      <c r="P21" s="237"/>
      <c r="Q21" s="69">
        <f t="shared" si="8"/>
        <v>0</v>
      </c>
      <c r="R21" s="70"/>
      <c r="S21" s="125"/>
      <c r="T21" s="203">
        <f t="shared" si="4"/>
        <v>1053.96</v>
      </c>
      <c r="U21" s="124">
        <f t="shared" si="5"/>
        <v>35</v>
      </c>
    </row>
    <row r="22" spans="1:21" x14ac:dyDescent="0.25">
      <c r="A22" s="2"/>
      <c r="B22" s="83"/>
      <c r="C22" s="15"/>
      <c r="D22" s="171">
        <f t="shared" si="6"/>
        <v>0</v>
      </c>
      <c r="E22" s="237"/>
      <c r="F22" s="69">
        <f t="shared" si="7"/>
        <v>0</v>
      </c>
      <c r="G22" s="70"/>
      <c r="H22" s="125"/>
      <c r="I22" s="203">
        <f t="shared" si="2"/>
        <v>291.90999999999997</v>
      </c>
      <c r="J22" s="124">
        <f t="shared" si="3"/>
        <v>11</v>
      </c>
      <c r="L22" s="2"/>
      <c r="M22" s="83"/>
      <c r="N22" s="15"/>
      <c r="O22" s="171">
        <v>0</v>
      </c>
      <c r="P22" s="237"/>
      <c r="Q22" s="69">
        <f t="shared" si="8"/>
        <v>0</v>
      </c>
      <c r="R22" s="70"/>
      <c r="S22" s="125"/>
      <c r="T22" s="203">
        <f t="shared" si="4"/>
        <v>1053.96</v>
      </c>
      <c r="U22" s="124">
        <f t="shared" si="5"/>
        <v>35</v>
      </c>
    </row>
    <row r="23" spans="1:21" x14ac:dyDescent="0.25">
      <c r="A23" s="2"/>
      <c r="B23" s="83"/>
      <c r="C23" s="15"/>
      <c r="D23" s="171">
        <f t="shared" si="6"/>
        <v>0</v>
      </c>
      <c r="E23" s="237"/>
      <c r="F23" s="69">
        <f t="shared" si="7"/>
        <v>0</v>
      </c>
      <c r="G23" s="70"/>
      <c r="H23" s="125"/>
      <c r="I23" s="203">
        <f t="shared" si="2"/>
        <v>291.90999999999997</v>
      </c>
      <c r="J23" s="124">
        <f t="shared" si="3"/>
        <v>11</v>
      </c>
      <c r="L23" s="2"/>
      <c r="M23" s="83"/>
      <c r="N23" s="15"/>
      <c r="O23" s="171">
        <v>0</v>
      </c>
      <c r="P23" s="237"/>
      <c r="Q23" s="69">
        <f t="shared" si="8"/>
        <v>0</v>
      </c>
      <c r="R23" s="70"/>
      <c r="S23" s="125"/>
      <c r="T23" s="203">
        <f t="shared" si="4"/>
        <v>1053.96</v>
      </c>
      <c r="U23" s="124">
        <f t="shared" si="5"/>
        <v>35</v>
      </c>
    </row>
    <row r="24" spans="1:21" x14ac:dyDescent="0.25">
      <c r="A24" s="2"/>
      <c r="B24" s="83"/>
      <c r="C24" s="15"/>
      <c r="D24" s="171">
        <f t="shared" si="6"/>
        <v>0</v>
      </c>
      <c r="E24" s="245"/>
      <c r="F24" s="69">
        <f t="shared" si="7"/>
        <v>0</v>
      </c>
      <c r="G24" s="70"/>
      <c r="H24" s="125"/>
      <c r="I24" s="203">
        <f t="shared" si="2"/>
        <v>291.90999999999997</v>
      </c>
      <c r="J24" s="124">
        <f t="shared" si="3"/>
        <v>11</v>
      </c>
      <c r="L24" s="2"/>
      <c r="M24" s="83"/>
      <c r="N24" s="15"/>
      <c r="O24" s="171">
        <v>0</v>
      </c>
      <c r="P24" s="245"/>
      <c r="Q24" s="69">
        <f t="shared" si="8"/>
        <v>0</v>
      </c>
      <c r="R24" s="70"/>
      <c r="S24" s="125"/>
      <c r="T24" s="203">
        <f t="shared" si="4"/>
        <v>1053.96</v>
      </c>
      <c r="U24" s="124">
        <f t="shared" si="5"/>
        <v>35</v>
      </c>
    </row>
    <row r="25" spans="1:21" x14ac:dyDescent="0.25">
      <c r="A25" s="2"/>
      <c r="B25" s="83"/>
      <c r="C25" s="15"/>
      <c r="D25" s="171">
        <f t="shared" si="6"/>
        <v>0</v>
      </c>
      <c r="E25" s="245"/>
      <c r="F25" s="69">
        <f t="shared" si="7"/>
        <v>0</v>
      </c>
      <c r="G25" s="70"/>
      <c r="H25" s="125"/>
      <c r="I25" s="203">
        <f t="shared" si="2"/>
        <v>291.90999999999997</v>
      </c>
      <c r="J25" s="124">
        <f t="shared" si="3"/>
        <v>11</v>
      </c>
      <c r="L25" s="2"/>
      <c r="M25" s="83"/>
      <c r="N25" s="15"/>
      <c r="O25" s="171">
        <v>0</v>
      </c>
      <c r="P25" s="245"/>
      <c r="Q25" s="69">
        <f t="shared" si="8"/>
        <v>0</v>
      </c>
      <c r="R25" s="70"/>
      <c r="S25" s="125"/>
      <c r="T25" s="203">
        <f t="shared" si="4"/>
        <v>1053.96</v>
      </c>
      <c r="U25" s="124">
        <f t="shared" si="5"/>
        <v>35</v>
      </c>
    </row>
    <row r="26" spans="1:21" x14ac:dyDescent="0.25">
      <c r="A26" s="2"/>
      <c r="B26" s="83"/>
      <c r="C26" s="15"/>
      <c r="D26" s="171">
        <f t="shared" si="6"/>
        <v>0</v>
      </c>
      <c r="E26" s="238"/>
      <c r="F26" s="69">
        <f t="shared" si="7"/>
        <v>0</v>
      </c>
      <c r="G26" s="70"/>
      <c r="H26" s="71"/>
      <c r="I26" s="203">
        <f t="shared" si="2"/>
        <v>291.90999999999997</v>
      </c>
      <c r="J26" s="124">
        <f t="shared" si="3"/>
        <v>11</v>
      </c>
      <c r="L26" s="2"/>
      <c r="M26" s="83"/>
      <c r="N26" s="15"/>
      <c r="O26" s="171">
        <v>0</v>
      </c>
      <c r="P26" s="238"/>
      <c r="Q26" s="69">
        <f t="shared" si="8"/>
        <v>0</v>
      </c>
      <c r="R26" s="70"/>
      <c r="S26" s="71"/>
      <c r="T26" s="203">
        <f t="shared" si="4"/>
        <v>1053.96</v>
      </c>
      <c r="U26" s="124">
        <f t="shared" si="5"/>
        <v>35</v>
      </c>
    </row>
    <row r="27" spans="1:21" x14ac:dyDescent="0.25">
      <c r="A27" s="2"/>
      <c r="B27" s="83"/>
      <c r="C27" s="15"/>
      <c r="D27" s="171">
        <f t="shared" si="6"/>
        <v>0</v>
      </c>
      <c r="E27" s="238"/>
      <c r="F27" s="69">
        <f t="shared" si="7"/>
        <v>0</v>
      </c>
      <c r="G27" s="70"/>
      <c r="H27" s="71"/>
      <c r="I27" s="203">
        <f t="shared" si="2"/>
        <v>291.90999999999997</v>
      </c>
      <c r="J27" s="124">
        <f t="shared" si="3"/>
        <v>11</v>
      </c>
      <c r="L27" s="2"/>
      <c r="M27" s="83"/>
      <c r="N27" s="15"/>
      <c r="O27" s="171">
        <v>0</v>
      </c>
      <c r="P27" s="238"/>
      <c r="Q27" s="69">
        <f t="shared" si="8"/>
        <v>0</v>
      </c>
      <c r="R27" s="70"/>
      <c r="S27" s="71"/>
      <c r="T27" s="203">
        <f t="shared" si="4"/>
        <v>1053.96</v>
      </c>
      <c r="U27" s="124">
        <f t="shared" si="5"/>
        <v>35</v>
      </c>
    </row>
    <row r="28" spans="1:21" x14ac:dyDescent="0.25">
      <c r="A28" s="2"/>
      <c r="B28" s="83"/>
      <c r="C28" s="15"/>
      <c r="D28" s="171">
        <f t="shared" si="6"/>
        <v>0</v>
      </c>
      <c r="E28" s="238"/>
      <c r="F28" s="69">
        <f t="shared" si="7"/>
        <v>0</v>
      </c>
      <c r="G28" s="70"/>
      <c r="H28" s="71"/>
      <c r="I28" s="203">
        <f t="shared" si="2"/>
        <v>291.90999999999997</v>
      </c>
      <c r="J28" s="124">
        <f t="shared" si="3"/>
        <v>11</v>
      </c>
      <c r="L28" s="2"/>
      <c r="M28" s="83"/>
      <c r="N28" s="15"/>
      <c r="O28" s="171">
        <v>0</v>
      </c>
      <c r="P28" s="238"/>
      <c r="Q28" s="69">
        <f t="shared" si="8"/>
        <v>0</v>
      </c>
      <c r="R28" s="70"/>
      <c r="S28" s="71"/>
      <c r="T28" s="203">
        <f t="shared" si="4"/>
        <v>1053.96</v>
      </c>
      <c r="U28" s="124">
        <f t="shared" si="5"/>
        <v>35</v>
      </c>
    </row>
    <row r="29" spans="1:21" ht="15.75" thickBot="1" x14ac:dyDescent="0.3">
      <c r="A29" s="4"/>
      <c r="B29" s="83"/>
      <c r="C29" s="37"/>
      <c r="D29" s="180"/>
      <c r="E29" s="154"/>
      <c r="F29" s="147">
        <f t="shared" si="7"/>
        <v>0</v>
      </c>
      <c r="G29" s="136"/>
      <c r="H29" s="71"/>
      <c r="J29" s="73"/>
      <c r="L29" s="4"/>
      <c r="M29" s="83"/>
      <c r="N29" s="37"/>
      <c r="O29" s="180"/>
      <c r="P29" s="154"/>
      <c r="Q29" s="147">
        <f t="shared" si="8"/>
        <v>0</v>
      </c>
      <c r="R29" s="136"/>
      <c r="S29" s="71"/>
      <c r="U29" s="73"/>
    </row>
    <row r="30" spans="1:21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1" t="s">
        <v>4</v>
      </c>
      <c r="E31" s="68">
        <f>F4+F5+F6-+C30</f>
        <v>11</v>
      </c>
      <c r="J31" s="73"/>
      <c r="L31" s="51"/>
      <c r="O31" s="111" t="s">
        <v>4</v>
      </c>
      <c r="P31" s="68">
        <f>Q4+Q5+Q6-+N30</f>
        <v>35</v>
      </c>
      <c r="U31" s="73"/>
    </row>
    <row r="32" spans="1:21" ht="15.75" thickBot="1" x14ac:dyDescent="0.3">
      <c r="A32" s="116"/>
      <c r="L32" s="116"/>
    </row>
    <row r="33" spans="1:16" ht="16.5" thickTop="1" thickBot="1" x14ac:dyDescent="0.3">
      <c r="A33" s="47"/>
      <c r="C33" s="1183" t="s">
        <v>11</v>
      </c>
      <c r="D33" s="1184"/>
      <c r="E33" s="142">
        <f>E5+E4+E6+-F30</f>
        <v>291.90999999999985</v>
      </c>
      <c r="L33" s="47"/>
      <c r="N33" s="1183" t="s">
        <v>11</v>
      </c>
      <c r="O33" s="1184"/>
      <c r="P33" s="142">
        <f>P5+P4+P6+-Q30</f>
        <v>1053.96</v>
      </c>
    </row>
  </sheetData>
  <mergeCells count="12">
    <mergeCell ref="N33:O33"/>
    <mergeCell ref="L1:R1"/>
    <mergeCell ref="L5:L6"/>
    <mergeCell ref="M5:M6"/>
    <mergeCell ref="T6:T7"/>
    <mergeCell ref="U6:U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J37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21" t="s">
        <v>348</v>
      </c>
      <c r="B1" s="1221"/>
      <c r="C1" s="1221"/>
      <c r="D1" s="1221"/>
      <c r="E1" s="1221"/>
      <c r="F1" s="1221"/>
      <c r="G1" s="1221"/>
      <c r="H1" s="1221"/>
      <c r="I1" s="122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175" t="s">
        <v>319</v>
      </c>
      <c r="B5" s="1222" t="s">
        <v>413</v>
      </c>
      <c r="C5" s="228">
        <v>381</v>
      </c>
      <c r="D5" s="327">
        <v>45003</v>
      </c>
      <c r="E5" s="247">
        <v>9.48</v>
      </c>
      <c r="F5" s="233">
        <v>1</v>
      </c>
      <c r="G5" s="144">
        <f>F34</f>
        <v>0</v>
      </c>
      <c r="H5" s="58">
        <f>E4+E5+E6-G5</f>
        <v>9.48</v>
      </c>
    </row>
    <row r="6" spans="1:10" ht="16.5" customHeight="1" x14ac:dyDescent="0.25">
      <c r="A6" s="1175"/>
      <c r="B6" s="1223"/>
      <c r="C6" s="228"/>
      <c r="D6" s="327"/>
      <c r="E6" s="247"/>
      <c r="F6" s="233"/>
      <c r="G6" s="73"/>
    </row>
    <row r="7" spans="1:10" ht="15.75" customHeight="1" thickBot="1" x14ac:dyDescent="0.35">
      <c r="A7" s="1175"/>
      <c r="B7" s="1223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195" t="s">
        <v>47</v>
      </c>
      <c r="J8" s="12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96"/>
      <c r="J9" s="1213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34" si="0">D10</f>
        <v>0</v>
      </c>
      <c r="G10" s="622"/>
      <c r="H10" s="623"/>
      <c r="I10" s="810">
        <f>E4+E5+E6-F10+E7+E8</f>
        <v>9.48</v>
      </c>
      <c r="J10" s="828">
        <f>F4+F5+F6+F7-C10+F8</f>
        <v>1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9.48</v>
      </c>
      <c r="J11" s="828">
        <f>J10-C11</f>
        <v>1</v>
      </c>
    </row>
    <row r="12" spans="1:10" x14ac:dyDescent="0.25">
      <c r="A12" s="80" t="s">
        <v>32</v>
      </c>
      <c r="B12" s="83">
        <v>10</v>
      </c>
      <c r="C12" s="15"/>
      <c r="D12" s="1083">
        <f t="shared" ref="D12:D31" si="1">B12*C12</f>
        <v>0</v>
      </c>
      <c r="E12" s="725"/>
      <c r="F12" s="624">
        <f t="shared" si="0"/>
        <v>0</v>
      </c>
      <c r="G12" s="622"/>
      <c r="H12" s="623"/>
      <c r="I12" s="810">
        <f t="shared" ref="I12:I32" si="2">I11-F12</f>
        <v>9.48</v>
      </c>
      <c r="J12" s="828">
        <f t="shared" ref="J12:J32" si="3">J11-C12</f>
        <v>1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9.48</v>
      </c>
      <c r="J13" s="828">
        <f t="shared" si="3"/>
        <v>1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9.48</v>
      </c>
      <c r="J14" s="828">
        <f t="shared" si="3"/>
        <v>1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9.48</v>
      </c>
      <c r="J15" s="828">
        <f t="shared" si="3"/>
        <v>1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9.48</v>
      </c>
      <c r="J16" s="828">
        <f t="shared" si="3"/>
        <v>1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9.48</v>
      </c>
      <c r="J17" s="828">
        <f t="shared" si="3"/>
        <v>1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9.48</v>
      </c>
      <c r="J18" s="828">
        <f t="shared" si="3"/>
        <v>1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9.48</v>
      </c>
      <c r="J19" s="828">
        <f t="shared" si="3"/>
        <v>1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9.48</v>
      </c>
      <c r="J20" s="828">
        <f t="shared" si="3"/>
        <v>1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9.48</v>
      </c>
      <c r="J21" s="828">
        <f t="shared" si="3"/>
        <v>1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9.48</v>
      </c>
      <c r="J22" s="828">
        <f t="shared" si="3"/>
        <v>1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9.48</v>
      </c>
      <c r="J23" s="828">
        <f t="shared" si="3"/>
        <v>1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9.48</v>
      </c>
      <c r="J24" s="828">
        <f t="shared" si="3"/>
        <v>1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9.48</v>
      </c>
      <c r="J25" s="828">
        <f t="shared" si="3"/>
        <v>1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9.48</v>
      </c>
      <c r="J26" s="828">
        <f t="shared" si="3"/>
        <v>1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9.48</v>
      </c>
      <c r="J27" s="828">
        <f t="shared" si="3"/>
        <v>1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9.48</v>
      </c>
      <c r="J28" s="828">
        <f t="shared" si="3"/>
        <v>1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9.48</v>
      </c>
      <c r="J29" s="828">
        <f t="shared" si="3"/>
        <v>1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9.48</v>
      </c>
      <c r="J30" s="828">
        <f t="shared" si="3"/>
        <v>1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9.48</v>
      </c>
      <c r="J31" s="828">
        <f t="shared" si="3"/>
        <v>1</v>
      </c>
    </row>
    <row r="32" spans="1:10" ht="14.25" customHeight="1" x14ac:dyDescent="0.25">
      <c r="A32" s="2"/>
      <c r="B32" s="83">
        <v>10</v>
      </c>
      <c r="C32" s="15"/>
      <c r="D32" s="148"/>
      <c r="E32" s="238"/>
      <c r="F32" s="69">
        <f t="shared" si="0"/>
        <v>0</v>
      </c>
      <c r="G32" s="622"/>
      <c r="H32" s="623"/>
      <c r="I32" s="810">
        <f t="shared" si="2"/>
        <v>9.48</v>
      </c>
      <c r="J32" s="828">
        <f t="shared" si="3"/>
        <v>1</v>
      </c>
    </row>
    <row r="33" spans="1:10" ht="15.75" thickBot="1" x14ac:dyDescent="0.3">
      <c r="A33" s="4"/>
      <c r="B33" s="83">
        <v>10</v>
      </c>
      <c r="C33" s="37"/>
      <c r="D33" s="180">
        <v>0</v>
      </c>
      <c r="E33" s="154"/>
      <c r="F33" s="69">
        <f t="shared" si="0"/>
        <v>0</v>
      </c>
      <c r="G33" s="832"/>
      <c r="H33" s="623"/>
      <c r="I33" s="653"/>
      <c r="J33" s="653"/>
    </row>
    <row r="34" spans="1:10" ht="16.5" thickTop="1" thickBot="1" x14ac:dyDescent="0.3">
      <c r="B34" s="83"/>
      <c r="C34" s="90">
        <f>SUM(C10:C33)</f>
        <v>0</v>
      </c>
      <c r="D34" s="148">
        <v>0</v>
      </c>
      <c r="E34" s="38"/>
      <c r="F34" s="69">
        <f t="shared" si="0"/>
        <v>0</v>
      </c>
    </row>
    <row r="35" spans="1:10" ht="15.75" thickBot="1" x14ac:dyDescent="0.3">
      <c r="A35" s="51"/>
      <c r="B35" s="83"/>
      <c r="D35" s="148">
        <v>0</v>
      </c>
      <c r="E35" s="68">
        <f>F4+F5+F6-+C34</f>
        <v>1</v>
      </c>
      <c r="F35" s="5"/>
    </row>
    <row r="36" spans="1:10" ht="15.75" thickBot="1" x14ac:dyDescent="0.3">
      <c r="A36" s="116"/>
      <c r="D36" s="47"/>
      <c r="F36" s="5"/>
    </row>
    <row r="37" spans="1:10" ht="16.5" thickTop="1" thickBot="1" x14ac:dyDescent="0.3">
      <c r="A37" s="47"/>
      <c r="C37" s="1183" t="s">
        <v>11</v>
      </c>
      <c r="D37" s="1184"/>
      <c r="E37" s="142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21"/>
      <c r="B1" s="1221"/>
      <c r="C1" s="1221"/>
      <c r="D1" s="1221"/>
      <c r="E1" s="1221"/>
      <c r="F1" s="1221"/>
      <c r="G1" s="1221"/>
      <c r="H1" s="1221"/>
      <c r="I1" s="122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5"/>
      <c r="B5" s="1222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5"/>
      <c r="B6" s="1223"/>
      <c r="C6" s="228"/>
      <c r="D6" s="327"/>
      <c r="E6" s="247"/>
      <c r="F6" s="233"/>
      <c r="G6" s="73"/>
    </row>
    <row r="7" spans="1:10" ht="15.75" customHeight="1" thickBot="1" x14ac:dyDescent="0.35">
      <c r="A7" s="545"/>
      <c r="B7" s="1223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195" t="s">
        <v>47</v>
      </c>
      <c r="J8" s="12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96"/>
      <c r="J9" s="1213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71" si="0">D10</f>
        <v>0</v>
      </c>
      <c r="G10" s="622"/>
      <c r="H10" s="623"/>
      <c r="I10" s="810">
        <f>E4+E5+E6-F10+E7+E8</f>
        <v>0</v>
      </c>
      <c r="J10" s="828">
        <f>F4+F5+F6+F7-C10+F8</f>
        <v>0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0</v>
      </c>
      <c r="J11" s="828">
        <f>J10-C11</f>
        <v>0</v>
      </c>
    </row>
    <row r="12" spans="1:10" x14ac:dyDescent="0.25">
      <c r="A12" s="80" t="s">
        <v>32</v>
      </c>
      <c r="B12" s="83">
        <v>10</v>
      </c>
      <c r="C12" s="15"/>
      <c r="D12" s="1083">
        <f t="shared" ref="D12:D65" si="1">B12*C12</f>
        <v>0</v>
      </c>
      <c r="E12" s="725"/>
      <c r="F12" s="624">
        <f t="shared" si="0"/>
        <v>0</v>
      </c>
      <c r="G12" s="622"/>
      <c r="H12" s="623"/>
      <c r="I12" s="810">
        <f t="shared" ref="I12:I36" si="2">I11-F12</f>
        <v>0</v>
      </c>
      <c r="J12" s="828">
        <f t="shared" ref="J12:J36" si="3">J11-C12</f>
        <v>0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0</v>
      </c>
      <c r="J13" s="828">
        <f t="shared" si="3"/>
        <v>0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0</v>
      </c>
      <c r="J14" s="828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0</v>
      </c>
      <c r="J15" s="828">
        <f t="shared" si="3"/>
        <v>0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0</v>
      </c>
      <c r="J16" s="828">
        <f t="shared" si="3"/>
        <v>0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0</v>
      </c>
      <c r="J17" s="828">
        <f t="shared" si="3"/>
        <v>0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0</v>
      </c>
      <c r="J18" s="828">
        <f t="shared" si="3"/>
        <v>0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0</v>
      </c>
      <c r="J19" s="828">
        <f t="shared" si="3"/>
        <v>0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0</v>
      </c>
      <c r="J20" s="828">
        <f t="shared" si="3"/>
        <v>0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0</v>
      </c>
      <c r="J21" s="828">
        <f t="shared" si="3"/>
        <v>0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0</v>
      </c>
      <c r="J22" s="828">
        <f t="shared" si="3"/>
        <v>0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0</v>
      </c>
      <c r="J23" s="828">
        <f t="shared" si="3"/>
        <v>0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0</v>
      </c>
      <c r="J24" s="828">
        <f t="shared" si="3"/>
        <v>0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0</v>
      </c>
      <c r="J25" s="828">
        <f t="shared" si="3"/>
        <v>0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0</v>
      </c>
      <c r="J26" s="828">
        <f t="shared" si="3"/>
        <v>0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0</v>
      </c>
      <c r="J27" s="828">
        <f t="shared" si="3"/>
        <v>0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0</v>
      </c>
      <c r="J28" s="828">
        <f t="shared" si="3"/>
        <v>0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0</v>
      </c>
      <c r="J29" s="828">
        <f t="shared" si="3"/>
        <v>0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0</v>
      </c>
      <c r="J30" s="828">
        <f t="shared" si="3"/>
        <v>0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0</v>
      </c>
      <c r="J31" s="828">
        <f t="shared" si="3"/>
        <v>0</v>
      </c>
    </row>
    <row r="32" spans="1:10" x14ac:dyDescent="0.25">
      <c r="A32" s="2"/>
      <c r="B32" s="83">
        <v>10</v>
      </c>
      <c r="C32" s="15"/>
      <c r="D32" s="1083">
        <f t="shared" si="1"/>
        <v>0</v>
      </c>
      <c r="E32" s="728"/>
      <c r="F32" s="624">
        <f t="shared" si="0"/>
        <v>0</v>
      </c>
      <c r="G32" s="622"/>
      <c r="H32" s="623"/>
      <c r="I32" s="810">
        <f t="shared" si="2"/>
        <v>0</v>
      </c>
      <c r="J32" s="828">
        <f t="shared" si="3"/>
        <v>0</v>
      </c>
    </row>
    <row r="33" spans="1:10" x14ac:dyDescent="0.25">
      <c r="A33" s="2"/>
      <c r="B33" s="83">
        <v>10</v>
      </c>
      <c r="C33" s="15"/>
      <c r="D33" s="1083">
        <f t="shared" si="1"/>
        <v>0</v>
      </c>
      <c r="E33" s="728"/>
      <c r="F33" s="624">
        <f t="shared" si="0"/>
        <v>0</v>
      </c>
      <c r="G33" s="622"/>
      <c r="H33" s="623"/>
      <c r="I33" s="810">
        <f t="shared" si="2"/>
        <v>0</v>
      </c>
      <c r="J33" s="828">
        <f t="shared" si="3"/>
        <v>0</v>
      </c>
    </row>
    <row r="34" spans="1:10" x14ac:dyDescent="0.25">
      <c r="A34" s="2"/>
      <c r="B34" s="83">
        <v>10</v>
      </c>
      <c r="C34" s="15"/>
      <c r="D34" s="1083">
        <f t="shared" si="1"/>
        <v>0</v>
      </c>
      <c r="E34" s="728"/>
      <c r="F34" s="624">
        <f t="shared" si="0"/>
        <v>0</v>
      </c>
      <c r="G34" s="622"/>
      <c r="H34" s="623"/>
      <c r="I34" s="810">
        <f t="shared" si="2"/>
        <v>0</v>
      </c>
      <c r="J34" s="828">
        <f t="shared" si="3"/>
        <v>0</v>
      </c>
    </row>
    <row r="35" spans="1:10" x14ac:dyDescent="0.25">
      <c r="A35" s="2"/>
      <c r="B35" s="83">
        <v>10</v>
      </c>
      <c r="C35" s="15"/>
      <c r="D35" s="1083">
        <f t="shared" si="1"/>
        <v>0</v>
      </c>
      <c r="E35" s="728"/>
      <c r="F35" s="624">
        <f t="shared" si="0"/>
        <v>0</v>
      </c>
      <c r="G35" s="622"/>
      <c r="H35" s="623"/>
      <c r="I35" s="810">
        <f t="shared" si="2"/>
        <v>0</v>
      </c>
      <c r="J35" s="828">
        <f t="shared" si="3"/>
        <v>0</v>
      </c>
    </row>
    <row r="36" spans="1:10" x14ac:dyDescent="0.25">
      <c r="A36" s="2"/>
      <c r="B36" s="83">
        <v>10</v>
      </c>
      <c r="C36" s="15"/>
      <c r="D36" s="1083">
        <f t="shared" si="1"/>
        <v>0</v>
      </c>
      <c r="E36" s="728"/>
      <c r="F36" s="624">
        <f t="shared" si="0"/>
        <v>0</v>
      </c>
      <c r="G36" s="622"/>
      <c r="H36" s="623"/>
      <c r="I36" s="810">
        <f t="shared" si="2"/>
        <v>0</v>
      </c>
      <c r="J36" s="828">
        <f t="shared" si="3"/>
        <v>0</v>
      </c>
    </row>
    <row r="37" spans="1:10" x14ac:dyDescent="0.25">
      <c r="A37" s="2"/>
      <c r="B37" s="83">
        <v>10</v>
      </c>
      <c r="C37" s="15"/>
      <c r="D37" s="1083">
        <f t="shared" si="1"/>
        <v>0</v>
      </c>
      <c r="E37" s="728"/>
      <c r="F37" s="624">
        <f t="shared" si="0"/>
        <v>0</v>
      </c>
      <c r="G37" s="622"/>
      <c r="H37" s="623"/>
      <c r="I37" s="810">
        <f t="shared" ref="I37:I69" si="4">I36-F37</f>
        <v>0</v>
      </c>
      <c r="J37" s="828">
        <f t="shared" ref="J37:J69" si="5">J36-C37</f>
        <v>0</v>
      </c>
    </row>
    <row r="38" spans="1:10" x14ac:dyDescent="0.25">
      <c r="A38" s="2"/>
      <c r="B38" s="83">
        <v>10</v>
      </c>
      <c r="C38" s="15"/>
      <c r="D38" s="1083">
        <f t="shared" si="1"/>
        <v>0</v>
      </c>
      <c r="E38" s="728"/>
      <c r="F38" s="624">
        <f t="shared" si="0"/>
        <v>0</v>
      </c>
      <c r="G38" s="622"/>
      <c r="H38" s="623"/>
      <c r="I38" s="810">
        <f t="shared" si="4"/>
        <v>0</v>
      </c>
      <c r="J38" s="828">
        <f t="shared" si="5"/>
        <v>0</v>
      </c>
    </row>
    <row r="39" spans="1:10" x14ac:dyDescent="0.25">
      <c r="A39" s="2"/>
      <c r="B39" s="83">
        <v>10</v>
      </c>
      <c r="C39" s="15"/>
      <c r="D39" s="1083">
        <f t="shared" si="1"/>
        <v>0</v>
      </c>
      <c r="E39" s="728"/>
      <c r="F39" s="624">
        <f t="shared" si="0"/>
        <v>0</v>
      </c>
      <c r="G39" s="622"/>
      <c r="H39" s="623"/>
      <c r="I39" s="810">
        <f t="shared" si="4"/>
        <v>0</v>
      </c>
      <c r="J39" s="828">
        <f t="shared" si="5"/>
        <v>0</v>
      </c>
    </row>
    <row r="40" spans="1:10" x14ac:dyDescent="0.25">
      <c r="A40" s="2"/>
      <c r="B40" s="83">
        <v>10</v>
      </c>
      <c r="C40" s="15"/>
      <c r="D40" s="1083">
        <f t="shared" si="1"/>
        <v>0</v>
      </c>
      <c r="E40" s="728"/>
      <c r="F40" s="624">
        <f t="shared" si="0"/>
        <v>0</v>
      </c>
      <c r="G40" s="622"/>
      <c r="H40" s="623"/>
      <c r="I40" s="810">
        <f t="shared" si="4"/>
        <v>0</v>
      </c>
      <c r="J40" s="828">
        <f t="shared" si="5"/>
        <v>0</v>
      </c>
    </row>
    <row r="41" spans="1:10" x14ac:dyDescent="0.25">
      <c r="A41" s="2"/>
      <c r="B41" s="83">
        <v>10</v>
      </c>
      <c r="C41" s="15"/>
      <c r="D41" s="1083">
        <f t="shared" si="1"/>
        <v>0</v>
      </c>
      <c r="E41" s="728"/>
      <c r="F41" s="624">
        <f t="shared" si="0"/>
        <v>0</v>
      </c>
      <c r="G41" s="622"/>
      <c r="H41" s="623"/>
      <c r="I41" s="810">
        <f t="shared" si="4"/>
        <v>0</v>
      </c>
      <c r="J41" s="828">
        <f t="shared" si="5"/>
        <v>0</v>
      </c>
    </row>
    <row r="42" spans="1:10" x14ac:dyDescent="0.25">
      <c r="A42" s="2"/>
      <c r="B42" s="83">
        <v>10</v>
      </c>
      <c r="C42" s="15"/>
      <c r="D42" s="1083">
        <f t="shared" si="1"/>
        <v>0</v>
      </c>
      <c r="E42" s="728"/>
      <c r="F42" s="624">
        <f t="shared" si="0"/>
        <v>0</v>
      </c>
      <c r="G42" s="622"/>
      <c r="H42" s="623"/>
      <c r="I42" s="810">
        <f t="shared" si="4"/>
        <v>0</v>
      </c>
      <c r="J42" s="828">
        <f t="shared" si="5"/>
        <v>0</v>
      </c>
    </row>
    <row r="43" spans="1:10" x14ac:dyDescent="0.25">
      <c r="A43" s="2"/>
      <c r="B43" s="83">
        <v>10</v>
      </c>
      <c r="C43" s="15"/>
      <c r="D43" s="1083">
        <f t="shared" si="1"/>
        <v>0</v>
      </c>
      <c r="E43" s="728"/>
      <c r="F43" s="624">
        <f t="shared" si="0"/>
        <v>0</v>
      </c>
      <c r="G43" s="622"/>
      <c r="H43" s="623"/>
      <c r="I43" s="810">
        <f t="shared" si="4"/>
        <v>0</v>
      </c>
      <c r="J43" s="828">
        <f t="shared" si="5"/>
        <v>0</v>
      </c>
    </row>
    <row r="44" spans="1:10" x14ac:dyDescent="0.25">
      <c r="A44" s="2"/>
      <c r="B44" s="83">
        <v>10</v>
      </c>
      <c r="C44" s="15"/>
      <c r="D44" s="1083">
        <f t="shared" si="1"/>
        <v>0</v>
      </c>
      <c r="E44" s="728"/>
      <c r="F44" s="624">
        <f t="shared" si="0"/>
        <v>0</v>
      </c>
      <c r="G44" s="622"/>
      <c r="H44" s="623"/>
      <c r="I44" s="810">
        <f t="shared" si="4"/>
        <v>0</v>
      </c>
      <c r="J44" s="828">
        <f t="shared" si="5"/>
        <v>0</v>
      </c>
    </row>
    <row r="45" spans="1:10" x14ac:dyDescent="0.25">
      <c r="A45" s="2"/>
      <c r="B45" s="83">
        <v>10</v>
      </c>
      <c r="C45" s="15"/>
      <c r="D45" s="1083">
        <f t="shared" si="1"/>
        <v>0</v>
      </c>
      <c r="E45" s="728"/>
      <c r="F45" s="624">
        <f t="shared" si="0"/>
        <v>0</v>
      </c>
      <c r="G45" s="622"/>
      <c r="H45" s="623"/>
      <c r="I45" s="810">
        <f t="shared" si="4"/>
        <v>0</v>
      </c>
      <c r="J45" s="828">
        <f t="shared" si="5"/>
        <v>0</v>
      </c>
    </row>
    <row r="46" spans="1:10" x14ac:dyDescent="0.25">
      <c r="A46" s="2"/>
      <c r="B46" s="83">
        <v>10</v>
      </c>
      <c r="C46" s="15"/>
      <c r="D46" s="1083">
        <f t="shared" si="1"/>
        <v>0</v>
      </c>
      <c r="E46" s="728"/>
      <c r="F46" s="624">
        <f t="shared" si="0"/>
        <v>0</v>
      </c>
      <c r="G46" s="622"/>
      <c r="H46" s="623"/>
      <c r="I46" s="810">
        <f t="shared" si="4"/>
        <v>0</v>
      </c>
      <c r="J46" s="828">
        <f t="shared" si="5"/>
        <v>0</v>
      </c>
    </row>
    <row r="47" spans="1:10" x14ac:dyDescent="0.25">
      <c r="A47" s="2"/>
      <c r="B47" s="83">
        <v>10</v>
      </c>
      <c r="C47" s="15"/>
      <c r="D47" s="1083">
        <f t="shared" si="1"/>
        <v>0</v>
      </c>
      <c r="E47" s="728"/>
      <c r="F47" s="624">
        <f t="shared" si="0"/>
        <v>0</v>
      </c>
      <c r="G47" s="622"/>
      <c r="H47" s="623"/>
      <c r="I47" s="810">
        <f t="shared" si="4"/>
        <v>0</v>
      </c>
      <c r="J47" s="828">
        <f t="shared" si="5"/>
        <v>0</v>
      </c>
    </row>
    <row r="48" spans="1:10" x14ac:dyDescent="0.25">
      <c r="A48" s="2"/>
      <c r="B48" s="83">
        <v>10</v>
      </c>
      <c r="C48" s="15"/>
      <c r="D48" s="1083">
        <f t="shared" si="1"/>
        <v>0</v>
      </c>
      <c r="E48" s="728"/>
      <c r="F48" s="624">
        <f t="shared" si="0"/>
        <v>0</v>
      </c>
      <c r="G48" s="622"/>
      <c r="H48" s="623"/>
      <c r="I48" s="810">
        <f t="shared" si="4"/>
        <v>0</v>
      </c>
      <c r="J48" s="828">
        <f t="shared" si="5"/>
        <v>0</v>
      </c>
    </row>
    <row r="49" spans="1:10" x14ac:dyDescent="0.25">
      <c r="A49" s="2"/>
      <c r="B49" s="83">
        <v>10</v>
      </c>
      <c r="C49" s="15"/>
      <c r="D49" s="1083">
        <f t="shared" si="1"/>
        <v>0</v>
      </c>
      <c r="E49" s="728"/>
      <c r="F49" s="624">
        <f t="shared" si="0"/>
        <v>0</v>
      </c>
      <c r="G49" s="622"/>
      <c r="H49" s="623"/>
      <c r="I49" s="810">
        <f t="shared" si="4"/>
        <v>0</v>
      </c>
      <c r="J49" s="828">
        <f t="shared" si="5"/>
        <v>0</v>
      </c>
    </row>
    <row r="50" spans="1:10" x14ac:dyDescent="0.25">
      <c r="A50" s="2"/>
      <c r="B50" s="83">
        <v>10</v>
      </c>
      <c r="C50" s="15"/>
      <c r="D50" s="1083">
        <f t="shared" si="1"/>
        <v>0</v>
      </c>
      <c r="E50" s="728"/>
      <c r="F50" s="624">
        <f t="shared" si="0"/>
        <v>0</v>
      </c>
      <c r="G50" s="622"/>
      <c r="H50" s="623"/>
      <c r="I50" s="810">
        <f t="shared" si="4"/>
        <v>0</v>
      </c>
      <c r="J50" s="828">
        <f t="shared" si="5"/>
        <v>0</v>
      </c>
    </row>
    <row r="51" spans="1:10" x14ac:dyDescent="0.25">
      <c r="A51" s="2"/>
      <c r="B51" s="83">
        <v>10</v>
      </c>
      <c r="C51" s="15"/>
      <c r="D51" s="1083">
        <f t="shared" si="1"/>
        <v>0</v>
      </c>
      <c r="E51" s="728"/>
      <c r="F51" s="624">
        <f t="shared" si="0"/>
        <v>0</v>
      </c>
      <c r="G51" s="622"/>
      <c r="H51" s="623"/>
      <c r="I51" s="810">
        <f t="shared" si="4"/>
        <v>0</v>
      </c>
      <c r="J51" s="828">
        <f t="shared" si="5"/>
        <v>0</v>
      </c>
    </row>
    <row r="52" spans="1:10" x14ac:dyDescent="0.25">
      <c r="A52" s="2"/>
      <c r="B52" s="83">
        <v>10</v>
      </c>
      <c r="C52" s="15"/>
      <c r="D52" s="1083">
        <f t="shared" si="1"/>
        <v>0</v>
      </c>
      <c r="E52" s="728"/>
      <c r="F52" s="624">
        <f t="shared" si="0"/>
        <v>0</v>
      </c>
      <c r="G52" s="622"/>
      <c r="H52" s="623"/>
      <c r="I52" s="810">
        <f t="shared" si="4"/>
        <v>0</v>
      </c>
      <c r="J52" s="828">
        <f t="shared" si="5"/>
        <v>0</v>
      </c>
    </row>
    <row r="53" spans="1:10" x14ac:dyDescent="0.25">
      <c r="A53" s="2"/>
      <c r="B53" s="83">
        <v>10</v>
      </c>
      <c r="C53" s="15"/>
      <c r="D53" s="1083">
        <f t="shared" si="1"/>
        <v>0</v>
      </c>
      <c r="E53" s="728"/>
      <c r="F53" s="624">
        <f t="shared" si="0"/>
        <v>0</v>
      </c>
      <c r="G53" s="622"/>
      <c r="H53" s="623"/>
      <c r="I53" s="810">
        <f t="shared" si="4"/>
        <v>0</v>
      </c>
      <c r="J53" s="828">
        <f t="shared" si="5"/>
        <v>0</v>
      </c>
    </row>
    <row r="54" spans="1:10" x14ac:dyDescent="0.25">
      <c r="A54" s="2"/>
      <c r="B54" s="83">
        <v>10</v>
      </c>
      <c r="C54" s="15"/>
      <c r="D54" s="1083">
        <f t="shared" si="1"/>
        <v>0</v>
      </c>
      <c r="E54" s="728"/>
      <c r="F54" s="624">
        <f t="shared" si="0"/>
        <v>0</v>
      </c>
      <c r="G54" s="622"/>
      <c r="H54" s="623"/>
      <c r="I54" s="810">
        <f t="shared" si="4"/>
        <v>0</v>
      </c>
      <c r="J54" s="828">
        <f t="shared" si="5"/>
        <v>0</v>
      </c>
    </row>
    <row r="55" spans="1:10" x14ac:dyDescent="0.25">
      <c r="A55" s="2"/>
      <c r="B55" s="83">
        <v>10</v>
      </c>
      <c r="C55" s="15"/>
      <c r="D55" s="1083">
        <f t="shared" si="1"/>
        <v>0</v>
      </c>
      <c r="E55" s="728"/>
      <c r="F55" s="624">
        <f t="shared" si="0"/>
        <v>0</v>
      </c>
      <c r="G55" s="622"/>
      <c r="H55" s="623"/>
      <c r="I55" s="810">
        <f t="shared" si="4"/>
        <v>0</v>
      </c>
      <c r="J55" s="828">
        <f t="shared" si="5"/>
        <v>0</v>
      </c>
    </row>
    <row r="56" spans="1:10" x14ac:dyDescent="0.25">
      <c r="A56" s="2"/>
      <c r="B56" s="83">
        <v>10</v>
      </c>
      <c r="C56" s="15"/>
      <c r="D56" s="1083">
        <f t="shared" si="1"/>
        <v>0</v>
      </c>
      <c r="E56" s="728"/>
      <c r="F56" s="624">
        <f t="shared" si="0"/>
        <v>0</v>
      </c>
      <c r="G56" s="622"/>
      <c r="H56" s="623"/>
      <c r="I56" s="810">
        <f t="shared" si="4"/>
        <v>0</v>
      </c>
      <c r="J56" s="828">
        <f t="shared" si="5"/>
        <v>0</v>
      </c>
    </row>
    <row r="57" spans="1:10" x14ac:dyDescent="0.25">
      <c r="A57" s="2"/>
      <c r="B57" s="83">
        <v>10</v>
      </c>
      <c r="C57" s="15"/>
      <c r="D57" s="1083">
        <f t="shared" si="1"/>
        <v>0</v>
      </c>
      <c r="E57" s="728"/>
      <c r="F57" s="624">
        <f t="shared" si="0"/>
        <v>0</v>
      </c>
      <c r="G57" s="622"/>
      <c r="H57" s="623"/>
      <c r="I57" s="810">
        <f t="shared" si="4"/>
        <v>0</v>
      </c>
      <c r="J57" s="828">
        <f t="shared" si="5"/>
        <v>0</v>
      </c>
    </row>
    <row r="58" spans="1:10" x14ac:dyDescent="0.25">
      <c r="A58" s="2"/>
      <c r="B58" s="83">
        <v>10</v>
      </c>
      <c r="C58" s="15"/>
      <c r="D58" s="1083">
        <f t="shared" si="1"/>
        <v>0</v>
      </c>
      <c r="E58" s="728"/>
      <c r="F58" s="624">
        <f t="shared" si="0"/>
        <v>0</v>
      </c>
      <c r="G58" s="622"/>
      <c r="H58" s="623"/>
      <c r="I58" s="810">
        <f t="shared" si="4"/>
        <v>0</v>
      </c>
      <c r="J58" s="828">
        <f t="shared" si="5"/>
        <v>0</v>
      </c>
    </row>
    <row r="59" spans="1:10" x14ac:dyDescent="0.25">
      <c r="A59" s="2"/>
      <c r="B59" s="83">
        <v>10</v>
      </c>
      <c r="C59" s="15"/>
      <c r="D59" s="1083">
        <f t="shared" si="1"/>
        <v>0</v>
      </c>
      <c r="E59" s="728"/>
      <c r="F59" s="624">
        <f t="shared" si="0"/>
        <v>0</v>
      </c>
      <c r="G59" s="622"/>
      <c r="H59" s="623"/>
      <c r="I59" s="810">
        <f t="shared" si="4"/>
        <v>0</v>
      </c>
      <c r="J59" s="828">
        <f t="shared" si="5"/>
        <v>0</v>
      </c>
    </row>
    <row r="60" spans="1:10" x14ac:dyDescent="0.25">
      <c r="A60" s="2"/>
      <c r="B60" s="83">
        <v>10</v>
      </c>
      <c r="C60" s="15"/>
      <c r="D60" s="1083">
        <f t="shared" si="1"/>
        <v>0</v>
      </c>
      <c r="E60" s="728"/>
      <c r="F60" s="624">
        <f t="shared" si="0"/>
        <v>0</v>
      </c>
      <c r="G60" s="622"/>
      <c r="H60" s="623"/>
      <c r="I60" s="810">
        <f t="shared" si="4"/>
        <v>0</v>
      </c>
      <c r="J60" s="828">
        <f t="shared" si="5"/>
        <v>0</v>
      </c>
    </row>
    <row r="61" spans="1:10" x14ac:dyDescent="0.25">
      <c r="A61" s="2"/>
      <c r="B61" s="83">
        <v>10</v>
      </c>
      <c r="C61" s="15"/>
      <c r="D61" s="1083">
        <f t="shared" si="1"/>
        <v>0</v>
      </c>
      <c r="E61" s="728"/>
      <c r="F61" s="624">
        <f t="shared" si="0"/>
        <v>0</v>
      </c>
      <c r="G61" s="622"/>
      <c r="H61" s="623"/>
      <c r="I61" s="810">
        <f t="shared" si="4"/>
        <v>0</v>
      </c>
      <c r="J61" s="828">
        <f t="shared" si="5"/>
        <v>0</v>
      </c>
    </row>
    <row r="62" spans="1:10" x14ac:dyDescent="0.25">
      <c r="A62" s="2"/>
      <c r="B62" s="83">
        <v>10</v>
      </c>
      <c r="C62" s="15"/>
      <c r="D62" s="1083">
        <f t="shared" si="1"/>
        <v>0</v>
      </c>
      <c r="E62" s="728"/>
      <c r="F62" s="624">
        <f t="shared" si="0"/>
        <v>0</v>
      </c>
      <c r="G62" s="622"/>
      <c r="H62" s="623"/>
      <c r="I62" s="810">
        <f t="shared" si="4"/>
        <v>0</v>
      </c>
      <c r="J62" s="828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2"/>
      <c r="H63" s="623"/>
      <c r="I63" s="810">
        <f t="shared" si="4"/>
        <v>0</v>
      </c>
      <c r="J63" s="828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2"/>
      <c r="H64" s="623"/>
      <c r="I64" s="810">
        <f t="shared" si="4"/>
        <v>0</v>
      </c>
      <c r="J64" s="828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2"/>
      <c r="H65" s="623"/>
      <c r="I65" s="810">
        <f t="shared" si="4"/>
        <v>0</v>
      </c>
      <c r="J65" s="828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2"/>
      <c r="H66" s="623"/>
      <c r="I66" s="810">
        <f t="shared" si="4"/>
        <v>0</v>
      </c>
      <c r="J66" s="828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2"/>
      <c r="H67" s="623"/>
      <c r="I67" s="810">
        <f t="shared" si="4"/>
        <v>0</v>
      </c>
      <c r="J67" s="828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2"/>
      <c r="H68" s="623"/>
      <c r="I68" s="810">
        <f t="shared" si="4"/>
        <v>0</v>
      </c>
      <c r="J68" s="828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2"/>
      <c r="H69" s="623"/>
      <c r="I69" s="810">
        <f t="shared" si="4"/>
        <v>0</v>
      </c>
      <c r="J69" s="828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2"/>
      <c r="H70" s="623"/>
      <c r="I70" s="653"/>
      <c r="J70" s="653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83" t="s">
        <v>11</v>
      </c>
      <c r="D74" s="1184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34"/>
      <c r="B1" s="1134"/>
      <c r="C1" s="1134"/>
      <c r="D1" s="1134"/>
      <c r="E1" s="1134"/>
      <c r="F1" s="1134"/>
      <c r="G1" s="1134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5"/>
      <c r="H4" s="145"/>
      <c r="I4" s="385"/>
    </row>
    <row r="5" spans="1:10" ht="15" customHeight="1" x14ac:dyDescent="0.25">
      <c r="A5" s="1154" t="s">
        <v>117</v>
      </c>
      <c r="B5" s="1158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154"/>
      <c r="B6" s="1224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6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0"/>
      <c r="F10" s="621">
        <f t="shared" si="0"/>
        <v>0</v>
      </c>
      <c r="G10" s="622"/>
      <c r="H10" s="623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1"/>
      <c r="F11" s="621">
        <f t="shared" si="0"/>
        <v>0</v>
      </c>
      <c r="G11" s="622"/>
      <c r="H11" s="623"/>
      <c r="I11" s="236">
        <f t="shared" ref="I11:I37" si="3">I10-F11</f>
        <v>0</v>
      </c>
      <c r="J11" s="654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1"/>
      <c r="F12" s="621">
        <f t="shared" si="0"/>
        <v>0</v>
      </c>
      <c r="G12" s="622"/>
      <c r="H12" s="623"/>
      <c r="I12" s="236">
        <f t="shared" si="3"/>
        <v>0</v>
      </c>
      <c r="J12" s="654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1"/>
      <c r="F13" s="621">
        <f t="shared" si="0"/>
        <v>0</v>
      </c>
      <c r="G13" s="622"/>
      <c r="H13" s="623"/>
      <c r="I13" s="236">
        <f t="shared" si="3"/>
        <v>0</v>
      </c>
      <c r="J13" s="654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5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1"/>
      <c r="F18" s="621">
        <f t="shared" si="0"/>
        <v>0</v>
      </c>
      <c r="G18" s="622"/>
      <c r="H18" s="623"/>
      <c r="I18" s="236">
        <f t="shared" si="3"/>
        <v>0</v>
      </c>
      <c r="J18" s="654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130" t="s">
        <v>21</v>
      </c>
      <c r="E75" s="1131"/>
      <c r="F75" s="138">
        <f>G5-F73</f>
        <v>0</v>
      </c>
    </row>
    <row r="76" spans="1:10" ht="15.75" thickBot="1" x14ac:dyDescent="0.3">
      <c r="A76" s="122"/>
      <c r="D76" s="823" t="s">
        <v>4</v>
      </c>
      <c r="E76" s="824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148"/>
      <c r="B5" s="1225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48"/>
      <c r="B6" s="1225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42" t="s">
        <v>11</v>
      </c>
      <c r="D60" s="114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34"/>
      <c r="B1" s="1134"/>
      <c r="C1" s="1134"/>
      <c r="D1" s="1134"/>
      <c r="E1" s="1134"/>
      <c r="F1" s="1134"/>
      <c r="G1" s="1134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148"/>
      <c r="B5" s="1158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148"/>
      <c r="B6" s="1158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158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6">
        <f t="shared" si="2"/>
        <v>0</v>
      </c>
      <c r="C14" s="701"/>
      <c r="D14" s="624">
        <v>0</v>
      </c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756">
        <f t="shared" si="2"/>
        <v>0</v>
      </c>
      <c r="C15" s="701"/>
      <c r="D15" s="624">
        <v>0</v>
      </c>
      <c r="E15" s="731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756">
        <f t="shared" si="2"/>
        <v>0</v>
      </c>
      <c r="C16" s="701"/>
      <c r="D16" s="624">
        <v>0</v>
      </c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756">
        <f t="shared" si="2"/>
        <v>0</v>
      </c>
      <c r="C17" s="701"/>
      <c r="D17" s="624">
        <v>0</v>
      </c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756">
        <f t="shared" si="2"/>
        <v>0</v>
      </c>
      <c r="C18" s="701"/>
      <c r="D18" s="624">
        <v>0</v>
      </c>
      <c r="E18" s="731"/>
      <c r="F18" s="621">
        <f t="shared" si="0"/>
        <v>0</v>
      </c>
      <c r="G18" s="622"/>
      <c r="H18" s="623"/>
      <c r="I18" s="236">
        <f>I17-F18</f>
        <v>0</v>
      </c>
      <c r="J18" s="654">
        <f t="shared" si="1"/>
        <v>0</v>
      </c>
    </row>
    <row r="19" spans="1:10" x14ac:dyDescent="0.25">
      <c r="A19" s="75"/>
      <c r="B19" s="756">
        <f t="shared" si="2"/>
        <v>0</v>
      </c>
      <c r="C19" s="701"/>
      <c r="D19" s="624">
        <v>0</v>
      </c>
      <c r="E19" s="923"/>
      <c r="F19" s="800">
        <f t="shared" si="0"/>
        <v>0</v>
      </c>
      <c r="G19" s="889"/>
      <c r="H19" s="652"/>
      <c r="I19" s="905">
        <f t="shared" si="3"/>
        <v>0</v>
      </c>
      <c r="J19" s="654">
        <f t="shared" si="1"/>
        <v>0</v>
      </c>
    </row>
    <row r="20" spans="1:10" x14ac:dyDescent="0.25">
      <c r="A20" s="75"/>
      <c r="B20" s="756">
        <f t="shared" si="2"/>
        <v>0</v>
      </c>
      <c r="C20" s="701"/>
      <c r="D20" s="624">
        <v>0</v>
      </c>
      <c r="E20" s="923"/>
      <c r="F20" s="800">
        <f t="shared" si="0"/>
        <v>0</v>
      </c>
      <c r="G20" s="889"/>
      <c r="H20" s="652"/>
      <c r="I20" s="905">
        <f t="shared" si="3"/>
        <v>0</v>
      </c>
      <c r="J20" s="654">
        <f t="shared" si="1"/>
        <v>0</v>
      </c>
    </row>
    <row r="21" spans="1:10" x14ac:dyDescent="0.25">
      <c r="A21" s="75"/>
      <c r="B21" s="756">
        <f t="shared" si="2"/>
        <v>0</v>
      </c>
      <c r="C21" s="701"/>
      <c r="D21" s="624">
        <v>0</v>
      </c>
      <c r="E21" s="923"/>
      <c r="F21" s="800">
        <f t="shared" si="0"/>
        <v>0</v>
      </c>
      <c r="G21" s="889"/>
      <c r="H21" s="652"/>
      <c r="I21" s="905">
        <f t="shared" si="3"/>
        <v>0</v>
      </c>
      <c r="J21" s="654">
        <f t="shared" si="1"/>
        <v>0</v>
      </c>
    </row>
    <row r="22" spans="1:10" x14ac:dyDescent="0.25">
      <c r="A22" s="75"/>
      <c r="B22" s="756">
        <f t="shared" si="2"/>
        <v>0</v>
      </c>
      <c r="C22" s="701"/>
      <c r="D22" s="624">
        <v>0</v>
      </c>
      <c r="E22" s="923"/>
      <c r="F22" s="800">
        <f t="shared" si="0"/>
        <v>0</v>
      </c>
      <c r="G22" s="889"/>
      <c r="H22" s="652"/>
      <c r="I22" s="905">
        <f t="shared" si="3"/>
        <v>0</v>
      </c>
      <c r="J22" s="654">
        <f t="shared" si="1"/>
        <v>0</v>
      </c>
    </row>
    <row r="23" spans="1:10" x14ac:dyDescent="0.25">
      <c r="A23" s="19"/>
      <c r="B23" s="756">
        <f t="shared" si="2"/>
        <v>0</v>
      </c>
      <c r="C23" s="635"/>
      <c r="D23" s="624">
        <v>0</v>
      </c>
      <c r="E23" s="924"/>
      <c r="F23" s="800">
        <f t="shared" si="0"/>
        <v>0</v>
      </c>
      <c r="G23" s="889"/>
      <c r="H23" s="652"/>
      <c r="I23" s="905">
        <f t="shared" si="3"/>
        <v>0</v>
      </c>
      <c r="J23" s="654">
        <f t="shared" si="1"/>
        <v>0</v>
      </c>
    </row>
    <row r="24" spans="1:10" x14ac:dyDescent="0.25">
      <c r="A24" s="19"/>
      <c r="B24" s="756">
        <f t="shared" si="2"/>
        <v>0</v>
      </c>
      <c r="C24" s="635"/>
      <c r="D24" s="624">
        <v>0</v>
      </c>
      <c r="E24" s="924"/>
      <c r="F24" s="800">
        <f t="shared" si="0"/>
        <v>0</v>
      </c>
      <c r="G24" s="889"/>
      <c r="H24" s="652"/>
      <c r="I24" s="905">
        <f t="shared" si="3"/>
        <v>0</v>
      </c>
      <c r="J24" s="654">
        <f t="shared" si="1"/>
        <v>0</v>
      </c>
    </row>
    <row r="25" spans="1:10" x14ac:dyDescent="0.25">
      <c r="A25" s="19"/>
      <c r="B25" s="756">
        <f t="shared" si="2"/>
        <v>0</v>
      </c>
      <c r="C25" s="635"/>
      <c r="D25" s="624">
        <v>0</v>
      </c>
      <c r="E25" s="924"/>
      <c r="F25" s="800">
        <f t="shared" si="0"/>
        <v>0</v>
      </c>
      <c r="G25" s="889"/>
      <c r="H25" s="652"/>
      <c r="I25" s="905">
        <f t="shared" si="3"/>
        <v>0</v>
      </c>
      <c r="J25" s="654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924"/>
      <c r="F26" s="800">
        <f t="shared" si="0"/>
        <v>0</v>
      </c>
      <c r="G26" s="889"/>
      <c r="H26" s="652"/>
      <c r="I26" s="905">
        <f t="shared" si="3"/>
        <v>0</v>
      </c>
      <c r="J26" s="654">
        <f t="shared" si="1"/>
        <v>0</v>
      </c>
    </row>
    <row r="27" spans="1:10" x14ac:dyDescent="0.25">
      <c r="A27" s="19"/>
      <c r="B27" s="756">
        <f t="shared" si="2"/>
        <v>0</v>
      </c>
      <c r="C27" s="701"/>
      <c r="D27" s="624">
        <v>0</v>
      </c>
      <c r="E27" s="924"/>
      <c r="F27" s="800">
        <f t="shared" si="0"/>
        <v>0</v>
      </c>
      <c r="G27" s="889"/>
      <c r="H27" s="652"/>
      <c r="I27" s="905">
        <f t="shared" si="3"/>
        <v>0</v>
      </c>
      <c r="J27" s="654">
        <f t="shared" si="1"/>
        <v>0</v>
      </c>
    </row>
    <row r="28" spans="1:10" x14ac:dyDescent="0.25">
      <c r="A28" s="19"/>
      <c r="B28" s="756">
        <f t="shared" si="2"/>
        <v>0</v>
      </c>
      <c r="C28" s="701"/>
      <c r="D28" s="624">
        <v>0</v>
      </c>
      <c r="E28" s="924"/>
      <c r="F28" s="800">
        <f t="shared" si="0"/>
        <v>0</v>
      </c>
      <c r="G28" s="889"/>
      <c r="H28" s="652"/>
      <c r="I28" s="905">
        <f t="shared" si="3"/>
        <v>0</v>
      </c>
      <c r="J28" s="654">
        <f t="shared" si="1"/>
        <v>0</v>
      </c>
    </row>
    <row r="29" spans="1:10" x14ac:dyDescent="0.25">
      <c r="A29" s="19"/>
      <c r="B29" s="756">
        <f t="shared" si="2"/>
        <v>0</v>
      </c>
      <c r="C29" s="701"/>
      <c r="D29" s="624">
        <v>0</v>
      </c>
      <c r="E29" s="924"/>
      <c r="F29" s="800">
        <f t="shared" si="0"/>
        <v>0</v>
      </c>
      <c r="G29" s="889"/>
      <c r="H29" s="652"/>
      <c r="I29" s="905">
        <f t="shared" si="3"/>
        <v>0</v>
      </c>
      <c r="J29" s="654">
        <f t="shared" si="1"/>
        <v>0</v>
      </c>
    </row>
    <row r="30" spans="1:10" x14ac:dyDescent="0.25">
      <c r="A30" s="19"/>
      <c r="B30" s="756">
        <f t="shared" si="2"/>
        <v>0</v>
      </c>
      <c r="C30" s="701"/>
      <c r="D30" s="624">
        <v>0</v>
      </c>
      <c r="E30" s="924"/>
      <c r="F30" s="800">
        <f t="shared" si="0"/>
        <v>0</v>
      </c>
      <c r="G30" s="889"/>
      <c r="H30" s="652"/>
      <c r="I30" s="905">
        <f t="shared" si="3"/>
        <v>0</v>
      </c>
      <c r="J30" s="654">
        <f t="shared" si="1"/>
        <v>0</v>
      </c>
    </row>
    <row r="31" spans="1:10" x14ac:dyDescent="0.25">
      <c r="A31" s="19"/>
      <c r="B31" s="756">
        <f t="shared" si="2"/>
        <v>0</v>
      </c>
      <c r="C31" s="701"/>
      <c r="D31" s="624">
        <v>0</v>
      </c>
      <c r="E31" s="924"/>
      <c r="F31" s="800">
        <f t="shared" si="0"/>
        <v>0</v>
      </c>
      <c r="G31" s="889"/>
      <c r="H31" s="652"/>
      <c r="I31" s="905">
        <f t="shared" si="3"/>
        <v>0</v>
      </c>
      <c r="J31" s="654">
        <f t="shared" si="1"/>
        <v>0</v>
      </c>
    </row>
    <row r="32" spans="1:10" x14ac:dyDescent="0.25">
      <c r="A32" s="19"/>
      <c r="B32" s="756">
        <f t="shared" si="2"/>
        <v>0</v>
      </c>
      <c r="C32" s="701"/>
      <c r="D32" s="624">
        <v>0</v>
      </c>
      <c r="E32" s="924"/>
      <c r="F32" s="800">
        <f t="shared" si="0"/>
        <v>0</v>
      </c>
      <c r="G32" s="889"/>
      <c r="H32" s="652"/>
      <c r="I32" s="905">
        <f t="shared" si="3"/>
        <v>0</v>
      </c>
      <c r="J32" s="654">
        <f t="shared" si="1"/>
        <v>0</v>
      </c>
    </row>
    <row r="33" spans="1:10" x14ac:dyDescent="0.25">
      <c r="A33" s="19"/>
      <c r="B33" s="756">
        <f t="shared" si="2"/>
        <v>0</v>
      </c>
      <c r="C33" s="701"/>
      <c r="D33" s="624">
        <v>0</v>
      </c>
      <c r="E33" s="924"/>
      <c r="F33" s="800">
        <f t="shared" si="0"/>
        <v>0</v>
      </c>
      <c r="G33" s="889"/>
      <c r="H33" s="652"/>
      <c r="I33" s="905">
        <f t="shared" si="3"/>
        <v>0</v>
      </c>
      <c r="J33" s="654">
        <f t="shared" si="1"/>
        <v>0</v>
      </c>
    </row>
    <row r="34" spans="1:10" x14ac:dyDescent="0.25">
      <c r="A34" s="19"/>
      <c r="B34" s="756">
        <f t="shared" si="2"/>
        <v>0</v>
      </c>
      <c r="C34" s="701"/>
      <c r="D34" s="624">
        <v>0</v>
      </c>
      <c r="E34" s="924"/>
      <c r="F34" s="800">
        <f t="shared" si="0"/>
        <v>0</v>
      </c>
      <c r="G34" s="889"/>
      <c r="H34" s="652"/>
      <c r="I34" s="905">
        <f t="shared" si="3"/>
        <v>0</v>
      </c>
      <c r="J34" s="654">
        <f t="shared" si="1"/>
        <v>0</v>
      </c>
    </row>
    <row r="35" spans="1:10" x14ac:dyDescent="0.25">
      <c r="A35" s="19"/>
      <c r="B35" s="756">
        <f t="shared" si="2"/>
        <v>0</v>
      </c>
      <c r="C35" s="701"/>
      <c r="D35" s="624">
        <v>0</v>
      </c>
      <c r="E35" s="924"/>
      <c r="F35" s="800">
        <f t="shared" si="0"/>
        <v>0</v>
      </c>
      <c r="G35" s="889"/>
      <c r="H35" s="652"/>
      <c r="I35" s="905">
        <f t="shared" si="3"/>
        <v>0</v>
      </c>
      <c r="J35" s="654">
        <f t="shared" si="1"/>
        <v>0</v>
      </c>
    </row>
    <row r="36" spans="1:10" x14ac:dyDescent="0.25">
      <c r="A36" s="19"/>
      <c r="B36" s="756">
        <f t="shared" si="2"/>
        <v>0</v>
      </c>
      <c r="C36" s="701"/>
      <c r="D36" s="624">
        <v>0</v>
      </c>
      <c r="E36" s="924"/>
      <c r="F36" s="800">
        <f t="shared" si="0"/>
        <v>0</v>
      </c>
      <c r="G36" s="889"/>
      <c r="H36" s="652"/>
      <c r="I36" s="905">
        <f t="shared" si="3"/>
        <v>0</v>
      </c>
      <c r="J36" s="654">
        <f t="shared" si="1"/>
        <v>0</v>
      </c>
    </row>
    <row r="37" spans="1:10" x14ac:dyDescent="0.25">
      <c r="B37" s="756">
        <f>B27-C37</f>
        <v>0</v>
      </c>
      <c r="C37" s="701"/>
      <c r="D37" s="624">
        <v>0</v>
      </c>
      <c r="E37" s="924"/>
      <c r="F37" s="800">
        <f t="shared" si="0"/>
        <v>0</v>
      </c>
      <c r="G37" s="889"/>
      <c r="H37" s="652"/>
      <c r="I37" s="905">
        <f t="shared" si="3"/>
        <v>0</v>
      </c>
      <c r="J37" s="654">
        <f t="shared" si="1"/>
        <v>0</v>
      </c>
    </row>
    <row r="38" spans="1:10" ht="15.75" thickBot="1" x14ac:dyDescent="0.3">
      <c r="A38" s="118"/>
      <c r="B38" s="756">
        <f t="shared" ref="B38" si="4">B37-C38</f>
        <v>0</v>
      </c>
      <c r="C38" s="737"/>
      <c r="D38" s="624">
        <v>0</v>
      </c>
      <c r="E38" s="925"/>
      <c r="F38" s="621">
        <f t="shared" si="0"/>
        <v>0</v>
      </c>
      <c r="G38" s="832"/>
      <c r="H38" s="926"/>
      <c r="I38" s="236">
        <f t="shared" si="3"/>
        <v>0</v>
      </c>
      <c r="J38" s="654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130" t="s">
        <v>21</v>
      </c>
      <c r="E41" s="1131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44" t="s">
        <v>187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145" t="s">
        <v>325</v>
      </c>
      <c r="C5" s="377"/>
      <c r="D5" s="131"/>
      <c r="E5" s="203"/>
      <c r="F5" s="62"/>
      <c r="G5" s="5"/>
    </row>
    <row r="6" spans="1:9" ht="20.25" x14ac:dyDescent="0.3">
      <c r="A6" s="833"/>
      <c r="B6" s="1145"/>
      <c r="C6" s="222"/>
      <c r="D6" s="131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4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4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4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4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4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4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2" t="s">
        <v>11</v>
      </c>
      <c r="D83" s="114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140" t="s">
        <v>362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26" t="s">
        <v>52</v>
      </c>
      <c r="B4" s="466"/>
      <c r="C4" s="125"/>
      <c r="D4" s="132"/>
      <c r="E4" s="86"/>
      <c r="F4" s="73"/>
      <c r="G4" s="827"/>
    </row>
    <row r="5" spans="1:10" ht="15" customHeight="1" x14ac:dyDescent="0.25">
      <c r="A5" s="1227"/>
      <c r="B5" s="1229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228"/>
      <c r="B6" s="1230"/>
      <c r="C6" s="523">
        <v>28</v>
      </c>
      <c r="D6" s="132">
        <v>44925</v>
      </c>
      <c r="E6" s="906">
        <v>5922.77</v>
      </c>
      <c r="F6" s="713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0"/>
      <c r="B10" s="724">
        <f>F4+F5+F6+F7+F8-C10</f>
        <v>204</v>
      </c>
      <c r="C10" s="775">
        <v>10</v>
      </c>
      <c r="D10" s="658">
        <v>287.56</v>
      </c>
      <c r="E10" s="776">
        <v>44968</v>
      </c>
      <c r="F10" s="658">
        <f t="shared" ref="F10:F57" si="0">D10</f>
        <v>287.56</v>
      </c>
      <c r="G10" s="777" t="s">
        <v>258</v>
      </c>
      <c r="H10" s="778">
        <v>30</v>
      </c>
      <c r="I10" s="708">
        <f>E6+E5+E4-F10+E7+E8</f>
        <v>5972.55</v>
      </c>
      <c r="J10" s="653"/>
    </row>
    <row r="11" spans="1:10" x14ac:dyDescent="0.25">
      <c r="A11" s="75"/>
      <c r="B11" s="779">
        <f>B10-C11</f>
        <v>196</v>
      </c>
      <c r="C11" s="775">
        <v>8</v>
      </c>
      <c r="D11" s="658">
        <v>236.39</v>
      </c>
      <c r="E11" s="776">
        <v>44974</v>
      </c>
      <c r="F11" s="658">
        <f t="shared" si="0"/>
        <v>236.39</v>
      </c>
      <c r="G11" s="777" t="s">
        <v>270</v>
      </c>
      <c r="H11" s="778">
        <v>30</v>
      </c>
      <c r="I11" s="619">
        <f>I10-F11</f>
        <v>5736.16</v>
      </c>
    </row>
    <row r="12" spans="1:10" x14ac:dyDescent="0.25">
      <c r="A12" s="75"/>
      <c r="B12" s="779">
        <f t="shared" ref="B12:B58" si="1">B11-C12</f>
        <v>194</v>
      </c>
      <c r="C12" s="775">
        <v>2</v>
      </c>
      <c r="D12" s="658">
        <v>59.2</v>
      </c>
      <c r="E12" s="776">
        <v>44974</v>
      </c>
      <c r="F12" s="658">
        <f t="shared" si="0"/>
        <v>59.2</v>
      </c>
      <c r="G12" s="777" t="s">
        <v>276</v>
      </c>
      <c r="H12" s="778">
        <v>30</v>
      </c>
      <c r="I12" s="619">
        <f t="shared" ref="I12:I13" si="2">I11-F12</f>
        <v>5676.96</v>
      </c>
    </row>
    <row r="13" spans="1:10" x14ac:dyDescent="0.25">
      <c r="A13" s="55"/>
      <c r="B13" s="779">
        <f t="shared" si="1"/>
        <v>187</v>
      </c>
      <c r="C13" s="775">
        <v>7</v>
      </c>
      <c r="D13" s="658">
        <v>206.06</v>
      </c>
      <c r="E13" s="776">
        <v>44975</v>
      </c>
      <c r="F13" s="658">
        <f t="shared" si="0"/>
        <v>206.06</v>
      </c>
      <c r="G13" s="777" t="s">
        <v>208</v>
      </c>
      <c r="H13" s="778">
        <v>30</v>
      </c>
      <c r="I13" s="619">
        <f t="shared" si="2"/>
        <v>5470.9</v>
      </c>
    </row>
    <row r="14" spans="1:10" x14ac:dyDescent="0.25">
      <c r="A14" s="75"/>
      <c r="B14" s="779">
        <f t="shared" si="1"/>
        <v>186</v>
      </c>
      <c r="C14" s="775">
        <v>1</v>
      </c>
      <c r="D14" s="658">
        <v>30.5</v>
      </c>
      <c r="E14" s="776">
        <v>44975</v>
      </c>
      <c r="F14" s="658">
        <f t="shared" si="0"/>
        <v>30.5</v>
      </c>
      <c r="G14" s="777" t="s">
        <v>282</v>
      </c>
      <c r="H14" s="778">
        <v>30</v>
      </c>
      <c r="I14" s="619">
        <f>I13-F14</f>
        <v>5440.4</v>
      </c>
    </row>
    <row r="15" spans="1:10" x14ac:dyDescent="0.25">
      <c r="A15" s="75"/>
      <c r="B15" s="779">
        <f t="shared" si="1"/>
        <v>185</v>
      </c>
      <c r="C15" s="775">
        <v>1</v>
      </c>
      <c r="D15" s="658">
        <v>28.54</v>
      </c>
      <c r="E15" s="776">
        <v>44980</v>
      </c>
      <c r="F15" s="658">
        <f t="shared" si="0"/>
        <v>28.54</v>
      </c>
      <c r="G15" s="777" t="s">
        <v>296</v>
      </c>
      <c r="H15" s="778">
        <v>30</v>
      </c>
      <c r="I15" s="619">
        <f t="shared" ref="I15:I58" si="3">I14-F15</f>
        <v>5411.86</v>
      </c>
    </row>
    <row r="16" spans="1:10" x14ac:dyDescent="0.25">
      <c r="B16" s="779">
        <f t="shared" si="1"/>
        <v>184</v>
      </c>
      <c r="C16" s="775">
        <v>1</v>
      </c>
      <c r="D16" s="658">
        <v>31.69</v>
      </c>
      <c r="E16" s="776">
        <v>44982</v>
      </c>
      <c r="F16" s="658">
        <f t="shared" si="0"/>
        <v>31.69</v>
      </c>
      <c r="G16" s="777" t="s">
        <v>306</v>
      </c>
      <c r="H16" s="778">
        <v>30</v>
      </c>
      <c r="I16" s="619">
        <f t="shared" si="3"/>
        <v>5380.17</v>
      </c>
    </row>
    <row r="17" spans="2:9" x14ac:dyDescent="0.25">
      <c r="B17" s="779">
        <f t="shared" si="1"/>
        <v>177</v>
      </c>
      <c r="C17" s="775">
        <v>7</v>
      </c>
      <c r="D17" s="658">
        <v>201.89</v>
      </c>
      <c r="E17" s="776">
        <v>44982</v>
      </c>
      <c r="F17" s="658">
        <f t="shared" si="0"/>
        <v>201.89</v>
      </c>
      <c r="G17" s="777" t="s">
        <v>308</v>
      </c>
      <c r="H17" s="778">
        <v>30</v>
      </c>
      <c r="I17" s="619">
        <f t="shared" si="3"/>
        <v>5178.28</v>
      </c>
    </row>
    <row r="18" spans="2:9" x14ac:dyDescent="0.25">
      <c r="B18" s="779">
        <f t="shared" si="1"/>
        <v>170</v>
      </c>
      <c r="C18" s="775">
        <v>7</v>
      </c>
      <c r="D18" s="658">
        <v>207.82</v>
      </c>
      <c r="E18" s="776">
        <v>44984</v>
      </c>
      <c r="F18" s="658">
        <f t="shared" si="0"/>
        <v>207.82</v>
      </c>
      <c r="G18" s="777" t="s">
        <v>212</v>
      </c>
      <c r="H18" s="778">
        <v>30</v>
      </c>
      <c r="I18" s="619">
        <f t="shared" si="3"/>
        <v>4970.46</v>
      </c>
    </row>
    <row r="19" spans="2:9" x14ac:dyDescent="0.25">
      <c r="B19" s="779">
        <f t="shared" si="1"/>
        <v>163</v>
      </c>
      <c r="C19" s="775">
        <v>7</v>
      </c>
      <c r="D19" s="658">
        <v>205.62</v>
      </c>
      <c r="E19" s="776">
        <v>44986</v>
      </c>
      <c r="F19" s="658">
        <f t="shared" si="0"/>
        <v>205.62</v>
      </c>
      <c r="G19" s="777" t="s">
        <v>314</v>
      </c>
      <c r="H19" s="778">
        <v>30</v>
      </c>
      <c r="I19" s="619">
        <f t="shared" si="3"/>
        <v>4764.84</v>
      </c>
    </row>
    <row r="20" spans="2:9" x14ac:dyDescent="0.25">
      <c r="B20" s="779">
        <f t="shared" si="1"/>
        <v>161</v>
      </c>
      <c r="C20" s="775">
        <v>2</v>
      </c>
      <c r="D20" s="658">
        <v>57.27</v>
      </c>
      <c r="E20" s="776">
        <v>44988</v>
      </c>
      <c r="F20" s="658">
        <f t="shared" si="0"/>
        <v>57.27</v>
      </c>
      <c r="G20" s="777" t="s">
        <v>333</v>
      </c>
      <c r="H20" s="778">
        <v>30</v>
      </c>
      <c r="I20" s="619">
        <f t="shared" si="3"/>
        <v>4707.57</v>
      </c>
    </row>
    <row r="21" spans="2:9" x14ac:dyDescent="0.25">
      <c r="B21" s="714">
        <f t="shared" si="1"/>
        <v>154</v>
      </c>
      <c r="C21" s="775">
        <v>7</v>
      </c>
      <c r="D21" s="658">
        <v>202.31</v>
      </c>
      <c r="E21" s="780">
        <v>44989</v>
      </c>
      <c r="F21" s="658">
        <f t="shared" si="0"/>
        <v>202.31</v>
      </c>
      <c r="G21" s="777" t="s">
        <v>344</v>
      </c>
      <c r="H21" s="778">
        <v>30</v>
      </c>
      <c r="I21" s="708">
        <f t="shared" si="3"/>
        <v>4505.2599999999993</v>
      </c>
    </row>
    <row r="22" spans="2:9" x14ac:dyDescent="0.25">
      <c r="B22" s="779">
        <f t="shared" si="1"/>
        <v>154</v>
      </c>
      <c r="C22" s="775"/>
      <c r="D22" s="658"/>
      <c r="E22" s="780"/>
      <c r="F22" s="658">
        <f t="shared" si="0"/>
        <v>0</v>
      </c>
      <c r="G22" s="777"/>
      <c r="H22" s="778"/>
      <c r="I22" s="619">
        <f t="shared" si="3"/>
        <v>4505.2599999999993</v>
      </c>
    </row>
    <row r="23" spans="2:9" x14ac:dyDescent="0.25">
      <c r="B23" s="779">
        <f t="shared" si="1"/>
        <v>154</v>
      </c>
      <c r="C23" s="775"/>
      <c r="D23" s="658"/>
      <c r="E23" s="780"/>
      <c r="F23" s="658">
        <f t="shared" si="0"/>
        <v>0</v>
      </c>
      <c r="G23" s="777"/>
      <c r="H23" s="778"/>
      <c r="I23" s="619">
        <f t="shared" si="3"/>
        <v>4505.2599999999993</v>
      </c>
    </row>
    <row r="24" spans="2:9" x14ac:dyDescent="0.25">
      <c r="B24" s="779">
        <f t="shared" si="1"/>
        <v>154</v>
      </c>
      <c r="C24" s="775"/>
      <c r="D24" s="658"/>
      <c r="E24" s="780"/>
      <c r="F24" s="658">
        <f t="shared" si="0"/>
        <v>0</v>
      </c>
      <c r="G24" s="777"/>
      <c r="H24" s="778"/>
      <c r="I24" s="619">
        <f t="shared" si="3"/>
        <v>4505.2599999999993</v>
      </c>
    </row>
    <row r="25" spans="2:9" x14ac:dyDescent="0.25">
      <c r="B25" s="779">
        <f t="shared" si="1"/>
        <v>154</v>
      </c>
      <c r="C25" s="775"/>
      <c r="D25" s="658"/>
      <c r="E25" s="780"/>
      <c r="F25" s="658">
        <f t="shared" si="0"/>
        <v>0</v>
      </c>
      <c r="G25" s="777"/>
      <c r="H25" s="778"/>
      <c r="I25" s="619">
        <f t="shared" si="3"/>
        <v>4505.2599999999993</v>
      </c>
    </row>
    <row r="26" spans="2:9" x14ac:dyDescent="0.25">
      <c r="B26" s="779">
        <f t="shared" si="1"/>
        <v>154</v>
      </c>
      <c r="C26" s="775"/>
      <c r="D26" s="658"/>
      <c r="E26" s="780"/>
      <c r="F26" s="658">
        <f t="shared" si="0"/>
        <v>0</v>
      </c>
      <c r="G26" s="777"/>
      <c r="H26" s="778"/>
      <c r="I26" s="619">
        <f t="shared" si="3"/>
        <v>4505.2599999999993</v>
      </c>
    </row>
    <row r="27" spans="2:9" x14ac:dyDescent="0.25">
      <c r="B27" s="779">
        <f t="shared" si="1"/>
        <v>154</v>
      </c>
      <c r="C27" s="775"/>
      <c r="D27" s="658"/>
      <c r="E27" s="780"/>
      <c r="F27" s="658">
        <f t="shared" si="0"/>
        <v>0</v>
      </c>
      <c r="G27" s="777"/>
      <c r="H27" s="778"/>
      <c r="I27" s="619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7"/>
      <c r="H28" s="613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7"/>
      <c r="H29" s="613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7"/>
      <c r="H30" s="613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4"/>
      <c r="F31" s="329">
        <f t="shared" si="0"/>
        <v>0</v>
      </c>
      <c r="G31" s="607"/>
      <c r="H31" s="613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4"/>
      <c r="F32" s="329">
        <f t="shared" si="0"/>
        <v>0</v>
      </c>
      <c r="G32" s="607"/>
      <c r="H32" s="613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4"/>
      <c r="F33" s="329">
        <f t="shared" si="0"/>
        <v>0</v>
      </c>
      <c r="G33" s="607"/>
      <c r="H33" s="613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4"/>
      <c r="F34" s="329">
        <f t="shared" si="0"/>
        <v>0</v>
      </c>
      <c r="G34" s="607"/>
      <c r="H34" s="613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4"/>
      <c r="F35" s="329">
        <f t="shared" si="0"/>
        <v>0</v>
      </c>
      <c r="G35" s="607"/>
      <c r="H35" s="613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4"/>
      <c r="F36" s="329">
        <f t="shared" si="0"/>
        <v>0</v>
      </c>
      <c r="G36" s="607"/>
      <c r="H36" s="613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4"/>
      <c r="F37" s="329">
        <f t="shared" si="0"/>
        <v>0</v>
      </c>
      <c r="G37" s="607"/>
      <c r="H37" s="613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4"/>
      <c r="F38" s="329">
        <f t="shared" si="0"/>
        <v>0</v>
      </c>
      <c r="G38" s="607"/>
      <c r="H38" s="613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4"/>
      <c r="F39" s="329">
        <f t="shared" si="0"/>
        <v>0</v>
      </c>
      <c r="G39" s="607"/>
      <c r="H39" s="613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4"/>
      <c r="F40" s="329">
        <f t="shared" si="0"/>
        <v>0</v>
      </c>
      <c r="G40" s="607"/>
      <c r="H40" s="613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4"/>
      <c r="F41" s="329">
        <f t="shared" si="0"/>
        <v>0</v>
      </c>
      <c r="G41" s="607"/>
      <c r="H41" s="613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4"/>
      <c r="F42" s="329">
        <f t="shared" si="0"/>
        <v>0</v>
      </c>
      <c r="G42" s="607"/>
      <c r="H42" s="613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4"/>
      <c r="F43" s="329">
        <f t="shared" si="0"/>
        <v>0</v>
      </c>
      <c r="G43" s="607"/>
      <c r="H43" s="613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4"/>
      <c r="F44" s="329">
        <f t="shared" si="0"/>
        <v>0</v>
      </c>
      <c r="G44" s="607"/>
      <c r="H44" s="613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4"/>
      <c r="F45" s="329">
        <f t="shared" si="0"/>
        <v>0</v>
      </c>
      <c r="G45" s="607"/>
      <c r="H45" s="613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4"/>
      <c r="F46" s="329">
        <f t="shared" si="0"/>
        <v>0</v>
      </c>
      <c r="G46" s="607"/>
      <c r="H46" s="613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4"/>
      <c r="F47" s="329">
        <f t="shared" si="0"/>
        <v>0</v>
      </c>
      <c r="G47" s="607"/>
      <c r="H47" s="613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4"/>
      <c r="F48" s="329">
        <f t="shared" si="0"/>
        <v>0</v>
      </c>
      <c r="G48" s="607"/>
      <c r="H48" s="613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4"/>
      <c r="F49" s="329">
        <f t="shared" si="0"/>
        <v>0</v>
      </c>
      <c r="G49" s="607"/>
      <c r="H49" s="613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4"/>
      <c r="F50" s="329">
        <f t="shared" si="0"/>
        <v>0</v>
      </c>
      <c r="G50" s="607"/>
      <c r="H50" s="613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4"/>
      <c r="F51" s="329">
        <f t="shared" si="0"/>
        <v>0</v>
      </c>
      <c r="G51" s="607"/>
      <c r="H51" s="613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4"/>
      <c r="F52" s="329">
        <f t="shared" si="0"/>
        <v>0</v>
      </c>
      <c r="G52" s="607"/>
      <c r="H52" s="613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4"/>
      <c r="F53" s="329">
        <f t="shared" si="0"/>
        <v>0</v>
      </c>
      <c r="G53" s="607"/>
      <c r="H53" s="613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4"/>
      <c r="F54" s="329">
        <f t="shared" si="0"/>
        <v>0</v>
      </c>
      <c r="G54" s="607"/>
      <c r="H54" s="613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4"/>
      <c r="F55" s="329">
        <f t="shared" si="0"/>
        <v>0</v>
      </c>
      <c r="G55" s="607"/>
      <c r="H55" s="613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4"/>
      <c r="F56" s="329">
        <f t="shared" si="0"/>
        <v>0</v>
      </c>
      <c r="G56" s="607"/>
      <c r="H56" s="613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4"/>
      <c r="F57" s="329">
        <f t="shared" si="0"/>
        <v>0</v>
      </c>
      <c r="G57" s="607"/>
      <c r="H57" s="613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7"/>
      <c r="H58" s="613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5"/>
      <c r="H59" s="468"/>
      <c r="I59" s="129"/>
    </row>
    <row r="60" spans="1:9" x14ac:dyDescent="0.25">
      <c r="B60" s="339"/>
      <c r="C60" s="328"/>
      <c r="D60" s="329"/>
      <c r="E60" s="468"/>
      <c r="F60" s="329"/>
      <c r="G60" s="615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6"/>
      <c r="D63" s="625"/>
      <c r="E63" s="625"/>
      <c r="F63" s="627"/>
      <c r="G63" s="75"/>
      <c r="H63" s="75"/>
    </row>
    <row r="64" spans="1:9" ht="15.75" thickBot="1" x14ac:dyDescent="0.3">
      <c r="A64" s="75"/>
      <c r="B64" s="75"/>
      <c r="C64" s="626"/>
      <c r="D64" s="625"/>
      <c r="E64" s="625"/>
      <c r="F64" s="625"/>
      <c r="G64" s="75"/>
      <c r="H64" s="75"/>
    </row>
    <row r="65" spans="1:8" ht="29.25" customHeight="1" x14ac:dyDescent="0.25">
      <c r="A65" s="75"/>
      <c r="B65" s="75"/>
      <c r="C65" s="75"/>
      <c r="D65" s="628" t="s">
        <v>21</v>
      </c>
      <c r="E65" s="629"/>
      <c r="F65" s="630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1" t="s">
        <v>4</v>
      </c>
      <c r="E66" s="632"/>
      <c r="F66" s="633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40" t="s">
        <v>359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1" t="s">
        <v>102</v>
      </c>
      <c r="C4" s="100"/>
      <c r="D4" s="132"/>
      <c r="E4" s="86">
        <v>363.31</v>
      </c>
      <c r="F4" s="73">
        <v>5</v>
      </c>
      <c r="G4" s="825"/>
    </row>
    <row r="5" spans="1:9" x14ac:dyDescent="0.25">
      <c r="A5" s="75" t="s">
        <v>52</v>
      </c>
      <c r="B5" s="1232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6" t="s">
        <v>7</v>
      </c>
      <c r="C7" s="577" t="s">
        <v>8</v>
      </c>
      <c r="D7" s="578" t="s">
        <v>17</v>
      </c>
      <c r="E7" s="579" t="s">
        <v>2</v>
      </c>
      <c r="F7" s="580" t="s">
        <v>18</v>
      </c>
      <c r="G7" s="581" t="s">
        <v>15</v>
      </c>
      <c r="H7" s="24"/>
    </row>
    <row r="8" spans="1:9" ht="15.75" thickTop="1" x14ac:dyDescent="0.25">
      <c r="A8" s="55"/>
      <c r="B8" s="727">
        <f>F4+F5+F6-C8</f>
        <v>117</v>
      </c>
      <c r="C8" s="916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8">
        <f>E4+E5+E6-F8</f>
        <v>3005.66</v>
      </c>
    </row>
    <row r="9" spans="1:9" x14ac:dyDescent="0.25">
      <c r="A9" s="75"/>
      <c r="B9" s="727">
        <f>B8-C9</f>
        <v>74</v>
      </c>
      <c r="C9" s="916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8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8">
        <v>7</v>
      </c>
      <c r="D10" s="979">
        <v>165.83</v>
      </c>
      <c r="E10" s="983">
        <v>44959</v>
      </c>
      <c r="F10" s="575">
        <f t="shared" ref="F10:F28" si="3">D10</f>
        <v>165.83</v>
      </c>
      <c r="G10" s="992" t="s">
        <v>239</v>
      </c>
      <c r="H10" s="993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8">
        <v>7</v>
      </c>
      <c r="D11" s="979">
        <v>163.38999999999999</v>
      </c>
      <c r="E11" s="983">
        <v>44973</v>
      </c>
      <c r="F11" s="575">
        <f t="shared" si="3"/>
        <v>163.38999999999999</v>
      </c>
      <c r="G11" s="992" t="s">
        <v>268</v>
      </c>
      <c r="H11" s="993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8">
        <v>2</v>
      </c>
      <c r="D12" s="979">
        <v>47.26</v>
      </c>
      <c r="E12" s="983">
        <v>44985</v>
      </c>
      <c r="F12" s="575">
        <f t="shared" si="3"/>
        <v>47.26</v>
      </c>
      <c r="G12" s="992" t="s">
        <v>311</v>
      </c>
      <c r="H12" s="993">
        <v>78</v>
      </c>
      <c r="I12" s="129">
        <f t="shared" si="4"/>
        <v>1619.84</v>
      </c>
    </row>
    <row r="13" spans="1:9" x14ac:dyDescent="0.25">
      <c r="A13" s="75"/>
      <c r="B13" s="727">
        <f t="shared" si="2"/>
        <v>51</v>
      </c>
      <c r="C13" s="568">
        <v>7</v>
      </c>
      <c r="D13" s="979">
        <v>162.03</v>
      </c>
      <c r="E13" s="983">
        <v>44988</v>
      </c>
      <c r="F13" s="575">
        <f t="shared" si="3"/>
        <v>162.03</v>
      </c>
      <c r="G13" s="992" t="s">
        <v>326</v>
      </c>
      <c r="H13" s="993">
        <v>72</v>
      </c>
      <c r="I13" s="708">
        <f t="shared" si="4"/>
        <v>1457.81</v>
      </c>
    </row>
    <row r="14" spans="1:9" x14ac:dyDescent="0.25">
      <c r="B14" s="402">
        <f t="shared" si="2"/>
        <v>51</v>
      </c>
      <c r="C14" s="568"/>
      <c r="D14" s="979"/>
      <c r="E14" s="983"/>
      <c r="F14" s="575">
        <f t="shared" si="3"/>
        <v>0</v>
      </c>
      <c r="G14" s="992"/>
      <c r="H14" s="993"/>
      <c r="I14" s="129">
        <f t="shared" si="4"/>
        <v>1457.81</v>
      </c>
    </row>
    <row r="15" spans="1:9" x14ac:dyDescent="0.25">
      <c r="B15" s="402">
        <f t="shared" si="2"/>
        <v>51</v>
      </c>
      <c r="C15" s="568"/>
      <c r="D15" s="979"/>
      <c r="E15" s="983"/>
      <c r="F15" s="575">
        <f t="shared" si="3"/>
        <v>0</v>
      </c>
      <c r="G15" s="992"/>
      <c r="H15" s="993"/>
      <c r="I15" s="129">
        <f t="shared" si="4"/>
        <v>1457.81</v>
      </c>
    </row>
    <row r="16" spans="1:9" x14ac:dyDescent="0.25">
      <c r="B16" s="402">
        <f t="shared" si="2"/>
        <v>51</v>
      </c>
      <c r="C16" s="568"/>
      <c r="D16" s="979"/>
      <c r="E16" s="983"/>
      <c r="F16" s="575">
        <f t="shared" si="3"/>
        <v>0</v>
      </c>
      <c r="G16" s="992"/>
      <c r="H16" s="994"/>
      <c r="I16" s="129">
        <f t="shared" si="4"/>
        <v>1457.81</v>
      </c>
    </row>
    <row r="17" spans="1:9" x14ac:dyDescent="0.25">
      <c r="B17" s="402">
        <f t="shared" si="2"/>
        <v>51</v>
      </c>
      <c r="C17" s="568"/>
      <c r="D17" s="979"/>
      <c r="E17" s="983"/>
      <c r="F17" s="575">
        <f t="shared" si="3"/>
        <v>0</v>
      </c>
      <c r="G17" s="992"/>
      <c r="H17" s="994"/>
      <c r="I17" s="129">
        <f t="shared" si="4"/>
        <v>1457.81</v>
      </c>
    </row>
    <row r="18" spans="1:9" x14ac:dyDescent="0.25">
      <c r="B18" s="402">
        <f t="shared" si="2"/>
        <v>51</v>
      </c>
      <c r="C18" s="568"/>
      <c r="D18" s="979"/>
      <c r="E18" s="983"/>
      <c r="F18" s="575">
        <f t="shared" si="3"/>
        <v>0</v>
      </c>
      <c r="G18" s="992"/>
      <c r="H18" s="994"/>
      <c r="I18" s="129">
        <f t="shared" si="4"/>
        <v>1457.81</v>
      </c>
    </row>
    <row r="19" spans="1:9" x14ac:dyDescent="0.25">
      <c r="B19" s="402">
        <f t="shared" si="2"/>
        <v>51</v>
      </c>
      <c r="C19" s="568"/>
      <c r="D19" s="979"/>
      <c r="E19" s="983"/>
      <c r="F19" s="575">
        <f t="shared" si="3"/>
        <v>0</v>
      </c>
      <c r="G19" s="992"/>
      <c r="H19" s="994"/>
      <c r="I19" s="129">
        <f t="shared" si="4"/>
        <v>1457.81</v>
      </c>
    </row>
    <row r="20" spans="1:9" x14ac:dyDescent="0.25">
      <c r="B20" s="402">
        <f t="shared" si="2"/>
        <v>51</v>
      </c>
      <c r="C20" s="568"/>
      <c r="D20" s="979"/>
      <c r="E20" s="983"/>
      <c r="F20" s="575">
        <f t="shared" si="3"/>
        <v>0</v>
      </c>
      <c r="G20" s="992"/>
      <c r="H20" s="994"/>
      <c r="I20" s="129">
        <f t="shared" si="4"/>
        <v>1457.81</v>
      </c>
    </row>
    <row r="21" spans="1:9" x14ac:dyDescent="0.25">
      <c r="B21" s="402">
        <f t="shared" si="2"/>
        <v>51</v>
      </c>
      <c r="C21" s="568"/>
      <c r="D21" s="979"/>
      <c r="E21" s="983"/>
      <c r="F21" s="575">
        <f t="shared" si="3"/>
        <v>0</v>
      </c>
      <c r="G21" s="992"/>
      <c r="H21" s="995"/>
      <c r="I21" s="129">
        <f t="shared" si="4"/>
        <v>1457.81</v>
      </c>
    </row>
    <row r="22" spans="1:9" x14ac:dyDescent="0.25">
      <c r="B22" s="402">
        <f t="shared" si="2"/>
        <v>51</v>
      </c>
      <c r="C22" s="568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8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8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8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8"/>
      <c r="D26" s="329"/>
      <c r="E26" s="131"/>
      <c r="F26" s="92">
        <f t="shared" si="3"/>
        <v>0</v>
      </c>
      <c r="G26" s="917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8"/>
      <c r="D27" s="918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8"/>
      <c r="D28" s="918"/>
      <c r="E28" s="919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8"/>
      <c r="D29" s="612"/>
      <c r="E29" s="115"/>
      <c r="F29" s="14"/>
      <c r="G29" s="31"/>
      <c r="H29" s="17"/>
    </row>
    <row r="30" spans="1:9" x14ac:dyDescent="0.25">
      <c r="B30" s="403"/>
      <c r="C30" s="568"/>
      <c r="D30" s="513"/>
      <c r="E30" s="115"/>
      <c r="F30" s="6"/>
    </row>
    <row r="31" spans="1:9" ht="15.75" thickBot="1" x14ac:dyDescent="0.3">
      <c r="B31" s="474"/>
      <c r="C31" s="569"/>
      <c r="D31" s="56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0" t="s">
        <v>363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1" t="s">
        <v>107</v>
      </c>
      <c r="C4" s="100"/>
      <c r="D4" s="132"/>
      <c r="E4" s="86"/>
      <c r="F4" s="73"/>
      <c r="G4" s="230"/>
    </row>
    <row r="5" spans="1:9" x14ac:dyDescent="0.25">
      <c r="A5" s="1154" t="s">
        <v>92</v>
      </c>
      <c r="B5" s="1232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15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8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0">
        <v>13.61</v>
      </c>
      <c r="E9" s="548">
        <v>44840</v>
      </c>
      <c r="F9" s="660">
        <f t="shared" si="0"/>
        <v>13.61</v>
      </c>
      <c r="G9" s="665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2">
        <f t="shared" ref="B10:B26" si="1">B9-C10</f>
        <v>141</v>
      </c>
      <c r="C10" s="15">
        <v>2</v>
      </c>
      <c r="D10" s="660">
        <v>27.22</v>
      </c>
      <c r="E10" s="548">
        <v>44846</v>
      </c>
      <c r="F10" s="660">
        <f t="shared" si="0"/>
        <v>27.22</v>
      </c>
      <c r="G10" s="666" t="s">
        <v>111</v>
      </c>
      <c r="H10" s="667">
        <v>57</v>
      </c>
      <c r="I10" s="708">
        <f t="shared" ref="I10:I28" si="2">I9-D10</f>
        <v>1919.0100000000002</v>
      </c>
    </row>
    <row r="11" spans="1:9" x14ac:dyDescent="0.25">
      <c r="A11" s="55"/>
      <c r="B11" s="732">
        <f t="shared" si="1"/>
        <v>139</v>
      </c>
      <c r="C11" s="15">
        <v>2</v>
      </c>
      <c r="D11" s="575">
        <f>13.61+13.61</f>
        <v>27.22</v>
      </c>
      <c r="E11" s="574">
        <v>44907</v>
      </c>
      <c r="F11" s="575">
        <f t="shared" si="0"/>
        <v>27.22</v>
      </c>
      <c r="G11" s="808" t="s">
        <v>133</v>
      </c>
      <c r="H11" s="370">
        <v>57</v>
      </c>
      <c r="I11" s="708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4">
        <v>762.16</v>
      </c>
      <c r="E12" s="907">
        <v>44940</v>
      </c>
      <c r="F12" s="904">
        <f t="shared" si="0"/>
        <v>762.16</v>
      </c>
      <c r="G12" s="890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4">
        <v>13.61</v>
      </c>
      <c r="E13" s="907">
        <v>44943</v>
      </c>
      <c r="F13" s="904">
        <f t="shared" si="0"/>
        <v>13.61</v>
      </c>
      <c r="G13" s="890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4">
        <v>13.61</v>
      </c>
      <c r="E14" s="907">
        <v>44944</v>
      </c>
      <c r="F14" s="904">
        <f t="shared" si="0"/>
        <v>13.61</v>
      </c>
      <c r="G14" s="890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4">
        <v>13.61</v>
      </c>
      <c r="E15" s="907">
        <v>44947</v>
      </c>
      <c r="F15" s="904">
        <f t="shared" si="0"/>
        <v>13.61</v>
      </c>
      <c r="G15" s="890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4">
        <v>81.66</v>
      </c>
      <c r="E16" s="907">
        <v>44947</v>
      </c>
      <c r="F16" s="904">
        <f t="shared" si="0"/>
        <v>81.66</v>
      </c>
      <c r="G16" s="890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8">
        <v>68.05</v>
      </c>
      <c r="E17" s="907">
        <v>44949</v>
      </c>
      <c r="F17" s="904">
        <f t="shared" si="0"/>
        <v>68.05</v>
      </c>
      <c r="G17" s="890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4">
        <v>666.89</v>
      </c>
      <c r="E18" s="907">
        <v>44949</v>
      </c>
      <c r="F18" s="904">
        <f t="shared" si="0"/>
        <v>666.89</v>
      </c>
      <c r="G18" s="890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4">
        <v>68.05</v>
      </c>
      <c r="E19" s="907">
        <v>44951</v>
      </c>
      <c r="F19" s="904">
        <f t="shared" si="0"/>
        <v>68.05</v>
      </c>
      <c r="G19" s="890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2">
        <f t="shared" si="1"/>
        <v>9</v>
      </c>
      <c r="C20" s="15">
        <v>6</v>
      </c>
      <c r="D20" s="904">
        <v>81.66</v>
      </c>
      <c r="E20" s="907">
        <v>44954</v>
      </c>
      <c r="F20" s="904">
        <f t="shared" si="0"/>
        <v>81.66</v>
      </c>
      <c r="G20" s="890" t="s">
        <v>186</v>
      </c>
      <c r="H20" s="200">
        <v>57</v>
      </c>
      <c r="I20" s="708">
        <f t="shared" si="2"/>
        <v>122.49000000000049</v>
      </c>
    </row>
    <row r="21" spans="1:9" x14ac:dyDescent="0.25">
      <c r="B21" s="732">
        <f t="shared" si="1"/>
        <v>4</v>
      </c>
      <c r="C21" s="15">
        <v>5</v>
      </c>
      <c r="D21" s="986">
        <v>68.05</v>
      </c>
      <c r="E21" s="987">
        <v>44959</v>
      </c>
      <c r="F21" s="986">
        <f t="shared" si="0"/>
        <v>68.05</v>
      </c>
      <c r="G21" s="988" t="s">
        <v>237</v>
      </c>
      <c r="H21" s="989">
        <v>57</v>
      </c>
      <c r="I21" s="708">
        <f t="shared" si="2"/>
        <v>54.440000000000495</v>
      </c>
    </row>
    <row r="22" spans="1:9" x14ac:dyDescent="0.25">
      <c r="B22" s="104">
        <f t="shared" si="1"/>
        <v>4</v>
      </c>
      <c r="C22" s="15"/>
      <c r="D22" s="986"/>
      <c r="E22" s="987"/>
      <c r="F22" s="986">
        <f t="shared" si="0"/>
        <v>0</v>
      </c>
      <c r="G22" s="988"/>
      <c r="H22" s="989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86"/>
      <c r="E23" s="987"/>
      <c r="F23" s="986">
        <f t="shared" si="0"/>
        <v>0</v>
      </c>
      <c r="G23" s="988"/>
      <c r="H23" s="989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86"/>
      <c r="E24" s="987"/>
      <c r="F24" s="986">
        <f t="shared" si="0"/>
        <v>0</v>
      </c>
      <c r="G24" s="990"/>
      <c r="H24" s="989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86"/>
      <c r="E25" s="987"/>
      <c r="F25" s="986">
        <f t="shared" si="0"/>
        <v>0</v>
      </c>
      <c r="G25" s="990"/>
      <c r="H25" s="989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86"/>
      <c r="E26" s="987"/>
      <c r="F26" s="986">
        <f t="shared" si="0"/>
        <v>0</v>
      </c>
      <c r="G26" s="990"/>
      <c r="H26" s="989"/>
      <c r="I26" s="129">
        <f t="shared" si="2"/>
        <v>54.440000000000495</v>
      </c>
    </row>
    <row r="27" spans="1:9" x14ac:dyDescent="0.25">
      <c r="B27" s="104"/>
      <c r="C27" s="15"/>
      <c r="D27" s="986"/>
      <c r="E27" s="987"/>
      <c r="F27" s="986">
        <f t="shared" si="0"/>
        <v>0</v>
      </c>
      <c r="G27" s="990"/>
      <c r="H27" s="991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8"/>
      <c r="F30" s="6"/>
    </row>
    <row r="31" spans="1:9" ht="15.75" thickBot="1" x14ac:dyDescent="0.3">
      <c r="B31" s="74"/>
      <c r="C31" s="87"/>
      <c r="D31" s="76"/>
      <c r="E31" s="699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3" t="s">
        <v>80</v>
      </c>
      <c r="C4" s="100"/>
      <c r="D4" s="132"/>
      <c r="E4" s="86"/>
      <c r="F4" s="73"/>
      <c r="G4" s="230"/>
    </row>
    <row r="5" spans="1:9" x14ac:dyDescent="0.25">
      <c r="A5" s="75"/>
      <c r="B5" s="1234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1" t="s">
        <v>95</v>
      </c>
      <c r="C4" s="100"/>
      <c r="D4" s="132"/>
      <c r="E4" s="86"/>
      <c r="F4" s="73"/>
      <c r="G4" s="230"/>
    </row>
    <row r="5" spans="1:9" x14ac:dyDescent="0.25">
      <c r="A5" s="1148"/>
      <c r="B5" s="1232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48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35" t="s">
        <v>96</v>
      </c>
      <c r="C4" s="100"/>
      <c r="D4" s="132"/>
      <c r="E4" s="86"/>
      <c r="F4" s="73"/>
      <c r="G4" s="230"/>
    </row>
    <row r="5" spans="1:10" x14ac:dyDescent="0.25">
      <c r="A5" s="1148"/>
      <c r="B5" s="1236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148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085">
        <f>F5-C8</f>
        <v>0</v>
      </c>
      <c r="C8" s="701"/>
      <c r="D8" s="621"/>
      <c r="E8" s="725"/>
      <c r="F8" s="621">
        <f t="shared" ref="F8:F28" si="0">D8</f>
        <v>0</v>
      </c>
      <c r="G8" s="782"/>
      <c r="H8" s="623"/>
      <c r="I8" s="619">
        <f>E4+E5+E6-D8</f>
        <v>0</v>
      </c>
      <c r="J8" s="653"/>
    </row>
    <row r="9" spans="1:10" x14ac:dyDescent="0.25">
      <c r="A9" s="75"/>
      <c r="B9" s="1086">
        <f>B8-C9</f>
        <v>0</v>
      </c>
      <c r="C9" s="701"/>
      <c r="D9" s="621"/>
      <c r="E9" s="725"/>
      <c r="F9" s="621">
        <f t="shared" si="0"/>
        <v>0</v>
      </c>
      <c r="G9" s="782"/>
      <c r="H9" s="623"/>
      <c r="I9" s="619">
        <f>I8-D9</f>
        <v>0</v>
      </c>
      <c r="J9" s="653"/>
    </row>
    <row r="10" spans="1:10" x14ac:dyDescent="0.25">
      <c r="A10" s="75"/>
      <c r="B10" s="1086">
        <f t="shared" ref="B10:B28" si="1">B9-C10</f>
        <v>0</v>
      </c>
      <c r="C10" s="701"/>
      <c r="D10" s="621"/>
      <c r="E10" s="725"/>
      <c r="F10" s="621">
        <f t="shared" si="0"/>
        <v>0</v>
      </c>
      <c r="G10" s="782"/>
      <c r="H10" s="623"/>
      <c r="I10" s="619">
        <f t="shared" ref="I10:I27" si="2">I9-D10</f>
        <v>0</v>
      </c>
      <c r="J10" s="653"/>
    </row>
    <row r="11" spans="1:10" x14ac:dyDescent="0.25">
      <c r="A11" s="55"/>
      <c r="B11" s="1086">
        <f t="shared" si="1"/>
        <v>0</v>
      </c>
      <c r="C11" s="701"/>
      <c r="D11" s="621"/>
      <c r="E11" s="725"/>
      <c r="F11" s="621">
        <f t="shared" si="0"/>
        <v>0</v>
      </c>
      <c r="G11" s="782"/>
      <c r="H11" s="623"/>
      <c r="I11" s="619">
        <f t="shared" si="2"/>
        <v>0</v>
      </c>
      <c r="J11" s="653"/>
    </row>
    <row r="12" spans="1:10" x14ac:dyDescent="0.25">
      <c r="A12" s="75"/>
      <c r="B12" s="1086">
        <f t="shared" si="1"/>
        <v>0</v>
      </c>
      <c r="C12" s="701"/>
      <c r="D12" s="621"/>
      <c r="E12" s="725"/>
      <c r="F12" s="621">
        <f t="shared" si="0"/>
        <v>0</v>
      </c>
      <c r="G12" s="782"/>
      <c r="H12" s="623"/>
      <c r="I12" s="619">
        <f t="shared" si="2"/>
        <v>0</v>
      </c>
      <c r="J12" s="653"/>
    </row>
    <row r="13" spans="1:10" x14ac:dyDescent="0.25">
      <c r="A13" s="75"/>
      <c r="B13" s="1086">
        <f t="shared" si="1"/>
        <v>0</v>
      </c>
      <c r="C13" s="701"/>
      <c r="D13" s="621"/>
      <c r="E13" s="725"/>
      <c r="F13" s="621">
        <f t="shared" si="0"/>
        <v>0</v>
      </c>
      <c r="G13" s="782"/>
      <c r="H13" s="623"/>
      <c r="I13" s="619">
        <f t="shared" si="2"/>
        <v>0</v>
      </c>
      <c r="J13" s="653"/>
    </row>
    <row r="14" spans="1:10" x14ac:dyDescent="0.25">
      <c r="B14" s="1086">
        <f t="shared" si="1"/>
        <v>0</v>
      </c>
      <c r="C14" s="701"/>
      <c r="D14" s="621"/>
      <c r="E14" s="725"/>
      <c r="F14" s="621">
        <f t="shared" si="0"/>
        <v>0</v>
      </c>
      <c r="G14" s="782"/>
      <c r="H14" s="623"/>
      <c r="I14" s="619">
        <f t="shared" si="2"/>
        <v>0</v>
      </c>
      <c r="J14" s="653"/>
    </row>
    <row r="15" spans="1:10" x14ac:dyDescent="0.25">
      <c r="B15" s="1086">
        <f t="shared" si="1"/>
        <v>0</v>
      </c>
      <c r="C15" s="701"/>
      <c r="D15" s="621"/>
      <c r="E15" s="725"/>
      <c r="F15" s="621">
        <f t="shared" si="0"/>
        <v>0</v>
      </c>
      <c r="G15" s="782"/>
      <c r="H15" s="623"/>
      <c r="I15" s="619">
        <f t="shared" si="2"/>
        <v>0</v>
      </c>
      <c r="J15" s="653"/>
    </row>
    <row r="16" spans="1:10" x14ac:dyDescent="0.25">
      <c r="B16" s="1086">
        <f t="shared" si="1"/>
        <v>0</v>
      </c>
      <c r="C16" s="701"/>
      <c r="D16" s="621"/>
      <c r="E16" s="725"/>
      <c r="F16" s="621">
        <f t="shared" si="0"/>
        <v>0</v>
      </c>
      <c r="G16" s="782"/>
      <c r="H16" s="623"/>
      <c r="I16" s="619">
        <f t="shared" si="2"/>
        <v>0</v>
      </c>
      <c r="J16" s="653"/>
    </row>
    <row r="17" spans="1:10" x14ac:dyDescent="0.25">
      <c r="B17" s="1086">
        <f t="shared" si="1"/>
        <v>0</v>
      </c>
      <c r="C17" s="701"/>
      <c r="D17" s="624"/>
      <c r="E17" s="725"/>
      <c r="F17" s="621">
        <f t="shared" si="0"/>
        <v>0</v>
      </c>
      <c r="G17" s="782"/>
      <c r="H17" s="623"/>
      <c r="I17" s="619">
        <f t="shared" si="2"/>
        <v>0</v>
      </c>
      <c r="J17" s="653"/>
    </row>
    <row r="18" spans="1:10" x14ac:dyDescent="0.25">
      <c r="B18" s="1086">
        <f t="shared" si="1"/>
        <v>0</v>
      </c>
      <c r="C18" s="701"/>
      <c r="D18" s="621"/>
      <c r="E18" s="725"/>
      <c r="F18" s="621">
        <f t="shared" si="0"/>
        <v>0</v>
      </c>
      <c r="G18" s="782"/>
      <c r="H18" s="623"/>
      <c r="I18" s="619">
        <f t="shared" si="2"/>
        <v>0</v>
      </c>
      <c r="J18" s="653"/>
    </row>
    <row r="19" spans="1:10" x14ac:dyDescent="0.25">
      <c r="B19" s="1086">
        <f t="shared" si="1"/>
        <v>0</v>
      </c>
      <c r="C19" s="701"/>
      <c r="D19" s="621"/>
      <c r="E19" s="725"/>
      <c r="F19" s="621">
        <f t="shared" si="0"/>
        <v>0</v>
      </c>
      <c r="G19" s="782"/>
      <c r="H19" s="623"/>
      <c r="I19" s="619">
        <f t="shared" si="2"/>
        <v>0</v>
      </c>
      <c r="J19" s="653"/>
    </row>
    <row r="20" spans="1:10" x14ac:dyDescent="0.25">
      <c r="B20" s="1086">
        <f t="shared" si="1"/>
        <v>0</v>
      </c>
      <c r="C20" s="701"/>
      <c r="D20" s="621"/>
      <c r="E20" s="725"/>
      <c r="F20" s="621">
        <f t="shared" si="0"/>
        <v>0</v>
      </c>
      <c r="G20" s="782"/>
      <c r="H20" s="623"/>
      <c r="I20" s="619">
        <f t="shared" si="2"/>
        <v>0</v>
      </c>
      <c r="J20" s="653"/>
    </row>
    <row r="21" spans="1:10" x14ac:dyDescent="0.25">
      <c r="B21" s="1086">
        <f t="shared" si="1"/>
        <v>0</v>
      </c>
      <c r="C21" s="701"/>
      <c r="D21" s="621"/>
      <c r="E21" s="725"/>
      <c r="F21" s="621">
        <f t="shared" si="0"/>
        <v>0</v>
      </c>
      <c r="G21" s="782"/>
      <c r="H21" s="623"/>
      <c r="I21" s="619">
        <f t="shared" si="2"/>
        <v>0</v>
      </c>
      <c r="J21" s="653"/>
    </row>
    <row r="22" spans="1:10" x14ac:dyDescent="0.25">
      <c r="B22" s="1086">
        <f t="shared" si="1"/>
        <v>0</v>
      </c>
      <c r="C22" s="701"/>
      <c r="D22" s="1087"/>
      <c r="E22" s="1088"/>
      <c r="F22" s="621">
        <f t="shared" si="0"/>
        <v>0</v>
      </c>
      <c r="G22" s="782"/>
      <c r="H22" s="623"/>
      <c r="I22" s="619">
        <f t="shared" si="2"/>
        <v>0</v>
      </c>
      <c r="J22" s="653"/>
    </row>
    <row r="23" spans="1:10" x14ac:dyDescent="0.25">
      <c r="B23" s="1086">
        <f t="shared" si="1"/>
        <v>0</v>
      </c>
      <c r="C23" s="701"/>
      <c r="D23" s="1087"/>
      <c r="E23" s="1088"/>
      <c r="F23" s="621">
        <f t="shared" si="0"/>
        <v>0</v>
      </c>
      <c r="G23" s="782"/>
      <c r="H23" s="623"/>
      <c r="I23" s="619">
        <f t="shared" si="2"/>
        <v>0</v>
      </c>
      <c r="J23" s="653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146" t="s">
        <v>121</v>
      </c>
      <c r="C5" s="377"/>
      <c r="D5" s="637"/>
      <c r="E5" s="810"/>
      <c r="F5" s="750"/>
      <c r="G5" s="5"/>
    </row>
    <row r="6" spans="1:9" ht="20.25" x14ac:dyDescent="0.3">
      <c r="A6" s="833"/>
      <c r="B6" s="1146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7"/>
      <c r="E7" s="624"/>
      <c r="F7" s="63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1"/>
      <c r="F9" s="624">
        <f t="shared" ref="F9:F10" si="0">D9</f>
        <v>0</v>
      </c>
      <c r="G9" s="622"/>
      <c r="H9" s="623"/>
      <c r="I9" s="1052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2" t="s">
        <v>11</v>
      </c>
      <c r="D83" s="114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5"/>
  </cols>
  <sheetData>
    <row r="1" spans="1:9" ht="40.5" x14ac:dyDescent="0.55000000000000004">
      <c r="A1" s="1144" t="s">
        <v>348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148" t="s">
        <v>372</v>
      </c>
      <c r="B5" s="1147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148"/>
      <c r="B6" s="1147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2">
        <f>F6-C9+F5+F7+F4</f>
        <v>84</v>
      </c>
      <c r="C9" s="701"/>
      <c r="D9" s="624"/>
      <c r="E9" s="651"/>
      <c r="F9" s="624">
        <f>D9</f>
        <v>0</v>
      </c>
      <c r="G9" s="622"/>
      <c r="H9" s="623"/>
      <c r="I9" s="655">
        <f>E6-F9+E5+E7+E4</f>
        <v>1012.25</v>
      </c>
    </row>
    <row r="10" spans="1:9" x14ac:dyDescent="0.25">
      <c r="A10" s="189"/>
      <c r="B10" s="83">
        <f>B9-C10</f>
        <v>84</v>
      </c>
      <c r="C10" s="701"/>
      <c r="D10" s="624"/>
      <c r="E10" s="651"/>
      <c r="F10" s="69">
        <f>D10</f>
        <v>0</v>
      </c>
      <c r="G10" s="70"/>
      <c r="H10" s="71"/>
      <c r="I10" s="655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1"/>
      <c r="D11" s="624"/>
      <c r="E11" s="651"/>
      <c r="F11" s="69">
        <f>D11</f>
        <v>0</v>
      </c>
      <c r="G11" s="70"/>
      <c r="H11" s="71"/>
      <c r="I11" s="655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1"/>
      <c r="D12" s="624"/>
      <c r="E12" s="651"/>
      <c r="F12" s="69">
        <f>D12</f>
        <v>0</v>
      </c>
      <c r="G12" s="70"/>
      <c r="H12" s="71"/>
      <c r="I12" s="655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1"/>
      <c r="D13" s="624"/>
      <c r="E13" s="651"/>
      <c r="F13" s="624">
        <f t="shared" ref="F13:F45" si="2">D13</f>
        <v>0</v>
      </c>
      <c r="G13" s="622"/>
      <c r="H13" s="623"/>
      <c r="I13" s="655">
        <f t="shared" si="1"/>
        <v>1012.25</v>
      </c>
    </row>
    <row r="14" spans="1:9" x14ac:dyDescent="0.25">
      <c r="A14" s="73"/>
      <c r="B14" s="83">
        <f t="shared" si="0"/>
        <v>84</v>
      </c>
      <c r="C14" s="701"/>
      <c r="D14" s="624"/>
      <c r="E14" s="651"/>
      <c r="F14" s="624">
        <f t="shared" si="2"/>
        <v>0</v>
      </c>
      <c r="G14" s="622"/>
      <c r="H14" s="623"/>
      <c r="I14" s="655">
        <f t="shared" si="1"/>
        <v>1012.25</v>
      </c>
    </row>
    <row r="15" spans="1:9" x14ac:dyDescent="0.25">
      <c r="A15" s="73"/>
      <c r="B15" s="83">
        <f t="shared" si="0"/>
        <v>84</v>
      </c>
      <c r="C15" s="701"/>
      <c r="D15" s="624"/>
      <c r="E15" s="651"/>
      <c r="F15" s="624">
        <f t="shared" si="2"/>
        <v>0</v>
      </c>
      <c r="G15" s="622"/>
      <c r="H15" s="623"/>
      <c r="I15" s="655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1"/>
      <c r="F16" s="624">
        <f t="shared" si="2"/>
        <v>0</v>
      </c>
      <c r="G16" s="622"/>
      <c r="H16" s="623"/>
      <c r="I16" s="655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1"/>
      <c r="F17" s="624">
        <f t="shared" si="2"/>
        <v>0</v>
      </c>
      <c r="G17" s="622"/>
      <c r="H17" s="623"/>
      <c r="I17" s="655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1"/>
      <c r="F18" s="624">
        <f t="shared" si="2"/>
        <v>0</v>
      </c>
      <c r="G18" s="622"/>
      <c r="H18" s="623"/>
      <c r="I18" s="655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1"/>
      <c r="F19" s="624">
        <f t="shared" si="2"/>
        <v>0</v>
      </c>
      <c r="G19" s="622"/>
      <c r="H19" s="623"/>
      <c r="I19" s="655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1"/>
      <c r="F20" s="624">
        <f t="shared" si="2"/>
        <v>0</v>
      </c>
      <c r="G20" s="622"/>
      <c r="H20" s="623"/>
      <c r="I20" s="655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5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5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5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5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5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5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5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5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5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5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5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5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5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5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5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5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5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5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5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5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5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5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5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5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5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5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142" t="s">
        <v>11</v>
      </c>
      <c r="D53" s="1143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0" t="s">
        <v>349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 DEL MES DE FEBRERO  2023</v>
      </c>
      <c r="L1" s="1140"/>
      <c r="M1" s="1140"/>
      <c r="N1" s="1140"/>
      <c r="O1" s="1140"/>
      <c r="P1" s="1140"/>
      <c r="Q1" s="11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7"/>
      <c r="E4" s="811"/>
      <c r="F4" s="750"/>
      <c r="G4" s="152"/>
      <c r="H4" s="152"/>
      <c r="K4" s="12"/>
      <c r="L4" s="12"/>
      <c r="M4" s="377"/>
      <c r="N4" s="637"/>
      <c r="O4" s="781">
        <v>11.8</v>
      </c>
      <c r="P4" s="750">
        <v>1</v>
      </c>
      <c r="Q4" s="152"/>
      <c r="R4" s="152"/>
    </row>
    <row r="5" spans="1:19" ht="15.75" customHeight="1" x14ac:dyDescent="0.25">
      <c r="A5" s="219" t="s">
        <v>62</v>
      </c>
      <c r="B5" s="1149" t="s">
        <v>70</v>
      </c>
      <c r="C5" s="549">
        <v>95</v>
      </c>
      <c r="D5" s="809">
        <v>44948</v>
      </c>
      <c r="E5" s="729">
        <v>496.79</v>
      </c>
      <c r="F5" s="750">
        <v>42</v>
      </c>
      <c r="G5" s="5"/>
      <c r="K5" s="219" t="s">
        <v>62</v>
      </c>
      <c r="L5" s="1149" t="s">
        <v>70</v>
      </c>
      <c r="M5" s="549">
        <v>90</v>
      </c>
      <c r="N5" s="809">
        <v>44984</v>
      </c>
      <c r="O5" s="729">
        <v>524.38</v>
      </c>
      <c r="P5" s="750">
        <v>43</v>
      </c>
      <c r="Q5" s="5"/>
    </row>
    <row r="6" spans="1:19" x14ac:dyDescent="0.25">
      <c r="A6" s="219"/>
      <c r="B6" s="1149"/>
      <c r="C6" s="377"/>
      <c r="D6" s="637"/>
      <c r="E6" s="810"/>
      <c r="F6" s="750"/>
      <c r="G6" s="47">
        <f>F42</f>
        <v>496.78999999999996</v>
      </c>
      <c r="H6" s="7">
        <f>E6-G6+E7+E5-G5+E4</f>
        <v>5.6843418860808015E-14</v>
      </c>
      <c r="K6" s="219"/>
      <c r="L6" s="1149"/>
      <c r="M6" s="377"/>
      <c r="N6" s="637"/>
      <c r="O6" s="810"/>
      <c r="P6" s="750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7"/>
      <c r="E7" s="811"/>
      <c r="F7" s="750"/>
      <c r="L7" s="19"/>
      <c r="M7" s="377"/>
      <c r="N7" s="637"/>
      <c r="O7" s="811"/>
      <c r="P7" s="75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4">
        <f>F6-C9+F5+F7+F4</f>
        <v>32</v>
      </c>
      <c r="C9" s="891">
        <v>10</v>
      </c>
      <c r="D9" s="624">
        <v>117.99</v>
      </c>
      <c r="E9" s="651">
        <v>44963</v>
      </c>
      <c r="F9" s="624">
        <f t="shared" ref="F9:F40" si="0">D9</f>
        <v>117.99</v>
      </c>
      <c r="G9" s="622" t="s">
        <v>246</v>
      </c>
      <c r="H9" s="623">
        <v>97</v>
      </c>
      <c r="I9" s="703">
        <f>E6-F9+E5+E7+E4</f>
        <v>378.8</v>
      </c>
      <c r="K9" s="80" t="s">
        <v>32</v>
      </c>
      <c r="L9" s="704">
        <f>P6-M9+P5+P7+P4</f>
        <v>44</v>
      </c>
      <c r="M9" s="891"/>
      <c r="N9" s="624"/>
      <c r="O9" s="651"/>
      <c r="P9" s="624">
        <f t="shared" ref="P9:P40" si="1">N9</f>
        <v>0</v>
      </c>
      <c r="Q9" s="622"/>
      <c r="R9" s="623"/>
      <c r="S9" s="703">
        <f>O6-P9+O5+O7+O4</f>
        <v>536.17999999999995</v>
      </c>
    </row>
    <row r="10" spans="1:19" x14ac:dyDescent="0.25">
      <c r="A10" s="189"/>
      <c r="B10" s="762">
        <f>B9-C10</f>
        <v>22</v>
      </c>
      <c r="C10" s="891">
        <v>10</v>
      </c>
      <c r="D10" s="624">
        <v>118.21</v>
      </c>
      <c r="E10" s="651">
        <v>44971</v>
      </c>
      <c r="F10" s="624">
        <f t="shared" si="0"/>
        <v>118.21</v>
      </c>
      <c r="G10" s="622" t="s">
        <v>261</v>
      </c>
      <c r="H10" s="623">
        <v>97</v>
      </c>
      <c r="I10" s="655">
        <f>I9-F10</f>
        <v>260.59000000000003</v>
      </c>
      <c r="J10" s="653"/>
      <c r="K10" s="189"/>
      <c r="L10" s="762">
        <f>L9-M10</f>
        <v>44</v>
      </c>
      <c r="M10" s="891"/>
      <c r="N10" s="624"/>
      <c r="O10" s="651"/>
      <c r="P10" s="624">
        <f t="shared" si="1"/>
        <v>0</v>
      </c>
      <c r="Q10" s="622"/>
      <c r="R10" s="623"/>
      <c r="S10" s="655">
        <f>S9-P10</f>
        <v>536.17999999999995</v>
      </c>
    </row>
    <row r="11" spans="1:19" x14ac:dyDescent="0.25">
      <c r="A11" s="177"/>
      <c r="B11" s="762">
        <f t="shared" ref="B11:B40" si="2">B10-C11</f>
        <v>12</v>
      </c>
      <c r="C11" s="891">
        <v>10</v>
      </c>
      <c r="D11" s="624">
        <v>119.43</v>
      </c>
      <c r="E11" s="651">
        <v>44979</v>
      </c>
      <c r="F11" s="624">
        <f t="shared" si="0"/>
        <v>119.43</v>
      </c>
      <c r="G11" s="622" t="s">
        <v>292</v>
      </c>
      <c r="H11" s="623">
        <v>98</v>
      </c>
      <c r="I11" s="655">
        <f t="shared" ref="I11:I40" si="3">I10-F11</f>
        <v>141.16000000000003</v>
      </c>
      <c r="J11" s="653"/>
      <c r="K11" s="177"/>
      <c r="L11" s="762">
        <f t="shared" ref="L11:L40" si="4">L10-M11</f>
        <v>44</v>
      </c>
      <c r="M11" s="891"/>
      <c r="N11" s="624"/>
      <c r="O11" s="651"/>
      <c r="P11" s="624">
        <f t="shared" si="1"/>
        <v>0</v>
      </c>
      <c r="Q11" s="622"/>
      <c r="R11" s="623"/>
      <c r="S11" s="655">
        <f t="shared" ref="S11:S40" si="5">S10-P11</f>
        <v>536.17999999999995</v>
      </c>
    </row>
    <row r="12" spans="1:19" x14ac:dyDescent="0.25">
      <c r="A12" s="177"/>
      <c r="B12" s="762">
        <f t="shared" si="2"/>
        <v>2</v>
      </c>
      <c r="C12" s="891">
        <v>10</v>
      </c>
      <c r="D12" s="624">
        <v>118.03</v>
      </c>
      <c r="E12" s="651">
        <v>44984</v>
      </c>
      <c r="F12" s="624">
        <f t="shared" si="0"/>
        <v>118.03</v>
      </c>
      <c r="G12" s="622" t="s">
        <v>212</v>
      </c>
      <c r="H12" s="623">
        <v>98</v>
      </c>
      <c r="I12" s="655">
        <f t="shared" si="3"/>
        <v>23.130000000000024</v>
      </c>
      <c r="J12" s="653"/>
      <c r="K12" s="177"/>
      <c r="L12" s="762">
        <f t="shared" si="4"/>
        <v>44</v>
      </c>
      <c r="M12" s="891"/>
      <c r="N12" s="624"/>
      <c r="O12" s="651"/>
      <c r="P12" s="624">
        <f t="shared" si="1"/>
        <v>0</v>
      </c>
      <c r="Q12" s="622"/>
      <c r="R12" s="623"/>
      <c r="S12" s="655">
        <f t="shared" si="5"/>
        <v>536.17999999999995</v>
      </c>
    </row>
    <row r="13" spans="1:19" x14ac:dyDescent="0.25">
      <c r="A13" s="82" t="s">
        <v>33</v>
      </c>
      <c r="B13" s="704">
        <f t="shared" si="2"/>
        <v>1</v>
      </c>
      <c r="C13" s="891">
        <v>1</v>
      </c>
      <c r="D13" s="624">
        <v>11.33</v>
      </c>
      <c r="E13" s="651">
        <v>44988</v>
      </c>
      <c r="F13" s="624">
        <f t="shared" si="0"/>
        <v>11.33</v>
      </c>
      <c r="G13" s="622" t="s">
        <v>332</v>
      </c>
      <c r="H13" s="1025">
        <v>90</v>
      </c>
      <c r="I13" s="703">
        <f t="shared" si="3"/>
        <v>11.800000000000024</v>
      </c>
      <c r="J13" s="653"/>
      <c r="K13" s="82" t="s">
        <v>33</v>
      </c>
      <c r="L13" s="762">
        <f t="shared" si="4"/>
        <v>44</v>
      </c>
      <c r="M13" s="891"/>
      <c r="N13" s="624"/>
      <c r="O13" s="651"/>
      <c r="P13" s="624">
        <f t="shared" si="1"/>
        <v>0</v>
      </c>
      <c r="Q13" s="622"/>
      <c r="R13" s="623"/>
      <c r="S13" s="655">
        <f t="shared" si="5"/>
        <v>536.17999999999995</v>
      </c>
    </row>
    <row r="14" spans="1:19" x14ac:dyDescent="0.25">
      <c r="A14" s="73"/>
      <c r="B14" s="762">
        <f t="shared" si="2"/>
        <v>1</v>
      </c>
      <c r="C14" s="891"/>
      <c r="D14" s="802"/>
      <c r="E14" s="806"/>
      <c r="F14" s="802">
        <f t="shared" si="0"/>
        <v>0</v>
      </c>
      <c r="G14" s="803"/>
      <c r="H14" s="804"/>
      <c r="I14" s="655">
        <f t="shared" si="3"/>
        <v>11.800000000000024</v>
      </c>
      <c r="J14" s="653"/>
      <c r="K14" s="73"/>
      <c r="L14" s="762">
        <f t="shared" si="4"/>
        <v>44</v>
      </c>
      <c r="M14" s="891"/>
      <c r="N14" s="624"/>
      <c r="O14" s="651"/>
      <c r="P14" s="624">
        <f t="shared" si="1"/>
        <v>0</v>
      </c>
      <c r="Q14" s="622"/>
      <c r="R14" s="623"/>
      <c r="S14" s="655">
        <f t="shared" si="5"/>
        <v>536.17999999999995</v>
      </c>
    </row>
    <row r="15" spans="1:19" x14ac:dyDescent="0.25">
      <c r="A15" s="73"/>
      <c r="B15" s="762">
        <f t="shared" si="2"/>
        <v>0</v>
      </c>
      <c r="C15" s="891">
        <v>1</v>
      </c>
      <c r="D15" s="802"/>
      <c r="E15" s="806"/>
      <c r="F15" s="802">
        <v>11.8</v>
      </c>
      <c r="G15" s="803"/>
      <c r="H15" s="804"/>
      <c r="I15" s="655">
        <f t="shared" si="3"/>
        <v>2.3092638912203256E-14</v>
      </c>
      <c r="K15" s="73"/>
      <c r="L15" s="762">
        <f t="shared" si="4"/>
        <v>44</v>
      </c>
      <c r="M15" s="891"/>
      <c r="N15" s="624"/>
      <c r="O15" s="651"/>
      <c r="P15" s="624">
        <f t="shared" si="1"/>
        <v>0</v>
      </c>
      <c r="Q15" s="622"/>
      <c r="R15" s="623"/>
      <c r="S15" s="655">
        <f t="shared" si="5"/>
        <v>536.17999999999995</v>
      </c>
    </row>
    <row r="16" spans="1:19" x14ac:dyDescent="0.25">
      <c r="B16" s="762">
        <f t="shared" si="2"/>
        <v>0</v>
      </c>
      <c r="C16" s="891"/>
      <c r="D16" s="802"/>
      <c r="E16" s="806"/>
      <c r="F16" s="1060">
        <f t="shared" si="0"/>
        <v>0</v>
      </c>
      <c r="G16" s="1061"/>
      <c r="H16" s="1062"/>
      <c r="I16" s="996">
        <f t="shared" si="3"/>
        <v>2.3092638912203256E-14</v>
      </c>
      <c r="L16" s="762">
        <f t="shared" si="4"/>
        <v>44</v>
      </c>
      <c r="M16" s="891"/>
      <c r="N16" s="624"/>
      <c r="O16" s="651"/>
      <c r="P16" s="624">
        <f t="shared" si="1"/>
        <v>0</v>
      </c>
      <c r="Q16" s="622"/>
      <c r="R16" s="623"/>
      <c r="S16" s="655">
        <f t="shared" si="5"/>
        <v>536.17999999999995</v>
      </c>
    </row>
    <row r="17" spans="1:19" x14ac:dyDescent="0.25">
      <c r="B17" s="762">
        <f t="shared" si="2"/>
        <v>0</v>
      </c>
      <c r="C17" s="891"/>
      <c r="D17" s="802"/>
      <c r="E17" s="806"/>
      <c r="F17" s="1060">
        <f t="shared" si="0"/>
        <v>0</v>
      </c>
      <c r="G17" s="1061"/>
      <c r="H17" s="1062"/>
      <c r="I17" s="996">
        <f t="shared" si="3"/>
        <v>2.3092638912203256E-14</v>
      </c>
      <c r="L17" s="762">
        <f t="shared" si="4"/>
        <v>44</v>
      </c>
      <c r="M17" s="891"/>
      <c r="N17" s="624"/>
      <c r="O17" s="651"/>
      <c r="P17" s="624">
        <f t="shared" si="1"/>
        <v>0</v>
      </c>
      <c r="Q17" s="622"/>
      <c r="R17" s="623"/>
      <c r="S17" s="655">
        <f t="shared" si="5"/>
        <v>536.17999999999995</v>
      </c>
    </row>
    <row r="18" spans="1:19" x14ac:dyDescent="0.25">
      <c r="A18" s="119"/>
      <c r="B18" s="762">
        <f t="shared" si="2"/>
        <v>0</v>
      </c>
      <c r="C18" s="891"/>
      <c r="D18" s="802"/>
      <c r="E18" s="806"/>
      <c r="F18" s="1060">
        <f t="shared" si="0"/>
        <v>0</v>
      </c>
      <c r="G18" s="1061"/>
      <c r="H18" s="1062"/>
      <c r="I18" s="996">
        <f t="shared" si="3"/>
        <v>2.3092638912203256E-14</v>
      </c>
      <c r="K18" s="119"/>
      <c r="L18" s="762">
        <f t="shared" si="4"/>
        <v>44</v>
      </c>
      <c r="M18" s="891"/>
      <c r="N18" s="624"/>
      <c r="O18" s="651"/>
      <c r="P18" s="624">
        <f t="shared" si="1"/>
        <v>0</v>
      </c>
      <c r="Q18" s="622"/>
      <c r="R18" s="623"/>
      <c r="S18" s="655">
        <f t="shared" si="5"/>
        <v>536.17999999999995</v>
      </c>
    </row>
    <row r="19" spans="1:19" x14ac:dyDescent="0.25">
      <c r="A19" s="119"/>
      <c r="B19" s="83">
        <f t="shared" si="2"/>
        <v>0</v>
      </c>
      <c r="C19" s="808"/>
      <c r="D19" s="511"/>
      <c r="E19" s="1059"/>
      <c r="F19" s="1060">
        <f t="shared" si="0"/>
        <v>0</v>
      </c>
      <c r="G19" s="1061"/>
      <c r="H19" s="1062"/>
      <c r="I19" s="996">
        <f t="shared" si="3"/>
        <v>2.3092638912203256E-14</v>
      </c>
      <c r="K19" s="119"/>
      <c r="L19" s="83">
        <f t="shared" si="4"/>
        <v>44</v>
      </c>
      <c r="M19" s="808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8"/>
      <c r="D20" s="511"/>
      <c r="E20" s="1059"/>
      <c r="F20" s="1060">
        <f t="shared" si="0"/>
        <v>0</v>
      </c>
      <c r="G20" s="1061"/>
      <c r="H20" s="1062"/>
      <c r="I20" s="996">
        <f t="shared" si="3"/>
        <v>2.3092638912203256E-14</v>
      </c>
      <c r="K20" s="119"/>
      <c r="L20" s="83">
        <f t="shared" si="4"/>
        <v>44</v>
      </c>
      <c r="M20" s="808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8"/>
      <c r="D21" s="511"/>
      <c r="E21" s="1059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8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8"/>
      <c r="D22" s="511"/>
      <c r="E22" s="1059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8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8"/>
      <c r="D23" s="511"/>
      <c r="E23" s="1059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8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8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8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8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8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8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8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8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8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8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8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8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8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8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8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8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8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8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8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8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8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8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8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8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8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8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8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8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8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8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8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142" t="s">
        <v>11</v>
      </c>
      <c r="D47" s="1143"/>
      <c r="E47" s="57">
        <f>E5+E6-F42+E7</f>
        <v>5.6843418860808015E-14</v>
      </c>
      <c r="F47" s="73"/>
      <c r="M47" s="1142" t="s">
        <v>11</v>
      </c>
      <c r="N47" s="1143"/>
      <c r="O47" s="57">
        <f>O5+O6-P42+O7</f>
        <v>524.38</v>
      </c>
      <c r="P47" s="73"/>
    </row>
    <row r="50" spans="1:17" x14ac:dyDescent="0.25">
      <c r="A50" s="219"/>
      <c r="B50" s="1148"/>
      <c r="C50" s="464"/>
      <c r="D50" s="224"/>
      <c r="E50" s="78"/>
      <c r="F50" s="62"/>
      <c r="G50" s="5"/>
      <c r="K50" s="219"/>
      <c r="L50" s="1148"/>
      <c r="M50" s="464"/>
      <c r="N50" s="224"/>
      <c r="O50" s="78"/>
      <c r="P50" s="62"/>
      <c r="Q50" s="5"/>
    </row>
    <row r="51" spans="1:17" x14ac:dyDescent="0.25">
      <c r="A51" s="219"/>
      <c r="B51" s="1148"/>
      <c r="C51" s="377"/>
      <c r="D51" s="131"/>
      <c r="E51" s="203"/>
      <c r="F51" s="62"/>
      <c r="G51" s="47"/>
      <c r="K51" s="219"/>
      <c r="L51" s="1148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140" t="s">
        <v>350</v>
      </c>
      <c r="B1" s="1140"/>
      <c r="C1" s="1140"/>
      <c r="D1" s="1140"/>
      <c r="E1" s="1140"/>
      <c r="F1" s="1140"/>
      <c r="G1" s="1140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73"/>
      <c r="B4" s="973"/>
      <c r="C4" s="973"/>
      <c r="D4" s="973"/>
      <c r="E4" s="973"/>
      <c r="F4" s="973"/>
      <c r="G4" s="974"/>
      <c r="H4" s="974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150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150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6">
        <f>F7-C10+F6+F8+F5</f>
        <v>280</v>
      </c>
      <c r="C10" s="701">
        <v>5</v>
      </c>
      <c r="D10" s="624">
        <v>60</v>
      </c>
      <c r="E10" s="651">
        <v>44960</v>
      </c>
      <c r="F10" s="624">
        <f t="shared" ref="F10:F73" si="0">D10</f>
        <v>60</v>
      </c>
      <c r="G10" s="997" t="s">
        <v>196</v>
      </c>
      <c r="H10" s="623">
        <v>101</v>
      </c>
      <c r="I10" s="655">
        <f>E7-F10+E6+E8+E5+E4</f>
        <v>3481.99</v>
      </c>
    </row>
    <row r="11" spans="1:15" x14ac:dyDescent="0.25">
      <c r="A11" s="189"/>
      <c r="B11" s="756">
        <f>B10-C11</f>
        <v>265</v>
      </c>
      <c r="C11" s="701">
        <v>15</v>
      </c>
      <c r="D11" s="624">
        <v>180.17</v>
      </c>
      <c r="E11" s="651">
        <v>44960</v>
      </c>
      <c r="F11" s="624">
        <f t="shared" si="0"/>
        <v>180.17</v>
      </c>
      <c r="G11" s="997" t="s">
        <v>197</v>
      </c>
      <c r="H11" s="623">
        <v>101</v>
      </c>
      <c r="I11" s="655">
        <f>I10-F11</f>
        <v>3301.8199999999997</v>
      </c>
      <c r="J11" s="653"/>
      <c r="K11" s="653"/>
      <c r="L11" s="653"/>
      <c r="M11" s="653"/>
      <c r="N11" s="653"/>
      <c r="O11" s="653"/>
    </row>
    <row r="12" spans="1:15" x14ac:dyDescent="0.25">
      <c r="A12" s="177"/>
      <c r="B12" s="756">
        <f t="shared" ref="B12:B75" si="1">B11-C12</f>
        <v>245</v>
      </c>
      <c r="C12" s="701">
        <v>20</v>
      </c>
      <c r="D12" s="624">
        <v>237.85</v>
      </c>
      <c r="E12" s="651">
        <v>44960</v>
      </c>
      <c r="F12" s="624">
        <f t="shared" si="0"/>
        <v>237.85</v>
      </c>
      <c r="G12" s="997" t="s">
        <v>198</v>
      </c>
      <c r="H12" s="623">
        <v>101</v>
      </c>
      <c r="I12" s="655">
        <f t="shared" ref="I12:I75" si="2">I11-F12</f>
        <v>3063.97</v>
      </c>
      <c r="J12" s="653"/>
      <c r="K12" s="653"/>
      <c r="L12" s="653"/>
      <c r="M12" s="653"/>
      <c r="N12" s="653"/>
      <c r="O12" s="653"/>
    </row>
    <row r="13" spans="1:15" x14ac:dyDescent="0.25">
      <c r="A13" s="177"/>
      <c r="B13" s="756">
        <f t="shared" si="1"/>
        <v>243</v>
      </c>
      <c r="C13" s="701">
        <v>2</v>
      </c>
      <c r="D13" s="624">
        <v>24.31</v>
      </c>
      <c r="E13" s="651">
        <v>44965</v>
      </c>
      <c r="F13" s="624">
        <f t="shared" si="0"/>
        <v>24.31</v>
      </c>
      <c r="G13" s="997" t="s">
        <v>199</v>
      </c>
      <c r="H13" s="623">
        <v>101</v>
      </c>
      <c r="I13" s="655">
        <f t="shared" si="2"/>
        <v>3039.66</v>
      </c>
      <c r="J13" s="653"/>
      <c r="K13" s="653"/>
      <c r="L13" s="653"/>
      <c r="M13" s="653"/>
      <c r="N13" s="653"/>
      <c r="O13" s="653"/>
    </row>
    <row r="14" spans="1:15" x14ac:dyDescent="0.25">
      <c r="A14" s="82" t="s">
        <v>33</v>
      </c>
      <c r="B14" s="756">
        <f t="shared" si="1"/>
        <v>228</v>
      </c>
      <c r="C14" s="701">
        <v>15</v>
      </c>
      <c r="D14" s="624">
        <v>193.4</v>
      </c>
      <c r="E14" s="651">
        <v>44967</v>
      </c>
      <c r="F14" s="624">
        <f t="shared" si="0"/>
        <v>193.4</v>
      </c>
      <c r="G14" s="997" t="s">
        <v>200</v>
      </c>
      <c r="H14" s="623">
        <v>101</v>
      </c>
      <c r="I14" s="655">
        <f t="shared" si="2"/>
        <v>2846.2599999999998</v>
      </c>
      <c r="J14" s="653"/>
      <c r="K14" s="653"/>
      <c r="L14" s="653"/>
      <c r="M14" s="653"/>
      <c r="N14" s="653"/>
      <c r="O14" s="653"/>
    </row>
    <row r="15" spans="1:15" x14ac:dyDescent="0.25">
      <c r="A15" s="73"/>
      <c r="B15" s="756">
        <f t="shared" si="1"/>
        <v>223</v>
      </c>
      <c r="C15" s="701">
        <v>5</v>
      </c>
      <c r="D15" s="624">
        <v>64.41</v>
      </c>
      <c r="E15" s="651">
        <v>44968</v>
      </c>
      <c r="F15" s="624">
        <f t="shared" si="0"/>
        <v>64.41</v>
      </c>
      <c r="G15" s="997" t="s">
        <v>201</v>
      </c>
      <c r="H15" s="623">
        <v>101</v>
      </c>
      <c r="I15" s="655">
        <f t="shared" si="2"/>
        <v>2781.85</v>
      </c>
    </row>
    <row r="16" spans="1:15" ht="15.75" customHeight="1" x14ac:dyDescent="0.25">
      <c r="A16" s="73"/>
      <c r="B16" s="756">
        <f t="shared" si="1"/>
        <v>222</v>
      </c>
      <c r="C16" s="701">
        <v>1</v>
      </c>
      <c r="D16" s="624">
        <v>12.98</v>
      </c>
      <c r="E16" s="651">
        <v>44968</v>
      </c>
      <c r="F16" s="624">
        <f t="shared" si="0"/>
        <v>12.98</v>
      </c>
      <c r="G16" s="997" t="s">
        <v>202</v>
      </c>
      <c r="H16" s="623">
        <v>101</v>
      </c>
      <c r="I16" s="655">
        <f t="shared" si="2"/>
        <v>2768.87</v>
      </c>
    </row>
    <row r="17" spans="1:9" ht="15.75" customHeight="1" x14ac:dyDescent="0.25">
      <c r="B17" s="756">
        <f t="shared" si="1"/>
        <v>221</v>
      </c>
      <c r="C17" s="701">
        <v>1</v>
      </c>
      <c r="D17" s="624">
        <v>12.77</v>
      </c>
      <c r="E17" s="651">
        <v>44968</v>
      </c>
      <c r="F17" s="624">
        <f t="shared" si="0"/>
        <v>12.77</v>
      </c>
      <c r="G17" s="997" t="s">
        <v>203</v>
      </c>
      <c r="H17" s="623">
        <v>101</v>
      </c>
      <c r="I17" s="655">
        <f t="shared" si="2"/>
        <v>2756.1</v>
      </c>
    </row>
    <row r="18" spans="1:9" x14ac:dyDescent="0.25">
      <c r="B18" s="756">
        <f t="shared" si="1"/>
        <v>209</v>
      </c>
      <c r="C18" s="701">
        <v>12</v>
      </c>
      <c r="D18" s="624">
        <v>151.74</v>
      </c>
      <c r="E18" s="651">
        <v>44970</v>
      </c>
      <c r="F18" s="624">
        <f t="shared" si="0"/>
        <v>151.74</v>
      </c>
      <c r="G18" s="997" t="s">
        <v>204</v>
      </c>
      <c r="H18" s="623">
        <v>101</v>
      </c>
      <c r="I18" s="655">
        <f t="shared" si="2"/>
        <v>2604.3599999999997</v>
      </c>
    </row>
    <row r="19" spans="1:9" x14ac:dyDescent="0.25">
      <c r="A19" s="119"/>
      <c r="B19" s="756">
        <f t="shared" si="1"/>
        <v>201</v>
      </c>
      <c r="C19" s="701">
        <v>8</v>
      </c>
      <c r="D19" s="624">
        <v>102.03</v>
      </c>
      <c r="E19" s="651">
        <v>44972</v>
      </c>
      <c r="F19" s="624">
        <f t="shared" si="0"/>
        <v>102.03</v>
      </c>
      <c r="G19" s="997" t="s">
        <v>205</v>
      </c>
      <c r="H19" s="623">
        <v>101</v>
      </c>
      <c r="I19" s="655">
        <f t="shared" si="2"/>
        <v>2502.3299999999995</v>
      </c>
    </row>
    <row r="20" spans="1:9" x14ac:dyDescent="0.25">
      <c r="A20" s="119"/>
      <c r="B20" s="756">
        <f t="shared" si="1"/>
        <v>191</v>
      </c>
      <c r="C20" s="701">
        <v>10</v>
      </c>
      <c r="D20" s="624">
        <v>126.85</v>
      </c>
      <c r="E20" s="651">
        <v>44973</v>
      </c>
      <c r="F20" s="624">
        <f t="shared" si="0"/>
        <v>126.85</v>
      </c>
      <c r="G20" s="997" t="s">
        <v>206</v>
      </c>
      <c r="H20" s="623">
        <v>101</v>
      </c>
      <c r="I20" s="655">
        <f t="shared" si="2"/>
        <v>2375.4799999999996</v>
      </c>
    </row>
    <row r="21" spans="1:9" x14ac:dyDescent="0.25">
      <c r="A21" s="119"/>
      <c r="B21" s="756">
        <f t="shared" si="1"/>
        <v>190</v>
      </c>
      <c r="C21" s="701">
        <v>1</v>
      </c>
      <c r="D21" s="624">
        <v>12.46</v>
      </c>
      <c r="E21" s="651">
        <v>44974</v>
      </c>
      <c r="F21" s="624">
        <f t="shared" si="0"/>
        <v>12.46</v>
      </c>
      <c r="G21" s="997" t="s">
        <v>207</v>
      </c>
      <c r="H21" s="623">
        <v>101</v>
      </c>
      <c r="I21" s="655">
        <f t="shared" si="2"/>
        <v>2363.0199999999995</v>
      </c>
    </row>
    <row r="22" spans="1:9" x14ac:dyDescent="0.25">
      <c r="A22" s="119"/>
      <c r="B22" s="756">
        <f t="shared" si="1"/>
        <v>174</v>
      </c>
      <c r="C22" s="701">
        <v>16</v>
      </c>
      <c r="D22" s="624">
        <v>202.3</v>
      </c>
      <c r="E22" s="651">
        <v>44975</v>
      </c>
      <c r="F22" s="624">
        <f t="shared" si="0"/>
        <v>202.3</v>
      </c>
      <c r="G22" s="997" t="s">
        <v>208</v>
      </c>
      <c r="H22" s="623">
        <v>101</v>
      </c>
      <c r="I22" s="655">
        <f t="shared" si="2"/>
        <v>2160.7199999999993</v>
      </c>
    </row>
    <row r="23" spans="1:9" x14ac:dyDescent="0.25">
      <c r="A23" s="119"/>
      <c r="B23" s="756">
        <f t="shared" si="1"/>
        <v>169</v>
      </c>
      <c r="C23" s="701">
        <v>5</v>
      </c>
      <c r="D23" s="624">
        <v>63.81</v>
      </c>
      <c r="E23" s="651">
        <v>44975</v>
      </c>
      <c r="F23" s="624">
        <f t="shared" si="0"/>
        <v>63.81</v>
      </c>
      <c r="G23" s="997" t="s">
        <v>209</v>
      </c>
      <c r="H23" s="623">
        <v>101</v>
      </c>
      <c r="I23" s="655">
        <f t="shared" si="2"/>
        <v>2096.9099999999994</v>
      </c>
    </row>
    <row r="24" spans="1:9" x14ac:dyDescent="0.25">
      <c r="A24" s="120"/>
      <c r="B24" s="756">
        <f t="shared" si="1"/>
        <v>163</v>
      </c>
      <c r="C24" s="701">
        <v>6</v>
      </c>
      <c r="D24" s="624">
        <v>75.38</v>
      </c>
      <c r="E24" s="651">
        <v>44977</v>
      </c>
      <c r="F24" s="624">
        <f t="shared" si="0"/>
        <v>75.38</v>
      </c>
      <c r="G24" s="997" t="s">
        <v>210</v>
      </c>
      <c r="H24" s="623">
        <v>101</v>
      </c>
      <c r="I24" s="655">
        <f t="shared" si="2"/>
        <v>2021.5299999999993</v>
      </c>
    </row>
    <row r="25" spans="1:9" x14ac:dyDescent="0.25">
      <c r="A25" s="119"/>
      <c r="B25" s="756">
        <f t="shared" si="1"/>
        <v>162</v>
      </c>
      <c r="C25" s="701">
        <v>1</v>
      </c>
      <c r="D25" s="624">
        <v>12.74</v>
      </c>
      <c r="E25" s="651">
        <v>44977</v>
      </c>
      <c r="F25" s="624">
        <f t="shared" si="0"/>
        <v>12.74</v>
      </c>
      <c r="G25" s="997" t="s">
        <v>211</v>
      </c>
      <c r="H25" s="623">
        <v>101</v>
      </c>
      <c r="I25" s="655">
        <f t="shared" si="2"/>
        <v>2008.7899999999993</v>
      </c>
    </row>
    <row r="26" spans="1:9" x14ac:dyDescent="0.25">
      <c r="A26" s="119"/>
      <c r="B26" s="756">
        <f t="shared" si="1"/>
        <v>147</v>
      </c>
      <c r="C26" s="701">
        <v>15</v>
      </c>
      <c r="D26" s="624">
        <v>184.96</v>
      </c>
      <c r="E26" s="651">
        <v>44984</v>
      </c>
      <c r="F26" s="624">
        <f t="shared" si="0"/>
        <v>184.96</v>
      </c>
      <c r="G26" s="997" t="s">
        <v>212</v>
      </c>
      <c r="H26" s="623">
        <v>101</v>
      </c>
      <c r="I26" s="655">
        <f t="shared" si="2"/>
        <v>1823.8299999999992</v>
      </c>
    </row>
    <row r="27" spans="1:9" x14ac:dyDescent="0.25">
      <c r="A27" s="119"/>
      <c r="B27" s="756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997" t="s">
        <v>213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6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997" t="s">
        <v>214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6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997" t="s">
        <v>215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6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997" t="s">
        <v>216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6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997" t="s">
        <v>217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6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997" t="s">
        <v>218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6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997" t="s">
        <v>219</v>
      </c>
      <c r="H33" s="71">
        <v>101</v>
      </c>
      <c r="I33" s="703">
        <f t="shared" si="2"/>
        <v>1007.3199999999991</v>
      </c>
    </row>
    <row r="34" spans="1:9" x14ac:dyDescent="0.25">
      <c r="A34" s="119"/>
      <c r="B34" s="756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6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6">
        <f t="shared" si="1"/>
        <v>72</v>
      </c>
      <c r="C36" s="15">
        <v>10</v>
      </c>
      <c r="D36" s="511">
        <v>121.78</v>
      </c>
      <c r="E36" s="1059">
        <v>44991</v>
      </c>
      <c r="F36" s="511">
        <f t="shared" si="0"/>
        <v>121.78</v>
      </c>
      <c r="G36" s="321" t="s">
        <v>220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6">
        <f t="shared" si="1"/>
        <v>70</v>
      </c>
      <c r="C37" s="15">
        <v>2</v>
      </c>
      <c r="D37" s="511">
        <v>25.08</v>
      </c>
      <c r="E37" s="1059">
        <v>44993</v>
      </c>
      <c r="F37" s="511">
        <f t="shared" si="0"/>
        <v>25.08</v>
      </c>
      <c r="G37" s="321" t="s">
        <v>221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6">
        <f t="shared" si="1"/>
        <v>50</v>
      </c>
      <c r="C38" s="15">
        <v>20</v>
      </c>
      <c r="D38" s="511">
        <v>245.4</v>
      </c>
      <c r="E38" s="1059">
        <v>44993</v>
      </c>
      <c r="F38" s="511">
        <f t="shared" si="0"/>
        <v>245.4</v>
      </c>
      <c r="G38" s="321" t="s">
        <v>222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6">
        <f t="shared" si="1"/>
        <v>44</v>
      </c>
      <c r="C39" s="15">
        <v>6</v>
      </c>
      <c r="D39" s="511">
        <v>72.989999999999995</v>
      </c>
      <c r="E39" s="1059">
        <v>44995</v>
      </c>
      <c r="F39" s="511">
        <f t="shared" si="0"/>
        <v>72.989999999999995</v>
      </c>
      <c r="G39" s="321" t="s">
        <v>223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6">
        <f t="shared" si="1"/>
        <v>42</v>
      </c>
      <c r="C40" s="15">
        <v>2</v>
      </c>
      <c r="D40" s="511">
        <v>24.64</v>
      </c>
      <c r="E40" s="1059">
        <v>44996</v>
      </c>
      <c r="F40" s="511">
        <f t="shared" si="0"/>
        <v>24.64</v>
      </c>
      <c r="G40" s="321" t="s">
        <v>224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6">
        <f t="shared" si="1"/>
        <v>22</v>
      </c>
      <c r="C41" s="15">
        <v>20</v>
      </c>
      <c r="D41" s="511">
        <v>243.87</v>
      </c>
      <c r="E41" s="1059">
        <v>44996</v>
      </c>
      <c r="F41" s="511">
        <f t="shared" si="0"/>
        <v>243.87</v>
      </c>
      <c r="G41" s="321" t="s">
        <v>225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6">
        <f t="shared" si="1"/>
        <v>19</v>
      </c>
      <c r="C42" s="15">
        <v>3</v>
      </c>
      <c r="D42" s="511">
        <v>37.44</v>
      </c>
      <c r="E42" s="1059">
        <v>44999</v>
      </c>
      <c r="F42" s="511">
        <f t="shared" si="0"/>
        <v>37.44</v>
      </c>
      <c r="G42" s="321" t="s">
        <v>226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6">
        <f t="shared" si="1"/>
        <v>14</v>
      </c>
      <c r="C43" s="15">
        <v>5</v>
      </c>
      <c r="D43" s="511">
        <v>62.15</v>
      </c>
      <c r="E43" s="1059">
        <v>44999</v>
      </c>
      <c r="F43" s="511">
        <f t="shared" si="0"/>
        <v>62.15</v>
      </c>
      <c r="G43" s="321" t="s">
        <v>227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6">
        <f t="shared" si="1"/>
        <v>14</v>
      </c>
      <c r="C44" s="15"/>
      <c r="D44" s="511"/>
      <c r="E44" s="1059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6">
        <f t="shared" si="1"/>
        <v>14</v>
      </c>
      <c r="C45" s="15"/>
      <c r="D45" s="511"/>
      <c r="E45" s="1059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6">
        <f t="shared" si="1"/>
        <v>14</v>
      </c>
      <c r="C46" s="15"/>
      <c r="D46" s="511"/>
      <c r="E46" s="1059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6">
        <f t="shared" si="1"/>
        <v>14</v>
      </c>
      <c r="C47" s="15"/>
      <c r="D47" s="511"/>
      <c r="E47" s="1059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6">
        <f t="shared" si="1"/>
        <v>14</v>
      </c>
      <c r="C48" s="15"/>
      <c r="D48" s="511"/>
      <c r="E48" s="1059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6">
        <f t="shared" si="1"/>
        <v>14</v>
      </c>
      <c r="C49" s="15"/>
      <c r="D49" s="511"/>
      <c r="E49" s="1059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6">
        <f t="shared" si="1"/>
        <v>14</v>
      </c>
      <c r="C50" s="15"/>
      <c r="D50" s="511"/>
      <c r="E50" s="1059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6">
        <f t="shared" si="1"/>
        <v>14</v>
      </c>
      <c r="C51" s="15"/>
      <c r="D51" s="511"/>
      <c r="E51" s="1059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6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6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6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6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6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6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6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6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6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6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6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6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6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6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6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6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6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6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6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6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6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6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6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6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6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142" t="s">
        <v>11</v>
      </c>
      <c r="D84" s="1143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COSTILLAR     S F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2023-03-27T19:10:48Z</dcterms:modified>
</cp:coreProperties>
</file>