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3" i="38" l="1"/>
  <c r="S110" i="38"/>
  <c r="T110" i="38" s="1"/>
  <c r="S125" i="38" l="1"/>
  <c r="T125" i="38" s="1"/>
  <c r="S124" i="38"/>
  <c r="T124" i="38"/>
  <c r="S104" i="38"/>
  <c r="T104" i="38" s="1"/>
  <c r="S105" i="38"/>
  <c r="T105" i="38"/>
  <c r="Q138" i="38"/>
  <c r="H138" i="38"/>
  <c r="F138" i="38"/>
  <c r="S139" i="38"/>
  <c r="T139" i="38"/>
  <c r="S140" i="38"/>
  <c r="T140" i="38" s="1"/>
  <c r="I139" i="38"/>
  <c r="I140" i="38"/>
  <c r="I141" i="38"/>
  <c r="Q30" i="38"/>
  <c r="Q29" i="38"/>
  <c r="Q27" i="38"/>
  <c r="Q26" i="38"/>
  <c r="Q25" i="38"/>
  <c r="I145" i="38" l="1"/>
  <c r="I146" i="38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81" i="188"/>
  <c r="N78" i="188"/>
  <c r="M78" i="188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30" i="1" s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30" i="1" s="1"/>
  <c r="GF5" i="1"/>
  <c r="Q22" i="38"/>
  <c r="GN33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30" i="1" s="1"/>
  <c r="GQ8" i="1"/>
  <c r="GP5" i="1"/>
  <c r="F34" i="229"/>
  <c r="F33" i="229"/>
  <c r="D32" i="229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AI83" i="188" l="1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120" i="40" l="1"/>
  <c r="S5" i="40"/>
  <c r="T5" i="40" s="1"/>
  <c r="S133" i="38"/>
  <c r="T133" i="38" s="1"/>
  <c r="S134" i="38"/>
  <c r="T134" i="38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T8" i="220" l="1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Y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6" i="38"/>
  <c r="T146" i="38" s="1"/>
  <c r="S147" i="38"/>
  <c r="T147" i="38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/>
  <c r="S156" i="38"/>
  <c r="T156" i="38" s="1"/>
  <c r="S157" i="38"/>
  <c r="T157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6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1" i="38"/>
  <c r="T161" i="38"/>
  <c r="S160" i="38"/>
  <c r="T160" i="38" s="1"/>
  <c r="S159" i="38"/>
  <c r="T159" i="38" s="1"/>
  <c r="S158" i="38"/>
  <c r="T158" i="38"/>
  <c r="I143" i="38"/>
  <c r="I147" i="38"/>
  <c r="I148" i="38"/>
  <c r="I149" i="38"/>
  <c r="I150" i="38"/>
  <c r="I151" i="38"/>
  <c r="I152" i="38"/>
  <c r="I153" i="38"/>
  <c r="I154" i="38"/>
  <c r="I155" i="38"/>
  <c r="I156" i="38"/>
  <c r="I157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1" i="38"/>
  <c r="I160" i="38"/>
  <c r="I158" i="38"/>
  <c r="I159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2" i="38" l="1"/>
  <c r="T162" i="38" s="1"/>
  <c r="I162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1" i="38" l="1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7" i="38" l="1"/>
  <c r="T167" i="38" s="1"/>
  <c r="I167" i="38"/>
  <c r="S165" i="38" l="1"/>
  <c r="T165" i="38" s="1"/>
  <c r="I165" i="38"/>
  <c r="S163" i="38" l="1"/>
  <c r="T163" i="38" s="1"/>
  <c r="S164" i="38"/>
  <c r="T164" i="38" s="1"/>
  <c r="S166" i="38"/>
  <c r="T166" i="38" s="1"/>
  <c r="S168" i="38"/>
  <c r="T168" i="38" s="1"/>
  <c r="S169" i="38"/>
  <c r="T169" i="38" s="1"/>
  <c r="S170" i="38"/>
  <c r="T170" i="38" s="1"/>
  <c r="I163" i="38"/>
  <c r="I164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6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69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0" i="38" l="1"/>
  <c r="I172" i="38" l="1"/>
  <c r="I171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3" i="38" l="1"/>
  <c r="I174" i="38"/>
  <c r="I175" i="38"/>
  <c r="I176" i="38"/>
  <c r="I177" i="38"/>
  <c r="I178" i="38"/>
  <c r="I179" i="38"/>
  <c r="I180" i="38"/>
  <c r="I181" i="38"/>
  <c r="I182" i="38"/>
  <c r="I183" i="38"/>
  <c r="I5" i="1" l="1"/>
  <c r="I93" i="38" l="1"/>
  <c r="I94" i="38"/>
  <c r="I95" i="38"/>
  <c r="I184" i="38" l="1"/>
  <c r="I185" i="38"/>
  <c r="I186" i="38"/>
  <c r="I187" i="38"/>
  <c r="I188" i="38"/>
  <c r="I189" i="38"/>
  <c r="I190" i="38"/>
  <c r="I191" i="38"/>
  <c r="I192" i="38"/>
  <c r="I193" i="38"/>
  <c r="I194" i="38"/>
  <c r="I195" i="38"/>
  <c r="CT5" i="1" l="1"/>
  <c r="SC32" i="1" l="1"/>
  <c r="SC33" i="1" s="1"/>
  <c r="SA32" i="1"/>
  <c r="RS32" i="1"/>
  <c r="RS33" i="1" s="1"/>
  <c r="RQ32" i="1"/>
  <c r="SE5" i="1"/>
  <c r="RU5" i="1"/>
  <c r="I168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6" i="38"/>
  <c r="M196" i="38"/>
  <c r="K196" i="38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183" i="38"/>
  <c r="T183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6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6" i="38"/>
  <c r="I196" i="38"/>
  <c r="H196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<sst xmlns="http://schemas.openxmlformats.org/spreadsheetml/2006/main" count="3385" uniqueCount="485">
  <si>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</si>
  <si>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</si>
  <si>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</si>
  <si>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</si>
  <si>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</si>
  <si>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</si>
  <si>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</si>
  <si>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</si>
  <si>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</si>
  <si>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</si>
  <si>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</si>
  <si>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</si>
  <si>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</si>
  <si>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</si>
  <si>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</si>
  <si>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</si>
  <si>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</si>
  <si>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</si>
  <si>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</si>
  <si>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</si>
  <si>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</si>
  <si>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</si>
  <si>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</si>
  <si>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</si>
  <si>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</si>
  <si>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</si>
  <si>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</si>
  <si>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</si>
  <si>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</si>
  <si>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</si>
  <si>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</si>
  <si>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</si>
  <si>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</si>
  <si>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</si>
  <si>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</si>
  <si>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</si>
  <si>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</si>
  <si>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</si>
  <si>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</si>
  <si>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</si>
  <si>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</si>
  <si>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</si>
  <si>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</si>
  <si>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</si>
  <si>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</si>
  <si>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</si>
  <si>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</si>
  <si>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</si>
  <si>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</si>
  <si>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</si>
  <si>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</si>
  <si>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</si>
  <si>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</si>
  <si>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</si>
  <si>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</si>
  <si>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</si>
  <si>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</si>
  <si>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</si>
  <si>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</si>
  <si>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</si>
  <si>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</si>
  <si>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</si>
  <si>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</si>
  <si>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</si>
  <si>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</si>
  <si>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</si>
  <si>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</si>
  <si>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</si>
  <si>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</si>
  <si>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</si>
  <si>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</si>
  <si>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</si>
  <si>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</si>
  <si>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</si>
  <si>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</si>
  <si>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</si>
  <si>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</si>
  <si>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</si>
  <si>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</si>
  <si>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</si>
  <si>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</si>
  <si>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</si>
  <si>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</si>
  <si>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</si>
  <si>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</si>
  <si>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</si>
  <si>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</si>
  <si>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</si>
  <si>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</si>
  <si>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</si>
  <si>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</si>
  <si>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</si>
  <si>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</si>
  <si>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</si>
  <si>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</si>
  <si>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</si>
  <si>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</si>
  <si>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</si>
  <si>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</si>
  <si>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</si>
  <si>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</si>
  <si>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</si>
  <si>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</si>
  <si>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</si>
  <si>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</si>
  <si>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</si>
  <si>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</si>
  <si>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</si>
  <si>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</si>
  <si>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</si>
  <si>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</si>
  <si>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</si>
  <si>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</si>
  <si>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</si>
  <si>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</si>
  <si>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</si>
  <si>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</si>
  <si>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</si>
  <si>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</si>
  <si>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</si>
  <si>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</si>
  <si>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</si>
  <si>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</si>
  <si>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</si>
  <si>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</si>
  <si>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</si>
  <si>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</si>
  <si>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</si>
  <si>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</si>
  <si>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</si>
  <si>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</si>
  <si>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</si>
  <si>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</si>
  <si>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</si>
  <si>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</si>
  <si>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</si>
  <si>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</si>
  <si>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</si>
  <si>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</si>
  <si>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</si>
  <si>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</si>
  <si>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</si>
  <si>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</si>
  <si>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</si>
  <si>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</si>
  <si>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</si>
  <si>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</si>
  <si>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</si>
  <si>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</si>
  <si>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</si>
  <si>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</si>
  <si>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</si>
  <si>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</si>
  <si>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</si>
  <si>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</si>
  <si>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</si>
  <si>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</si>
  <si>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</si>
  <si>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</si>
  <si>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</si>
  <si>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</si>
  <si>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</si>
  <si>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</si>
  <si>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</si>
  <si>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</si>
  <si>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</si>
  <si>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</si>
  <si>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</si>
  <si>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</si>
  <si>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</si>
  <si>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</si>
  <si>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</si>
  <si>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</si>
  <si>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</si>
  <si>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</si>
  <si>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</si>
  <si>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</si>
  <si>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</si>
  <si>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</si>
  <si>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</si>
  <si>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</si>
  <si>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</si>
  <si>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</si>
  <si>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</si>
  <si>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</si>
  <si>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</si>
  <si>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</si>
  <si>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</si>
  <si>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</si>
  <si>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</si>
  <si>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</si>
  <si>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</si>
  <si>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</si>
  <si>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</si>
  <si>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</si>
  <si>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</si>
  <si>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</si>
  <si>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</si>
  <si>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</si>
  <si>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</si>
  <si>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</si>
  <si>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</si>
  <si>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</si>
  <si>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</si>
  <si>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</si>
  <si>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</si>
  <si>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</si>
  <si>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</si>
  <si>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</si>
  <si>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</si>
  <si>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</si>
  <si>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</si>
  <si>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</si>
  <si>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</si>
  <si>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</si>
  <si>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</si>
  <si>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</si>
  <si>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</si>
  <si>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</si>
  <si>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</si>
  <si>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</si>
  <si>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</si>
  <si>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</si>
  <si>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</si>
  <si>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</si>
  <si>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</si>
  <si>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</si>
  <si>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</si>
  <si>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</si>
  <si>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</si>
  <si>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</si>
  <si>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</si>
  <si>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</si>
  <si>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</si>
  <si>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</si>
  <si>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</si>
  <si>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</si>
  <si>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</si>
  <si>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</si>
  <si>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</si>
  <si>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</si>
  <si>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</si>
  <si>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</si>
  <si>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</si>
  <si>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</si>
  <si>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</si>
  <si>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</si>
  <si>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</si>
  <si>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</si>
  <si>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</si>
  <si>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</si>
  <si>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</si>
  <si>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</si>
  <si>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</si>
  <si>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</si>
  <si>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</si>
  <si>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</si>
  <si>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</si>
  <si>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</si>
  <si>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</si>
  <si>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</si>
  <si>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</si>
  <si>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</si>
  <si>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</si>
  <si>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</si>
  <si>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</si>
  <si>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</si>
  <si>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</si>
  <si>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</si>
  <si>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</si>
  <si>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</si>
  <si>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</si>
  <si>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</si>
  <si>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</si>
  <si>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</si>
  <si>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</si>
  <si>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</si>
  <si>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</si>
  <si>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</si>
  <si>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</si>
  <si>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</si>
  <si>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</si>
  <si>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</si>
  <si>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</si>
  <si>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</si>
  <si>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</si>
  <si>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</si>
  <si>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</si>
  <si>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</si>
  <si>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</si>
  <si>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</si>
  <si>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</si>
  <si>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</si>
  <si>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</si>
  <si>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</si>
  <si>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</si>
  <si>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</si>
  <si>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</si>
  <si>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</si>
  <si>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</si>
  <si>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</si>
  <si>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</si>
  <si>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</si>
  <si>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</si>
  <si>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</si>
  <si>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</si>
  <si>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</si>
  <si>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</si>
  <si>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</si>
  <si>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</si>
  <si>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</si>
  <si>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</si>
  <si>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</si>
  <si>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</si>
  <si>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</si>
  <si>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</si>
  <si>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</si>
  <si>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</si>
  <si>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</si>
  <si>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</si>
  <si>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</si>
  <si>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</si>
  <si>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</si>
  <si>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</si>
  <si>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</si>
  <si>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</si>
  <si>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</si>
  <si>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</si>
  <si>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</si>
  <si>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</si>
  <si>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</si>
  <si>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</si>
  <si>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</si>
  <si>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</si>
  <si>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</si>
  <si>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</si>
  <si>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</si>
  <si>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</si>
  <si>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</si>
  <si>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</si>
  <si>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</si>
  <si>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</si>
  <si>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</si>
  <si>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</si>
  <si>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</si>
  <si>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</si>
  <si>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</si>
  <si>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</si>
  <si>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</si>
  <si>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</si>
  <si>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</si>
  <si>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</si>
  <si>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</si>
  <si>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</si>
  <si>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</si>
  <si>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</si>
  <si>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</si>
  <si>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</si>
  <si>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</si>
  <si>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</si>
  <si>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</si>
  <si>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</si>
  <si>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</si>
  <si>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</si>
  <si>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</si>
  <si>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</si>
  <si>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</si>
  <si>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</si>
  <si>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</si>
  <si>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</si>
  <si>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</si>
  <si>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</si>
  <si>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</si>
  <si>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</si>
  <si>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</si>
  <si>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</si>
  <si>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</si>
  <si>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</si>
  <si>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</si>
  <si>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</si>
  <si>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</si>
  <si>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</si>
  <si>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</si>
  <si>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</si>
  <si>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</si>
  <si>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</si>
  <si>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</si>
  <si>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</si>
  <si>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</si>
  <si>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</si>
  <si>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</si>
  <si>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</si>
  <si>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</si>
  <si>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</si>
  <si>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</si>
  <si>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</si>
  <si>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</si>
  <si>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</si>
  <si>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</si>
  <si>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</si>
  <si>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</si>
  <si>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</si>
  <si>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</si>
  <si>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</si>
  <si>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</si>
  <si>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</si>
  <si>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</si>
  <si>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</si>
  <si>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</si>
  <si>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</si>
  <si>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</si>
  <si>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</si>
  <si>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</si>
  <si>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</si>
  <si>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</si>
  <si>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</si>
  <si>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</si>
  <si>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</si>
  <si>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</si>
  <si>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</si>
  <si>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</si>
  <si>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A-74692------A-75138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</si>
  <si>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</si>
  <si>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</si>
  <si>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</si>
  <si>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</si>
  <si>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</si>
  <si>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</si>
  <si>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</si>
  <si>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</si>
  <si>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</si>
  <si>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</si>
  <si>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</si>
  <si>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</si>
  <si>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</si>
  <si>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</si>
  <si>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</si>
  <si>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</si>
  <si>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</si>
  <si>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</si>
  <si>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</si>
  <si>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</si>
  <si>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</si>
  <si>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</si>
  <si>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</si>
  <si>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</si>
  <si>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TFL-3391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</si>
  <si>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</si>
  <si>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</si>
  <si>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</si>
  <si>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</si>
  <si>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</si>
  <si>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</si>
  <si>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</si>
  <si>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</si>
  <si>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</si>
  <si>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</si>
  <si>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</si>
  <si>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</si>
  <si>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</si>
  <si>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</si>
  <si>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</si>
  <si>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</si>
  <si>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</si>
  <si>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</si>
  <si>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</si>
  <si>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</si>
  <si>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</si>
  <si>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</si>
  <si>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</si>
  <si>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</si>
  <si>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</si>
  <si>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</si>
  <si>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</si>
  <si>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</si>
  <si>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</si>
  <si>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</si>
  <si>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</si>
  <si>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</si>
  <si>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</si>
  <si>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</si>
  <si>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</si>
  <si>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</si>
  <si>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>25-Ago-23-------</t>
  </si>
  <si>
    <t>A-75793----------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</si>
</sst>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3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</fills>
  <borders count="1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03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7" fontId="50" fillId="0" borderId="33" xfId="0" applyNumberFormat="1" applyFont="1" applyFill="1" applyBorder="1" applyAlignment="1">
      <alignment wrapText="1"/>
    </xf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167" fontId="72" fillId="0" borderId="33" xfId="0" applyNumberFormat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vertical="center"/>
    </xf>
    <xf numFmtId="44" fontId="63" fillId="0" borderId="33" xfId="1" applyFont="1" applyFill="1" applyBorder="1" applyAlignment="1"/>
    <xf numFmtId="167" fontId="77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40" fillId="0" borderId="33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/>
    </xf>
    <xf numFmtId="167" fontId="78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9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0" fillId="0" borderId="33" xfId="0" applyFont="1" applyFill="1" applyBorder="1" applyAlignment="1"/>
    <xf numFmtId="0" fontId="52" fillId="0" borderId="33" xfId="0" applyFont="1" applyFill="1" applyBorder="1" applyAlignment="1"/>
    <xf numFmtId="0" fontId="81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0" fontId="83" fillId="0" borderId="33" xfId="0" applyFont="1" applyFill="1" applyBorder="1" applyAlignment="1">
      <alignment horizontal="center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4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5" fillId="10" borderId="0" xfId="0" applyNumberFormat="1" applyFont="1" applyFill="1"/>
    <xf numFmtId="2" fontId="85" fillId="0" borderId="0" xfId="0" applyNumberFormat="1" applyFont="1" applyFill="1"/>
    <xf numFmtId="2" fontId="85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7" fillId="0" borderId="0" xfId="0" applyFont="1" applyFill="1" applyAlignment="1">
      <alignment horizontal="center"/>
    </xf>
    <xf numFmtId="0" fontId="87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4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6" fillId="0" borderId="10" xfId="0" applyFont="1" applyFill="1" applyBorder="1" applyAlignment="1">
      <alignment horizontal="right"/>
    </xf>
    <xf numFmtId="164" fontId="86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90" fillId="0" borderId="0" xfId="0" applyNumberFormat="1" applyFont="1" applyFill="1" applyAlignment="1">
      <alignment horizontal="right"/>
    </xf>
    <xf numFmtId="15" fontId="90" fillId="0" borderId="4" xfId="0" applyNumberFormat="1" applyFont="1" applyFill="1" applyBorder="1"/>
    <xf numFmtId="2" fontId="90" fillId="0" borderId="5" xfId="0" applyNumberFormat="1" applyFont="1" applyFill="1" applyBorder="1" applyAlignment="1">
      <alignment horizontal="right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168" fontId="90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9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8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91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2" fillId="0" borderId="10" xfId="0" applyFont="1" applyFill="1" applyBorder="1" applyAlignment="1">
      <alignment horizontal="right"/>
    </xf>
    <xf numFmtId="164" fontId="92" fillId="0" borderId="0" xfId="0" applyNumberFormat="1" applyFont="1" applyFill="1"/>
    <xf numFmtId="2" fontId="93" fillId="0" borderId="0" xfId="0" applyNumberFormat="1" applyFont="1" applyFill="1" applyAlignment="1">
      <alignment horizontal="right"/>
    </xf>
    <xf numFmtId="2" fontId="93" fillId="0" borderId="0" xfId="0" applyNumberFormat="1" applyFont="1" applyAlignment="1">
      <alignment horizontal="right"/>
    </xf>
    <xf numFmtId="168" fontId="93" fillId="0" borderId="15" xfId="0" applyNumberFormat="1" applyFont="1" applyBorder="1"/>
    <xf numFmtId="0" fontId="93" fillId="0" borderId="10" xfId="0" applyFont="1" applyBorder="1" applyAlignment="1">
      <alignment horizontal="right"/>
    </xf>
    <xf numFmtId="164" fontId="93" fillId="0" borderId="0" xfId="0" applyNumberFormat="1" applyFont="1"/>
    <xf numFmtId="15" fontId="92" fillId="0" borderId="0" xfId="0" applyNumberFormat="1" applyFont="1" applyFill="1"/>
    <xf numFmtId="2" fontId="92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4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4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horizontal="left" wrapText="1"/>
    </xf>
    <xf numFmtId="0" fontId="95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7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5" fillId="0" borderId="0" xfId="0" applyNumberFormat="1" applyFont="1" applyAlignment="1">
      <alignment horizontal="right"/>
    </xf>
    <xf numFmtId="0" fontId="85" fillId="0" borderId="10" xfId="0" applyFont="1" applyBorder="1" applyAlignment="1">
      <alignment horizontal="right"/>
    </xf>
    <xf numFmtId="164" fontId="85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4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5" fillId="2" borderId="0" xfId="0" applyNumberFormat="1" applyFont="1" applyFill="1"/>
    <xf numFmtId="2" fontId="85" fillId="2" borderId="5" xfId="0" applyNumberFormat="1" applyFont="1" applyFill="1" applyBorder="1" applyAlignment="1">
      <alignment horizontal="right"/>
    </xf>
    <xf numFmtId="0" fontId="85" fillId="2" borderId="0" xfId="0" applyFont="1" applyFill="1" applyAlignment="1">
      <alignment horizontal="right"/>
    </xf>
    <xf numFmtId="164" fontId="85" fillId="2" borderId="0" xfId="0" applyNumberFormat="1" applyFont="1" applyFill="1"/>
    <xf numFmtId="44" fontId="85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1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8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5" fillId="0" borderId="0" xfId="0" applyNumberFormat="1" applyFont="1" applyFill="1" applyAlignment="1">
      <alignment horizontal="right"/>
    </xf>
    <xf numFmtId="168" fontId="85" fillId="0" borderId="15" xfId="0" applyNumberFormat="1" applyFont="1" applyFill="1" applyBorder="1"/>
    <xf numFmtId="0" fontId="85" fillId="0" borderId="10" xfId="0" applyFont="1" applyFill="1" applyBorder="1" applyAlignment="1">
      <alignment horizontal="right"/>
    </xf>
    <xf numFmtId="164" fontId="85" fillId="0" borderId="0" xfId="0" applyNumberFormat="1" applyFont="1" applyFill="1"/>
    <xf numFmtId="168" fontId="85" fillId="0" borderId="15" xfId="0" applyNumberFormat="1" applyFont="1" applyBorder="1"/>
    <xf numFmtId="2" fontId="86" fillId="0" borderId="5" xfId="0" applyNumberFormat="1" applyFont="1" applyFill="1" applyBorder="1" applyAlignment="1">
      <alignment horizontal="right"/>
    </xf>
    <xf numFmtId="15" fontId="86" fillId="0" borderId="51" xfId="0" applyNumberFormat="1" applyFont="1" applyFill="1" applyBorder="1"/>
    <xf numFmtId="44" fontId="86" fillId="0" borderId="0" xfId="1" applyFont="1" applyFill="1"/>
    <xf numFmtId="168" fontId="86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5" fillId="0" borderId="0" xfId="0" applyNumberFormat="1" applyFont="1" applyFill="1"/>
    <xf numFmtId="16" fontId="85" fillId="0" borderId="12" xfId="0" applyNumberFormat="1" applyFont="1" applyFill="1" applyBorder="1"/>
    <xf numFmtId="0" fontId="85" fillId="0" borderId="13" xfId="0" applyFont="1" applyFill="1" applyBorder="1" applyAlignment="1">
      <alignment horizontal="right"/>
    </xf>
    <xf numFmtId="164" fontId="85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91" fillId="0" borderId="0" xfId="0" applyNumberFormat="1" applyFont="1" applyAlignment="1">
      <alignment horizontal="right"/>
    </xf>
    <xf numFmtId="2" fontId="91" fillId="0" borderId="51" xfId="0" applyNumberFormat="1" applyFont="1" applyBorder="1"/>
    <xf numFmtId="0" fontId="54" fillId="0" borderId="0" xfId="0" applyFont="1" applyAlignment="1">
      <alignment horizontal="right"/>
    </xf>
    <xf numFmtId="164" fontId="91" fillId="0" borderId="0" xfId="0" applyNumberFormat="1" applyFont="1"/>
    <xf numFmtId="168" fontId="91" fillId="0" borderId="0" xfId="0" applyNumberFormat="1" applyFont="1"/>
    <xf numFmtId="16" fontId="91" fillId="0" borderId="51" xfId="0" applyNumberFormat="1" applyFont="1" applyBorder="1"/>
    <xf numFmtId="2" fontId="91" fillId="0" borderId="5" xfId="0" applyNumberFormat="1" applyFont="1" applyBorder="1" applyAlignment="1">
      <alignment horizontal="right"/>
    </xf>
    <xf numFmtId="0" fontId="91" fillId="0" borderId="0" xfId="0" applyFont="1" applyAlignment="1">
      <alignment horizontal="right"/>
    </xf>
    <xf numFmtId="0" fontId="91" fillId="0" borderId="51" xfId="0" applyFont="1" applyBorder="1"/>
    <xf numFmtId="2" fontId="91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1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1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1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1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1" fillId="0" borderId="74" xfId="0" applyFont="1" applyFill="1" applyBorder="1" applyAlignment="1">
      <alignment horizontal="center" vertical="center"/>
    </xf>
    <xf numFmtId="0" fontId="81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5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100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4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80" fillId="0" borderId="87" xfId="0" applyNumberFormat="1" applyFont="1" applyFill="1" applyBorder="1" applyAlignment="1">
      <alignment vertical="center"/>
    </xf>
    <xf numFmtId="1" fontId="72" fillId="0" borderId="108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4" fillId="0" borderId="0" xfId="0" applyFont="1" applyFill="1" applyAlignment="1">
      <alignment horizontal="center"/>
    </xf>
    <xf numFmtId="0" fontId="81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81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81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80" fillId="0" borderId="87" xfId="0" applyNumberFormat="1" applyFont="1" applyFill="1" applyBorder="1" applyAlignment="1">
      <alignment horizontal="center" vertical="center"/>
    </xf>
    <xf numFmtId="44" fontId="81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6" fillId="0" borderId="33" xfId="0" applyFont="1" applyFill="1" applyBorder="1" applyAlignment="1">
      <alignment horizontal="center"/>
    </xf>
    <xf numFmtId="0" fontId="101" fillId="0" borderId="33" xfId="0" applyFont="1" applyFill="1" applyBorder="1" applyAlignment="1">
      <alignment horizontal="center"/>
    </xf>
    <xf numFmtId="0" fontId="96" fillId="0" borderId="0" xfId="0" applyFont="1" applyFill="1" applyAlignment="1">
      <alignment horizontal="center"/>
    </xf>
    <xf numFmtId="0" fontId="96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102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6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9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84" fillId="0" borderId="68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/>
    </xf>
    <xf numFmtId="0" fontId="54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80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horizontal="center" vertical="center"/>
    </xf>
    <xf numFmtId="168" fontId="28" fillId="0" borderId="33" xfId="0" applyNumberFormat="1" applyFont="1" applyFill="1" applyBorder="1" applyAlignment="1">
      <alignment vertical="center" wrapText="1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74" fontId="52" fillId="10" borderId="98" xfId="0" applyNumberFormat="1" applyFont="1" applyFill="1" applyBorder="1" applyAlignment="1"/>
    <xf numFmtId="0" fontId="52" fillId="10" borderId="33" xfId="0" applyFont="1" applyFill="1" applyBorder="1" applyAlignment="1">
      <alignment horizontal="center"/>
    </xf>
    <xf numFmtId="174" fontId="52" fillId="10" borderId="33" xfId="0" applyNumberFormat="1" applyFont="1" applyFill="1" applyBorder="1" applyAlignment="1"/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40" fillId="0" borderId="112" xfId="0" applyFont="1" applyFill="1" applyBorder="1" applyAlignment="1">
      <alignment horizontal="center" vertical="center" wrapText="1"/>
    </xf>
    <xf numFmtId="0" fontId="52" fillId="10" borderId="98" xfId="0" applyFont="1" applyFill="1" applyBorder="1" applyAlignment="1">
      <alignment horizontal="center" vertical="center" wrapText="1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80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0" fontId="7" fillId="30" borderId="33" xfId="0" applyFont="1" applyFill="1" applyBorder="1" applyAlignment="1">
      <alignment horizontal="center" vertical="center"/>
    </xf>
    <xf numFmtId="1" fontId="72" fillId="30" borderId="33" xfId="0" applyNumberFormat="1" applyFont="1" applyFill="1" applyBorder="1" applyAlignment="1">
      <alignment vertical="center"/>
    </xf>
    <xf numFmtId="167" fontId="50" fillId="30" borderId="33" xfId="0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horizontal="center" vertical="center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4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111" xfId="0" applyNumberFormat="1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1" fillId="0" borderId="70" xfId="0" applyNumberFormat="1" applyFont="1" applyFill="1" applyBorder="1" applyAlignment="1">
      <alignment horizontal="center" vertical="center"/>
    </xf>
    <xf numFmtId="168" fontId="81" fillId="0" borderId="104" xfId="0" applyNumberFormat="1" applyFont="1" applyFill="1" applyBorder="1" applyAlignment="1">
      <alignment horizontal="center" vertical="center"/>
    </xf>
    <xf numFmtId="168" fontId="81" fillId="0" borderId="71" xfId="0" applyNumberFormat="1" applyFont="1" applyFill="1" applyBorder="1" applyAlignment="1">
      <alignment horizontal="center" vertical="center"/>
    </xf>
    <xf numFmtId="1" fontId="80" fillId="0" borderId="70" xfId="0" applyNumberFormat="1" applyFont="1" applyFill="1" applyBorder="1" applyAlignment="1">
      <alignment horizontal="center" vertical="center" wrapText="1"/>
    </xf>
    <xf numFmtId="1" fontId="80" fillId="0" borderId="104" xfId="0" applyNumberFormat="1" applyFont="1" applyFill="1" applyBorder="1" applyAlignment="1">
      <alignment horizontal="center" vertical="center" wrapText="1"/>
    </xf>
    <xf numFmtId="1" fontId="80" fillId="0" borderId="71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81" fillId="0" borderId="76" xfId="0" applyNumberFormat="1" applyFont="1" applyFill="1" applyBorder="1" applyAlignment="1">
      <alignment horizontal="center" vertical="center"/>
    </xf>
    <xf numFmtId="168" fontId="81" fillId="0" borderId="77" xfId="0" applyNumberFormat="1" applyFont="1" applyFill="1" applyBorder="1" applyAlignment="1">
      <alignment horizontal="center" vertical="center"/>
    </xf>
    <xf numFmtId="168" fontId="81" fillId="0" borderId="38" xfId="0" applyNumberFormat="1" applyFont="1" applyFill="1" applyBorder="1" applyAlignment="1">
      <alignment horizontal="center" vertical="center"/>
    </xf>
    <xf numFmtId="1" fontId="82" fillId="0" borderId="76" xfId="0" applyNumberFormat="1" applyFont="1" applyFill="1" applyBorder="1" applyAlignment="1">
      <alignment horizontal="center" vertical="center" wrapText="1"/>
    </xf>
    <xf numFmtId="1" fontId="82" fillId="0" borderId="77" xfId="0" applyNumberFormat="1" applyFont="1" applyFill="1" applyBorder="1" applyAlignment="1">
      <alignment horizontal="center" vertical="center" wrapText="1"/>
    </xf>
    <xf numFmtId="1" fontId="82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5" fillId="0" borderId="48" xfId="0" applyNumberFormat="1" applyFont="1" applyFill="1" applyBorder="1" applyAlignment="1">
      <alignment horizontal="center" vertical="center"/>
    </xf>
    <xf numFmtId="168" fontId="85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8" fontId="85" fillId="0" borderId="70" xfId="0" applyNumberFormat="1" applyFont="1" applyFill="1" applyBorder="1" applyAlignment="1">
      <alignment horizontal="center" vertical="center"/>
    </xf>
    <xf numFmtId="168" fontId="85" fillId="0" borderId="104" xfId="0" applyNumberFormat="1" applyFont="1" applyFill="1" applyBorder="1" applyAlignment="1">
      <alignment horizontal="center" vertical="center"/>
    </xf>
    <xf numFmtId="168" fontId="85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80" fillId="0" borderId="48" xfId="0" applyNumberFormat="1" applyFont="1" applyFill="1" applyBorder="1" applyAlignment="1">
      <alignment horizontal="center" vertical="center"/>
    </xf>
    <xf numFmtId="1" fontId="80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4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85" fillId="0" borderId="110" xfId="0" applyNumberFormat="1" applyFont="1" applyFill="1" applyBorder="1" applyAlignment="1">
      <alignment horizontal="center" vertical="center"/>
    </xf>
    <xf numFmtId="168" fontId="85" fillId="0" borderId="111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 wrapText="1"/>
    </xf>
    <xf numFmtId="1" fontId="72" fillId="0" borderId="11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4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4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9" fillId="0" borderId="7" xfId="0" applyNumberFormat="1" applyFont="1" applyFill="1" applyBorder="1" applyAlignment="1">
      <alignment horizontal="center"/>
    </xf>
    <xf numFmtId="164" fontId="99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99FFCC"/>
      <color rgb="FF00FF00"/>
      <color rgb="FF3333FF"/>
      <color rgb="FFCC9900"/>
      <color rgb="FF66FFFF"/>
      <color rgb="FFFF33CC"/>
      <color rgb="FF00CC00"/>
      <color rgb="FF33CCCC"/>
      <color rgb="FFCC99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796007.17484999995</c:v>
                </c:pt>
                <c:pt idx="2">
                  <c:v>0</c:v>
                </c:pt>
                <c:pt idx="3">
                  <c:v>801196.60800000012</c:v>
                </c:pt>
                <c:pt idx="4">
                  <c:v>788640.33017199987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15986</c:v>
                </c:pt>
                <c:pt idx="10">
                  <c:v>49554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0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42.140708075862719</c:v>
                </c:pt>
                <c:pt idx="2">
                  <c:v>0.1</c:v>
                </c:pt>
                <c:pt idx="3">
                  <c:v>43.024619505818322</c:v>
                </c:pt>
                <c:pt idx="4">
                  <c:v>42.270009821270534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0.92848332512762044</c:v>
                </c:pt>
                <c:pt idx="10">
                  <c:v>2.6899348256704281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0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7"/>
  <sheetViews>
    <sheetView tabSelected="1" zoomScaleNormal="100" workbookViewId="0">
      <pane xSplit="1" ySplit="2" topLeftCell="E21" activePane="bottomRight" state="frozen"/>
      <selection pane="topRight" activeCell="B1" sqref="B1"/>
      <selection pane="bottomLeft" activeCell="A3" sqref="A3"/>
      <selection pane="bottomRight" activeCell="N24" sqref="N2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8" bestFit="1" customWidth="1"/>
    <col min="7" max="7" width="7.28515625" style="12" customWidth="1"/>
    <col min="8" max="8" width="14.7109375" style="868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3" customWidth="1"/>
    <col min="15" max="15" width="16.28515625" style="1010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75" t="s">
        <v>307</v>
      </c>
      <c r="C1" s="455"/>
      <c r="D1" s="456"/>
      <c r="E1" s="457"/>
      <c r="F1" s="848"/>
      <c r="G1" s="458"/>
      <c r="H1" s="848"/>
      <c r="I1" s="459"/>
      <c r="J1" s="460"/>
      <c r="K1" s="1538" t="s">
        <v>26</v>
      </c>
      <c r="L1" s="523"/>
      <c r="M1" s="1540" t="s">
        <v>27</v>
      </c>
      <c r="N1" s="667"/>
      <c r="P1" s="765" t="s">
        <v>38</v>
      </c>
      <c r="Q1" s="1536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49" t="s">
        <v>3</v>
      </c>
      <c r="G2" s="66" t="s">
        <v>8</v>
      </c>
      <c r="H2" s="869" t="s">
        <v>5</v>
      </c>
      <c r="I2" s="256" t="s">
        <v>6</v>
      </c>
      <c r="K2" s="1539"/>
      <c r="L2" s="524" t="s">
        <v>29</v>
      </c>
      <c r="M2" s="1541"/>
      <c r="N2" s="668" t="s">
        <v>29</v>
      </c>
      <c r="O2" s="1011" t="s">
        <v>30</v>
      </c>
      <c r="P2" s="766" t="s">
        <v>39</v>
      </c>
      <c r="Q2" s="1537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0">
        <f>PIERNA!F3</f>
        <v>0</v>
      </c>
      <c r="G3" s="97">
        <f>PIERNA!G3</f>
        <v>0</v>
      </c>
      <c r="H3" s="870">
        <f>PIERNA!H3</f>
        <v>0</v>
      </c>
      <c r="I3" s="102">
        <f>PIERNA!I3</f>
        <v>0</v>
      </c>
      <c r="J3" s="285"/>
      <c r="K3" s="105"/>
      <c r="L3" s="525"/>
      <c r="M3" s="336"/>
      <c r="N3" s="667"/>
      <c r="O3" s="1012"/>
      <c r="P3" s="371"/>
      <c r="Q3" s="230"/>
      <c r="R3" s="531"/>
      <c r="S3" s="893">
        <f t="shared" ref="S3:S31" si="0">Q3+M3+K3+P3</f>
        <v>0</v>
      </c>
      <c r="T3" s="893" t="e">
        <f>S3/H3</f>
        <v>#DIV/0!</v>
      </c>
    </row>
    <row r="4" spans="1:29" s="148" customFormat="1" ht="35.25" customHeight="1" x14ac:dyDescent="0.3">
      <c r="A4" s="97">
        <v>1</v>
      </c>
      <c r="B4" s="1076" t="str">
        <f>PIERNA!B4</f>
        <v>SEABOARD FOODS</v>
      </c>
      <c r="C4" s="761" t="str">
        <f>PIERNA!C4</f>
        <v>Seaboard</v>
      </c>
      <c r="D4" s="1198" t="str">
        <f>PIERNA!D4</f>
        <v>PED. 101044869</v>
      </c>
      <c r="E4" s="1199">
        <f>PIERNA!E4</f>
        <v>45132</v>
      </c>
      <c r="F4" s="851">
        <f>PIERNA!F4</f>
        <v>18753.2</v>
      </c>
      <c r="G4" s="353">
        <f>PIERNA!G4</f>
        <v>21</v>
      </c>
      <c r="H4" s="871">
        <f>PIERNA!H4</f>
        <v>18856.599999999999</v>
      </c>
      <c r="I4" s="548">
        <f>PIERNA!I4</f>
        <v>-103.39999999999782</v>
      </c>
      <c r="J4" s="689"/>
      <c r="K4" s="591"/>
      <c r="L4" s="604"/>
      <c r="M4" s="591"/>
      <c r="N4" s="594"/>
      <c r="O4" s="1128"/>
      <c r="P4" s="467"/>
      <c r="Q4" s="467"/>
      <c r="R4" s="596"/>
      <c r="S4" s="893">
        <f>Q4</f>
        <v>0</v>
      </c>
      <c r="T4" s="893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1">
        <f>PIERNA!F5</f>
        <v>18844.990000000002</v>
      </c>
      <c r="G5" s="353">
        <f>PIERNA!G5</f>
        <v>21</v>
      </c>
      <c r="H5" s="871">
        <f>PIERNA!H5</f>
        <v>18934.2</v>
      </c>
      <c r="I5" s="548">
        <f>PIERNA!I5</f>
        <v>-89.209999999999127</v>
      </c>
      <c r="J5" s="835" t="str">
        <f>PIERNA!U6</f>
        <v>NLSE23-131</v>
      </c>
      <c r="K5" s="1202">
        <v>10124</v>
      </c>
      <c r="L5" s="1362" t="s">
        <v>363</v>
      </c>
      <c r="M5" s="591">
        <v>40948</v>
      </c>
      <c r="N5" s="594" t="s">
        <v>390</v>
      </c>
      <c r="O5" s="1128">
        <v>2200215</v>
      </c>
      <c r="P5" s="467"/>
      <c r="Q5" s="1206">
        <f>44460.47*16.755</f>
        <v>744935.17484999995</v>
      </c>
      <c r="R5" s="1203" t="s">
        <v>359</v>
      </c>
      <c r="S5" s="893">
        <f>Q5+M5+K5+P5</f>
        <v>796007.17484999995</v>
      </c>
      <c r="T5" s="893">
        <f>S5/H5+0.1</f>
        <v>42.140708075862719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1">
        <f>PIERNA!F6</f>
        <v>19115.46</v>
      </c>
      <c r="G6" s="353">
        <f>PIERNA!G6</f>
        <v>21</v>
      </c>
      <c r="H6" s="871">
        <f>PIERNA!H6</f>
        <v>19117.599999999999</v>
      </c>
      <c r="I6" s="548">
        <f>PIERNA!I6</f>
        <v>-2.1399999999994179</v>
      </c>
      <c r="J6" s="1335" t="str">
        <f>PIERNA!AE6</f>
        <v>ACCSE23-04</v>
      </c>
      <c r="K6" s="591"/>
      <c r="L6" s="604"/>
      <c r="M6" s="591"/>
      <c r="N6" s="594"/>
      <c r="O6" s="1128"/>
      <c r="P6" s="467"/>
      <c r="Q6" s="1200"/>
      <c r="R6" s="1201"/>
      <c r="S6" s="893">
        <f t="shared" si="0"/>
        <v>0</v>
      </c>
      <c r="T6" s="893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1">
        <f>PIERNA!F7</f>
        <v>18751.38</v>
      </c>
      <c r="G7" s="353">
        <f>PIERNA!G7</f>
        <v>21</v>
      </c>
      <c r="H7" s="871">
        <f>PIERNA!H7</f>
        <v>18665.2</v>
      </c>
      <c r="I7" s="548">
        <f>PIERNA!I7</f>
        <v>86.180000000000291</v>
      </c>
      <c r="J7" s="808" t="str">
        <f>PIERNA!AO6</f>
        <v>NLSE23-132</v>
      </c>
      <c r="K7" s="1361">
        <v>12434</v>
      </c>
      <c r="L7" s="1362" t="s">
        <v>365</v>
      </c>
      <c r="M7" s="1361">
        <v>37120</v>
      </c>
      <c r="N7" s="1204" t="s">
        <v>361</v>
      </c>
      <c r="O7" s="1128">
        <v>2202018</v>
      </c>
      <c r="P7" s="467"/>
      <c r="Q7" s="1202">
        <f>44318.55*16.96</f>
        <v>751642.60800000012</v>
      </c>
      <c r="R7" s="1203" t="s">
        <v>360</v>
      </c>
      <c r="S7" s="893">
        <f t="shared" si="0"/>
        <v>801196.60800000012</v>
      </c>
      <c r="T7" s="893">
        <f t="shared" si="1"/>
        <v>43.024619505818322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48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1">
        <f>PIERNA!F8</f>
        <v>18663.18</v>
      </c>
      <c r="G8" s="353">
        <f>PIERNA!G8</f>
        <v>20</v>
      </c>
      <c r="H8" s="871">
        <f>PIERNA!H8</f>
        <v>18701.45</v>
      </c>
      <c r="I8" s="548">
        <f>PIERNA!I8</f>
        <v>-38.270000000000437</v>
      </c>
      <c r="J8" s="1106">
        <f>PIERNA!AY6</f>
        <v>11531</v>
      </c>
      <c r="K8" s="1361">
        <v>12274</v>
      </c>
      <c r="L8" s="1363" t="s">
        <v>365</v>
      </c>
      <c r="M8" s="1361">
        <v>37120</v>
      </c>
      <c r="N8" s="1204" t="s">
        <v>366</v>
      </c>
      <c r="O8" s="1129">
        <v>11907</v>
      </c>
      <c r="P8" s="467"/>
      <c r="Q8" s="1202">
        <f>44198.56*16.725575</f>
        <v>739246.33017199987</v>
      </c>
      <c r="R8" s="1204" t="s">
        <v>366</v>
      </c>
      <c r="S8" s="893">
        <f t="shared" si="0"/>
        <v>788640.33017199987</v>
      </c>
      <c r="T8" s="893">
        <f t="shared" si="1"/>
        <v>42.270009821270534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1">
        <f>PIERNA!F9</f>
        <v>17260.18</v>
      </c>
      <c r="G9" s="353">
        <f>PIERNA!G9</f>
        <v>19</v>
      </c>
      <c r="H9" s="871">
        <f>PIERNA!H9</f>
        <v>17239.5</v>
      </c>
      <c r="I9" s="548">
        <f>PIERNA!I9</f>
        <v>20.680000000000291</v>
      </c>
      <c r="J9" s="689" t="str">
        <f>PIERNA!BI6</f>
        <v>NLSE23-134</v>
      </c>
      <c r="K9" s="1392">
        <v>12434</v>
      </c>
      <c r="L9" s="1210" t="s">
        <v>399</v>
      </c>
      <c r="M9" s="1209">
        <v>37120</v>
      </c>
      <c r="N9" s="598" t="s">
        <v>391</v>
      </c>
      <c r="O9" s="1128">
        <v>2201629</v>
      </c>
      <c r="P9" s="467"/>
      <c r="Q9" s="1202">
        <f>41332.61*16.78</f>
        <v>693561.1958000001</v>
      </c>
      <c r="R9" s="1205" t="s">
        <v>362</v>
      </c>
      <c r="S9" s="893">
        <f>Q9+M9+K9</f>
        <v>743115.1958000001</v>
      </c>
      <c r="T9" s="893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1">
        <f>PIERNA!F10</f>
        <v>16973.14</v>
      </c>
      <c r="G10" s="353">
        <f>PIERNA!G10</f>
        <v>19</v>
      </c>
      <c r="H10" s="871">
        <f>PIERNA!H10</f>
        <v>17005.2</v>
      </c>
      <c r="I10" s="548">
        <f>PIERNA!I10</f>
        <v>-32.06000000000131</v>
      </c>
      <c r="J10" s="689" t="str">
        <f>PIERNA!BS6</f>
        <v>NLSE23-136</v>
      </c>
      <c r="K10" s="1392">
        <v>11424</v>
      </c>
      <c r="L10" s="1210" t="s">
        <v>400</v>
      </c>
      <c r="M10" s="1209">
        <v>37120</v>
      </c>
      <c r="N10" s="598" t="s">
        <v>391</v>
      </c>
      <c r="O10" s="1128">
        <v>2203346</v>
      </c>
      <c r="P10" s="467"/>
      <c r="Q10" s="1206">
        <f>41396.46*16.725</f>
        <v>692355.79350000003</v>
      </c>
      <c r="R10" s="1205" t="s">
        <v>364</v>
      </c>
      <c r="S10" s="893">
        <f>Q10+M10+K10</f>
        <v>740899.79350000003</v>
      </c>
      <c r="T10" s="893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1">
        <f>PIERNA!F11</f>
        <v>16711.3</v>
      </c>
      <c r="G11" s="353">
        <f>PIERNA!G11</f>
        <v>19</v>
      </c>
      <c r="H11" s="871">
        <f>PIERNA!H11</f>
        <v>16885.400000000001</v>
      </c>
      <c r="I11" s="548">
        <f>PIERNA!I11</f>
        <v>-174.10000000000218</v>
      </c>
      <c r="J11" s="689" t="str">
        <f>PIERNA!CC6</f>
        <v>NLSE23-135</v>
      </c>
      <c r="K11" s="591">
        <v>12424</v>
      </c>
      <c r="L11" s="1208" t="s">
        <v>400</v>
      </c>
      <c r="M11" s="591">
        <v>37120</v>
      </c>
      <c r="N11" s="598" t="s">
        <v>392</v>
      </c>
      <c r="O11" s="1129">
        <v>2203345</v>
      </c>
      <c r="P11" s="467"/>
      <c r="Q11" s="1206">
        <f>41104.95*16.725</f>
        <v>687480.28875000007</v>
      </c>
      <c r="R11" s="1205" t="s">
        <v>364</v>
      </c>
      <c r="S11" s="893">
        <f t="shared" si="0"/>
        <v>737024.28875000007</v>
      </c>
      <c r="T11" s="893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1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1">
        <f>PIERNA!F12</f>
        <v>19052</v>
      </c>
      <c r="G12" s="353">
        <f>PIERNA!G12</f>
        <v>21</v>
      </c>
      <c r="H12" s="871">
        <f>PIERNA!H12</f>
        <v>19022.599999999999</v>
      </c>
      <c r="I12" s="548">
        <f>PIERNA!I12</f>
        <v>29.400000000001455</v>
      </c>
      <c r="J12" s="1334" t="str">
        <f>PIERNA!CM6</f>
        <v>ACCESE23-08</v>
      </c>
      <c r="K12" s="591"/>
      <c r="L12" s="604"/>
      <c r="M12" s="591"/>
      <c r="N12" s="598"/>
      <c r="O12" s="1129"/>
      <c r="P12" s="467"/>
      <c r="Q12" s="1206"/>
      <c r="R12" s="1205"/>
      <c r="S12" s="893">
        <f>Q12+M12+K12</f>
        <v>0</v>
      </c>
      <c r="T12" s="893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55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1">
        <f>PIERNA!F13</f>
        <v>19171.169999999998</v>
      </c>
      <c r="G13" s="353">
        <f>PIERNA!G13</f>
        <v>21</v>
      </c>
      <c r="H13" s="871">
        <f>PIERNA!H13</f>
        <v>19295.5</v>
      </c>
      <c r="I13" s="548">
        <f>PIERNA!I13</f>
        <v>-124.33000000000175</v>
      </c>
      <c r="J13" s="1373" t="str">
        <f>PIERNA!CW6</f>
        <v>NLSE23-138</v>
      </c>
      <c r="K13" s="591">
        <v>12274</v>
      </c>
      <c r="L13" s="604" t="s">
        <v>401</v>
      </c>
      <c r="M13" s="591">
        <v>3712</v>
      </c>
      <c r="N13" s="598" t="s">
        <v>401</v>
      </c>
      <c r="O13" s="1129"/>
      <c r="P13" s="467"/>
      <c r="Q13" s="358"/>
      <c r="R13" s="600"/>
      <c r="S13" s="893">
        <f t="shared" si="0"/>
        <v>15986</v>
      </c>
      <c r="T13" s="893">
        <f t="shared" si="1"/>
        <v>0.92848332512762044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7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1">
        <f>PIERNA!F14</f>
        <v>19041.84</v>
      </c>
      <c r="G14" s="353">
        <f>PIERNA!G14</f>
        <v>21</v>
      </c>
      <c r="H14" s="871">
        <f>PIERNA!H14</f>
        <v>19133.3</v>
      </c>
      <c r="I14" s="548">
        <f>PIERNA!I14</f>
        <v>-91.459999999999127</v>
      </c>
      <c r="J14" s="689" t="str">
        <f>PIERNA!DG6</f>
        <v>NLSE23-137</v>
      </c>
      <c r="K14" s="591">
        <v>12434</v>
      </c>
      <c r="L14" s="599" t="s">
        <v>367</v>
      </c>
      <c r="M14" s="591">
        <v>37120</v>
      </c>
      <c r="N14" s="598" t="s">
        <v>395</v>
      </c>
      <c r="O14" s="1128"/>
      <c r="P14" s="768"/>
      <c r="Q14" s="358"/>
      <c r="R14" s="601"/>
      <c r="S14" s="893">
        <f>Q14+M14+K14</f>
        <v>49554</v>
      </c>
      <c r="T14" s="893">
        <f t="shared" si="1"/>
        <v>2.6899348256704281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100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1">
        <f>PIERNA!F15</f>
        <v>18658.54</v>
      </c>
      <c r="G15" s="353">
        <f>PIERNA!G15</f>
        <v>21</v>
      </c>
      <c r="H15" s="871">
        <f>PIERNA!H15</f>
        <v>18773.599999999999</v>
      </c>
      <c r="I15" s="548">
        <f>PIERNA!I15</f>
        <v>-115.05999999999767</v>
      </c>
      <c r="J15" s="758" t="str">
        <f>PIERNA!DQ6</f>
        <v>NLSE23-139</v>
      </c>
      <c r="K15" s="591">
        <v>11424</v>
      </c>
      <c r="L15" s="599" t="s">
        <v>395</v>
      </c>
      <c r="M15" s="591">
        <v>37120</v>
      </c>
      <c r="N15" s="602" t="s">
        <v>402</v>
      </c>
      <c r="O15" s="1129">
        <v>2205223</v>
      </c>
      <c r="P15" s="467"/>
      <c r="Q15" s="358">
        <f>46590.47*17.31</f>
        <v>806481.03570000001</v>
      </c>
      <c r="R15" s="603" t="s">
        <v>391</v>
      </c>
      <c r="S15" s="893">
        <f t="shared" si="0"/>
        <v>855025.03570000001</v>
      </c>
      <c r="T15" s="893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56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1">
        <f>PIERNA!F16</f>
        <v>19129.689999999999</v>
      </c>
      <c r="G16" s="353">
        <f>PIERNA!G16</f>
        <v>21</v>
      </c>
      <c r="H16" s="871">
        <f>PIERNA!H16</f>
        <v>19108.400000000001</v>
      </c>
      <c r="I16" s="548">
        <f>PIERNA!I16</f>
        <v>21.289999999997235</v>
      </c>
      <c r="J16" s="759" t="str">
        <f>PIERNA!EA6</f>
        <v>NLSE23-141</v>
      </c>
      <c r="K16" s="591">
        <v>11424</v>
      </c>
      <c r="L16" s="599" t="s">
        <v>403</v>
      </c>
      <c r="M16" s="591">
        <v>37120</v>
      </c>
      <c r="N16" s="602" t="s">
        <v>398</v>
      </c>
      <c r="O16" s="1129">
        <v>2205333</v>
      </c>
      <c r="P16" s="467"/>
      <c r="Q16" s="467">
        <f>47616.15*17.1</f>
        <v>814236.16500000004</v>
      </c>
      <c r="R16" s="600" t="s">
        <v>392</v>
      </c>
      <c r="S16" s="893">
        <f t="shared" si="0"/>
        <v>862780.16500000004</v>
      </c>
      <c r="T16" s="893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57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1">
        <f>PIERNA!F17</f>
        <v>18801.38</v>
      </c>
      <c r="G17" s="353">
        <f>PIERNA!G17</f>
        <v>20</v>
      </c>
      <c r="H17" s="871">
        <f>PIERNA!H17</f>
        <v>18801.53</v>
      </c>
      <c r="I17" s="548">
        <f>PIERNA!I17</f>
        <v>-0.14999999999781721</v>
      </c>
      <c r="J17" s="1376">
        <v>11643</v>
      </c>
      <c r="K17" s="591">
        <v>14104.4</v>
      </c>
      <c r="L17" s="599" t="s">
        <v>422</v>
      </c>
      <c r="M17" s="591">
        <v>37120</v>
      </c>
      <c r="N17" s="598" t="s">
        <v>422</v>
      </c>
      <c r="O17" s="1129">
        <v>11940</v>
      </c>
      <c r="P17" s="1130"/>
      <c r="Q17" s="467">
        <f>46643.69*17.01</f>
        <v>793409.16690000007</v>
      </c>
      <c r="R17" s="600" t="s">
        <v>422</v>
      </c>
      <c r="S17" s="893">
        <f>Q17+M17+K17</f>
        <v>844633.56690000009</v>
      </c>
      <c r="T17" s="893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100" t="str">
        <f>PIERNA!B18</f>
        <v>SAM FARMS LLC</v>
      </c>
      <c r="C18" s="256" t="str">
        <f>PIERNA!C18</f>
        <v xml:space="preserve">I B P </v>
      </c>
      <c r="D18" s="505" t="str">
        <f>PIERNA!D18</f>
        <v>PED. 102013179</v>
      </c>
      <c r="E18" s="506">
        <f>PIERNA!E18</f>
        <v>45153</v>
      </c>
      <c r="F18" s="851">
        <f>PIERNA!F18</f>
        <v>18696.18</v>
      </c>
      <c r="G18" s="353">
        <f>PIERNA!G18</f>
        <v>20</v>
      </c>
      <c r="H18" s="871">
        <f>PIERNA!H18</f>
        <v>18711.93</v>
      </c>
      <c r="I18" s="548">
        <f>PIERNA!I18</f>
        <v>-15.75</v>
      </c>
      <c r="J18" s="1134">
        <f>PIERNA!EU6</f>
        <v>11645</v>
      </c>
      <c r="K18" s="591">
        <v>12424</v>
      </c>
      <c r="L18" s="599" t="s">
        <v>423</v>
      </c>
      <c r="M18" s="591">
        <v>37120</v>
      </c>
      <c r="N18" s="602" t="s">
        <v>423</v>
      </c>
      <c r="O18" s="1128">
        <v>11944</v>
      </c>
      <c r="P18" s="767"/>
      <c r="Q18" s="467">
        <f>47387.32*17.06106</f>
        <v>808477.90975920006</v>
      </c>
      <c r="R18" s="601" t="s">
        <v>423</v>
      </c>
      <c r="S18" s="893">
        <f>Q18+M18+K18</f>
        <v>858021.90975920006</v>
      </c>
      <c r="T18" s="893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16" t="str">
        <f>PIERNA!B19</f>
        <v xml:space="preserve">ALFONSO ESPINDOLA </v>
      </c>
      <c r="C19" s="256" t="str">
        <f>PIERNA!C19</f>
        <v>Seaboard</v>
      </c>
      <c r="D19" s="505" t="str">
        <f>PIERNA!D19</f>
        <v>PED. 102007020</v>
      </c>
      <c r="E19" s="506">
        <f>PIERNA!E19</f>
        <v>45153</v>
      </c>
      <c r="F19" s="851">
        <f>PIERNA!F19</f>
        <v>18389.98</v>
      </c>
      <c r="G19" s="353">
        <f>PIERNA!G19</f>
        <v>20</v>
      </c>
      <c r="H19" s="871">
        <f>PIERNA!H19</f>
        <v>18476</v>
      </c>
      <c r="I19" s="548">
        <f>PIERNA!I19</f>
        <v>-86.020000000000437</v>
      </c>
      <c r="J19" s="1442" t="str">
        <f>PIERNA!FE6</f>
        <v>F-3577</v>
      </c>
      <c r="K19" s="591"/>
      <c r="L19" s="599"/>
      <c r="M19" s="591"/>
      <c r="N19" s="602"/>
      <c r="O19" s="1128"/>
      <c r="P19" s="768"/>
      <c r="Q19" s="467"/>
      <c r="R19" s="594"/>
      <c r="S19" s="893">
        <f>Q19+M19+K19</f>
        <v>0</v>
      </c>
      <c r="T19" s="893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55" t="str">
        <f>PIERNA!B20</f>
        <v>SEABOARD FOODS</v>
      </c>
      <c r="C20" s="256" t="str">
        <f>PIERNA!C20</f>
        <v>Seaboard</v>
      </c>
      <c r="D20" s="505" t="str">
        <f>PIERNA!D20</f>
        <v>PED. 102040035</v>
      </c>
      <c r="E20" s="506">
        <f>PIERNA!E20</f>
        <v>45154</v>
      </c>
      <c r="F20" s="851">
        <f>PIERNA!F20</f>
        <v>18886.79</v>
      </c>
      <c r="G20" s="353">
        <f>PIERNA!G20</f>
        <v>21</v>
      </c>
      <c r="H20" s="871">
        <f>PIERNA!H20</f>
        <v>19083.400000000001</v>
      </c>
      <c r="I20" s="548">
        <f>PIERNA!I20</f>
        <v>-196.61000000000058</v>
      </c>
      <c r="J20" s="1039" t="str">
        <f>PIERNA!FO6</f>
        <v>NSLE23-143</v>
      </c>
      <c r="K20" s="591">
        <v>10124</v>
      </c>
      <c r="L20" s="599" t="s">
        <v>424</v>
      </c>
      <c r="M20" s="591">
        <v>37120</v>
      </c>
      <c r="N20" s="602" t="s">
        <v>424</v>
      </c>
      <c r="O20" s="1128">
        <v>2207070</v>
      </c>
      <c r="P20" s="768"/>
      <c r="Q20" s="467">
        <f>48538.47*17.11</f>
        <v>830493.22169999999</v>
      </c>
      <c r="R20" s="594" t="s">
        <v>395</v>
      </c>
      <c r="S20" s="893">
        <f t="shared" si="0"/>
        <v>877737.22169999999</v>
      </c>
      <c r="T20" s="893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58" t="str">
        <f>PIERNA!B21</f>
        <v>SEABOARD FOODS</v>
      </c>
      <c r="C21" s="354" t="str">
        <f>PIERNA!C21</f>
        <v>Seaboard</v>
      </c>
      <c r="D21" s="505" t="str">
        <f>PIERNA!D21</f>
        <v>PED. 102114919</v>
      </c>
      <c r="E21" s="506">
        <f>PIERNA!E21</f>
        <v>45155</v>
      </c>
      <c r="F21" s="851">
        <f>PIERNA!F21</f>
        <v>19020.36</v>
      </c>
      <c r="G21" s="353">
        <f>PIERNA!G21</f>
        <v>21</v>
      </c>
      <c r="H21" s="871">
        <f>PIERNA!H21</f>
        <v>19066</v>
      </c>
      <c r="I21" s="548">
        <f>PIERNA!I21</f>
        <v>-45.639999999999418</v>
      </c>
      <c r="J21" s="689" t="str">
        <f>PIERNA!FY6</f>
        <v>NLSE23-144</v>
      </c>
      <c r="K21" s="591">
        <v>12274</v>
      </c>
      <c r="L21" s="599" t="s">
        <v>427</v>
      </c>
      <c r="M21" s="591">
        <v>37120</v>
      </c>
      <c r="N21" s="602" t="s">
        <v>426</v>
      </c>
      <c r="O21" s="1128">
        <v>2207071</v>
      </c>
      <c r="P21" s="467"/>
      <c r="Q21" s="467">
        <f>48494.63*16.97</f>
        <v>822953.87109999987</v>
      </c>
      <c r="R21" s="594" t="s">
        <v>398</v>
      </c>
      <c r="S21" s="893">
        <f t="shared" si="0"/>
        <v>872347.87109999987</v>
      </c>
      <c r="T21" s="893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59" t="str">
        <f>PIERNA!B22</f>
        <v>SEABOARD FOODS</v>
      </c>
      <c r="C22" s="256" t="str">
        <f>PIERNA!C22</f>
        <v>Seaboard</v>
      </c>
      <c r="D22" s="505" t="str">
        <f>PIERNA!D22</f>
        <v xml:space="preserve"> PED. 102176856</v>
      </c>
      <c r="E22" s="506">
        <f>PIERNA!E22</f>
        <v>45156</v>
      </c>
      <c r="F22" s="851">
        <f>PIERNA!F22</f>
        <v>18523.560000000001</v>
      </c>
      <c r="G22" s="353">
        <f>PIERNA!G22</f>
        <v>21</v>
      </c>
      <c r="H22" s="871">
        <f>PIERNA!H22</f>
        <v>18613.7</v>
      </c>
      <c r="I22" s="548">
        <f>PIERNA!I22</f>
        <v>-90.139999999999418</v>
      </c>
      <c r="J22" s="808" t="str">
        <f>PIERNA!GI6</f>
        <v>NLSE23-145</v>
      </c>
      <c r="K22" s="591">
        <v>12274</v>
      </c>
      <c r="L22" s="599" t="s">
        <v>429</v>
      </c>
      <c r="M22" s="591">
        <v>37120</v>
      </c>
      <c r="N22" s="602" t="s">
        <v>429</v>
      </c>
      <c r="O22" s="1129">
        <v>2208476</v>
      </c>
      <c r="P22" s="467"/>
      <c r="Q22" s="467">
        <f>47745.39*17.03</f>
        <v>813103.99170000001</v>
      </c>
      <c r="R22" s="594" t="s">
        <v>422</v>
      </c>
      <c r="S22" s="893">
        <f>Q22+M22+K22</f>
        <v>862497.99170000001</v>
      </c>
      <c r="T22" s="893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 t="str">
        <f>PIERNA!B23</f>
        <v>SEABOARD FOODS</v>
      </c>
      <c r="C23" s="256" t="str">
        <f>PIERNA!C23</f>
        <v>Seaboard</v>
      </c>
      <c r="D23" s="505" t="str">
        <f>PIERNA!D23</f>
        <v>PED. 102176855</v>
      </c>
      <c r="E23" s="506">
        <f>PIERNA!E23</f>
        <v>45156</v>
      </c>
      <c r="F23" s="851">
        <f>PIERNA!F23</f>
        <v>18714.13</v>
      </c>
      <c r="G23" s="353">
        <f>PIERNA!G23</f>
        <v>21</v>
      </c>
      <c r="H23" s="871">
        <f>PIERNA!H23</f>
        <v>18837.599999999999</v>
      </c>
      <c r="I23" s="548">
        <f>PIERNA!I23</f>
        <v>-123.46999999999753</v>
      </c>
      <c r="J23" s="808" t="str">
        <f>PIERNA!GS6</f>
        <v>NLSE23-146</v>
      </c>
      <c r="K23" s="591">
        <v>10124</v>
      </c>
      <c r="L23" s="599" t="s">
        <v>429</v>
      </c>
      <c r="M23" s="591">
        <v>37120</v>
      </c>
      <c r="N23" s="844" t="s">
        <v>434</v>
      </c>
      <c r="O23" s="1129">
        <v>2208477</v>
      </c>
      <c r="P23" s="980"/>
      <c r="Q23" s="467">
        <f>48320.16*17.03</f>
        <v>822892.32480000006</v>
      </c>
      <c r="R23" s="594" t="s">
        <v>422</v>
      </c>
      <c r="S23" s="893">
        <f>Q23+M23+K23</f>
        <v>870136.32480000006</v>
      </c>
      <c r="T23" s="893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97" t="str">
        <f>PIERNA!B24</f>
        <v>TREBOL FOODS LLC</v>
      </c>
      <c r="C24" s="256" t="str">
        <f>PIERNA!C24</f>
        <v>Seaboard</v>
      </c>
      <c r="D24" s="510" t="str">
        <f>PIERNA!D24</f>
        <v>PED. 102244807</v>
      </c>
      <c r="E24" s="506">
        <f>PIERNA!E24</f>
        <v>45159</v>
      </c>
      <c r="F24" s="851">
        <f>PIERNA!F24</f>
        <v>18780.62</v>
      </c>
      <c r="G24" s="353">
        <f>PIERNA!G24</f>
        <v>21</v>
      </c>
      <c r="H24" s="871">
        <f>PIERNA!H24</f>
        <v>18855.599999999999</v>
      </c>
      <c r="I24" s="548">
        <f>PIERNA!I24</f>
        <v>-74.979999999999563</v>
      </c>
      <c r="J24" s="1106" t="str">
        <f>PIERNA!HC6</f>
        <v>TFL-3391</v>
      </c>
      <c r="K24" s="591"/>
      <c r="L24" s="599"/>
      <c r="M24" s="591"/>
      <c r="N24" s="598"/>
      <c r="O24" s="1128"/>
      <c r="P24" s="1130"/>
      <c r="Q24" s="467"/>
      <c r="R24" s="594"/>
      <c r="S24" s="893">
        <f>Q24+M24+K24</f>
        <v>0</v>
      </c>
      <c r="T24" s="893">
        <f>S24/H24</f>
        <v>0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 t="str">
        <f>PIERNA!HM5</f>
        <v>SEABOARD FOODS</v>
      </c>
      <c r="C25" s="357" t="str">
        <f>PIERNA!HN5</f>
        <v>Seaboard</v>
      </c>
      <c r="D25" s="510" t="str">
        <f>PIERNA!HO5</f>
        <v>PED. 102302867</v>
      </c>
      <c r="E25" s="506">
        <f>PIERNA!E25</f>
        <v>45160</v>
      </c>
      <c r="F25" s="851">
        <f>PIERNA!HQ5</f>
        <v>19203.22</v>
      </c>
      <c r="G25" s="353">
        <f>PIERNA!HR5</f>
        <v>21</v>
      </c>
      <c r="H25" s="871">
        <f>PIERNA!HS5</f>
        <v>19156.2</v>
      </c>
      <c r="I25" s="548">
        <f>PIERNA!I25</f>
        <v>47.020000000000437</v>
      </c>
      <c r="J25" s="689" t="str">
        <f>PIERNA!HM6</f>
        <v>NLSE23-126</v>
      </c>
      <c r="K25" s="591">
        <v>12274</v>
      </c>
      <c r="L25" s="599" t="s">
        <v>471</v>
      </c>
      <c r="M25" s="591">
        <v>37120</v>
      </c>
      <c r="N25" s="1107" t="s">
        <v>476</v>
      </c>
      <c r="O25" s="1128">
        <v>22091426</v>
      </c>
      <c r="P25" s="467"/>
      <c r="Q25" s="467">
        <f>47182.71*17.16</f>
        <v>809655.30359999998</v>
      </c>
      <c r="R25" s="594" t="s">
        <v>424</v>
      </c>
      <c r="S25" s="893">
        <f t="shared" si="0"/>
        <v>859049.30359999998</v>
      </c>
      <c r="T25" s="893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27" t="str">
        <f>PIERNA!HW5</f>
        <v>SEABOARD FOODS</v>
      </c>
      <c r="C26" s="761" t="str">
        <f>PIERNA!HX5</f>
        <v>Seaboard</v>
      </c>
      <c r="D26" s="800" t="str">
        <f>PIERNA!HY5</f>
        <v>PED. 102356790</v>
      </c>
      <c r="E26" s="605">
        <f>PIERNA!HZ5</f>
        <v>45161</v>
      </c>
      <c r="F26" s="852">
        <f>PIERNA!IA5</f>
        <v>18845.38</v>
      </c>
      <c r="G26" s="1260">
        <f>PIERNA!IB5</f>
        <v>21</v>
      </c>
      <c r="H26" s="1261">
        <f>PIERNA!IC5</f>
        <v>18777.400000000001</v>
      </c>
      <c r="I26" s="1262">
        <f>PIERNA!I26</f>
        <v>67.979999999999563</v>
      </c>
      <c r="J26" s="808" t="str">
        <f>PIERNA!HW6</f>
        <v>NLSE23-148</v>
      </c>
      <c r="K26" s="591">
        <v>12424</v>
      </c>
      <c r="L26" s="599" t="s">
        <v>476</v>
      </c>
      <c r="M26" s="591">
        <v>37120</v>
      </c>
      <c r="N26" s="594" t="s">
        <v>478</v>
      </c>
      <c r="O26" s="1128">
        <v>2209914</v>
      </c>
      <c r="P26" s="1263"/>
      <c r="Q26" s="467">
        <f>46249.85*17.08</f>
        <v>789947.43799999985</v>
      </c>
      <c r="R26" s="596" t="s">
        <v>428</v>
      </c>
      <c r="S26" s="893">
        <f>Q26+M26+K26</f>
        <v>839491.43799999985</v>
      </c>
      <c r="T26" s="893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0" t="str">
        <f>PIERNA!II5</f>
        <v>PED. 3001770</v>
      </c>
      <c r="E27" s="506">
        <f>PIERNA!IJ5</f>
        <v>45162</v>
      </c>
      <c r="F27" s="851">
        <f>PIERNA!IK5</f>
        <v>18951.78</v>
      </c>
      <c r="G27" s="511">
        <f>PIERNA!IL5</f>
        <v>21</v>
      </c>
      <c r="H27" s="871">
        <f>PIERNA!IM5</f>
        <v>19006</v>
      </c>
      <c r="I27" s="548">
        <f>PIERNA!I27</f>
        <v>-54.220000000001164</v>
      </c>
      <c r="J27" s="808" t="str">
        <f>PIERNA!IG6</f>
        <v>NLSE23-149</v>
      </c>
      <c r="K27" s="358">
        <v>10124</v>
      </c>
      <c r="L27" s="599" t="s">
        <v>478</v>
      </c>
      <c r="M27" s="591">
        <v>37120</v>
      </c>
      <c r="N27" s="598" t="s">
        <v>479</v>
      </c>
      <c r="O27" s="1128">
        <v>2210562</v>
      </c>
      <c r="P27" s="768"/>
      <c r="Q27" s="1099">
        <f>44662.28*17.14</f>
        <v>765511.47920000006</v>
      </c>
      <c r="R27" s="1100" t="s">
        <v>429</v>
      </c>
      <c r="S27" s="893">
        <f>Q27+M27+K27+P27</f>
        <v>812755.47920000006</v>
      </c>
      <c r="T27" s="893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1" t="str">
        <f>PIERNA!IR5</f>
        <v>Seaboard</v>
      </c>
      <c r="D28" s="800" t="str">
        <f>PIERNA!IS5</f>
        <v>PED. 102474490</v>
      </c>
      <c r="E28" s="605">
        <f>PIERNA!IT5</f>
        <v>45163</v>
      </c>
      <c r="F28" s="852">
        <f>PIERNA!IU5</f>
        <v>19137.77</v>
      </c>
      <c r="G28" s="511">
        <f>PIERNA!IV5</f>
        <v>21</v>
      </c>
      <c r="H28" s="871">
        <f>PIERNA!IW5</f>
        <v>19111.7</v>
      </c>
      <c r="I28" s="548">
        <f>PIERNA!I28</f>
        <v>26.069999999999709</v>
      </c>
      <c r="J28" s="1448" t="str">
        <f>PIERNA!IQ6</f>
        <v>ACCE23-06</v>
      </c>
      <c r="K28" s="1465"/>
      <c r="L28" s="1102"/>
      <c r="M28" s="1103"/>
      <c r="N28" s="1104"/>
      <c r="O28" s="1098"/>
      <c r="P28" s="467"/>
      <c r="Q28" s="467"/>
      <c r="R28" s="596"/>
      <c r="S28" s="893">
        <f t="shared" si="0"/>
        <v>0</v>
      </c>
      <c r="T28" s="893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 t="str">
        <f>PIERNA!JA5</f>
        <v>SEABOARD FOODS</v>
      </c>
      <c r="C29" s="761" t="str">
        <f>PIERNA!JB5</f>
        <v>Seaboard</v>
      </c>
      <c r="D29" s="800" t="str">
        <f>PIERNA!JC5</f>
        <v>PED. 102474099</v>
      </c>
      <c r="E29" s="605">
        <f>PIERNA!JD5</f>
        <v>45163</v>
      </c>
      <c r="F29" s="852">
        <f>PIERNA!JE5</f>
        <v>19113.64</v>
      </c>
      <c r="G29" s="511">
        <f>PIERNA!JF5</f>
        <v>21</v>
      </c>
      <c r="H29" s="871">
        <f>PIERNA!JG5</f>
        <v>19042.099999999999</v>
      </c>
      <c r="I29" s="548">
        <f>PIERNA!I29</f>
        <v>71.540000000000873</v>
      </c>
      <c r="J29" s="1476" t="str">
        <f>PIERNA!JA6</f>
        <v>NLSE23-150</v>
      </c>
      <c r="K29" s="1105">
        <v>11424</v>
      </c>
      <c r="L29" s="599" t="s">
        <v>479</v>
      </c>
      <c r="M29" s="591">
        <v>37120</v>
      </c>
      <c r="N29" s="596" t="s">
        <v>480</v>
      </c>
      <c r="O29" s="595">
        <v>2210730</v>
      </c>
      <c r="P29" s="467"/>
      <c r="Q29" s="1099">
        <f>42191.91*17.09</f>
        <v>721059.74190000002</v>
      </c>
      <c r="R29" s="1100" t="s">
        <v>432</v>
      </c>
      <c r="S29" s="893">
        <f t="shared" si="0"/>
        <v>769603.74190000002</v>
      </c>
      <c r="T29" s="893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1" t="str">
        <f>PIERNA!JL5</f>
        <v>Seaboard</v>
      </c>
      <c r="D30" s="800" t="str">
        <f>PIERNA!JM5</f>
        <v>PED. 102535103</v>
      </c>
      <c r="E30" s="801">
        <f>PIERNA!JN5</f>
        <v>45164</v>
      </c>
      <c r="F30" s="853">
        <f>PIERNA!JO5</f>
        <v>19054.53</v>
      </c>
      <c r="G30" s="359">
        <f>PIERNA!JP5</f>
        <v>21</v>
      </c>
      <c r="H30" s="872">
        <f>PIERNA!JQ5</f>
        <v>19056.099999999999</v>
      </c>
      <c r="I30" s="548">
        <f>PIERNA!I30</f>
        <v>-1.569999999999709</v>
      </c>
      <c r="J30" s="808" t="str">
        <f>PIERNA!JK6</f>
        <v>NLSE23-151</v>
      </c>
      <c r="K30" s="358">
        <v>12434</v>
      </c>
      <c r="L30" s="599" t="s">
        <v>479</v>
      </c>
      <c r="M30" s="591">
        <v>37120</v>
      </c>
      <c r="N30" s="596" t="s">
        <v>480</v>
      </c>
      <c r="O30" s="595">
        <v>2210731</v>
      </c>
      <c r="P30" s="467"/>
      <c r="Q30" s="467">
        <f>42222.06*17.09</f>
        <v>721575.00539999991</v>
      </c>
      <c r="R30" s="596" t="s">
        <v>432</v>
      </c>
      <c r="S30" s="893">
        <f>Q30+M30+K30</f>
        <v>771129.00539999991</v>
      </c>
      <c r="T30" s="893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3">
      <c r="A31" s="97">
        <v>28</v>
      </c>
      <c r="B31" s="256">
        <f>PIERNA!JU5</f>
        <v>0</v>
      </c>
      <c r="C31" s="816">
        <f>PIERNA!JV5</f>
        <v>0</v>
      </c>
      <c r="D31" s="800">
        <f>PIERNA!JW5</f>
        <v>0</v>
      </c>
      <c r="E31" s="801">
        <f>PIERNA!JX5</f>
        <v>0</v>
      </c>
      <c r="F31" s="853">
        <f>PIERNA!JY5</f>
        <v>0</v>
      </c>
      <c r="G31" s="359">
        <f>PIERNA!JZ5</f>
        <v>0</v>
      </c>
      <c r="H31" s="872">
        <f>PIERNA!KA5</f>
        <v>0</v>
      </c>
      <c r="I31" s="548">
        <f>PIERNA!I31</f>
        <v>0</v>
      </c>
      <c r="J31" s="1101"/>
      <c r="K31" s="358"/>
      <c r="L31" s="602"/>
      <c r="M31" s="591"/>
      <c r="N31" s="594"/>
      <c r="O31" s="595"/>
      <c r="P31" s="467"/>
      <c r="Q31" s="1099"/>
      <c r="R31" s="596"/>
      <c r="S31" s="893">
        <f t="shared" si="0"/>
        <v>0</v>
      </c>
      <c r="T31" s="893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/>
      <c r="C32" s="761">
        <f>PIERNA!KF5</f>
        <v>0</v>
      </c>
      <c r="D32" s="800">
        <f>PIERNA!KG5</f>
        <v>0</v>
      </c>
      <c r="E32" s="801">
        <f>PIERNA!KH5</f>
        <v>0</v>
      </c>
      <c r="F32" s="853">
        <f>PIERNA!KI5</f>
        <v>0</v>
      </c>
      <c r="G32" s="359">
        <f>PIERNA!KJ5</f>
        <v>0</v>
      </c>
      <c r="H32" s="872">
        <f>PIERNA!H32</f>
        <v>0</v>
      </c>
      <c r="I32" s="548">
        <f>PIERNA!I32</f>
        <v>0</v>
      </c>
      <c r="J32" s="981"/>
      <c r="K32" s="960"/>
      <c r="L32" s="593"/>
      <c r="M32" s="591"/>
      <c r="N32" s="594"/>
      <c r="O32" s="595"/>
      <c r="P32" s="467"/>
      <c r="Q32" s="467"/>
      <c r="R32" s="596"/>
      <c r="S32" s="893">
        <f>Q32+M32+K32+P32</f>
        <v>0</v>
      </c>
      <c r="T32" s="893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06">
        <f>PIERNA!KO5</f>
        <v>0</v>
      </c>
      <c r="C33" s="761">
        <f>PIERNA!KP5</f>
        <v>0</v>
      </c>
      <c r="D33" s="800">
        <f>PIERNA!KQ5</f>
        <v>0</v>
      </c>
      <c r="E33" s="801">
        <f>PIERNA!KR5</f>
        <v>0</v>
      </c>
      <c r="F33" s="854">
        <f>PIERNA!KS5</f>
        <v>0</v>
      </c>
      <c r="G33" s="513">
        <f>PIERNA!KT5</f>
        <v>0</v>
      </c>
      <c r="H33" s="872">
        <f>PIERNA!KU5</f>
        <v>0</v>
      </c>
      <c r="I33" s="549">
        <f>PIERNA!I33</f>
        <v>0</v>
      </c>
      <c r="J33" s="947"/>
      <c r="K33" s="946"/>
      <c r="L33" s="1025"/>
      <c r="M33" s="1025"/>
      <c r="N33" s="1025"/>
      <c r="O33" s="1025"/>
      <c r="P33" s="467"/>
      <c r="Q33" s="1099"/>
      <c r="R33" s="596"/>
      <c r="S33" s="893">
        <f>Q33+M33+K33+P33</f>
        <v>0</v>
      </c>
      <c r="T33" s="893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56">
        <f>PIERNA!B34</f>
        <v>0</v>
      </c>
      <c r="C34" s="762">
        <f>PIERNA!C34</f>
        <v>0</v>
      </c>
      <c r="D34" s="800">
        <f>PIERNA!D34</f>
        <v>0</v>
      </c>
      <c r="E34" s="801">
        <f>PIERNA!E34</f>
        <v>0</v>
      </c>
      <c r="F34" s="854">
        <f>PIERNA!F34</f>
        <v>0</v>
      </c>
      <c r="G34" s="513">
        <f>PIERNA!G34</f>
        <v>0</v>
      </c>
      <c r="H34" s="872">
        <f>PIERNA!H34</f>
        <v>0</v>
      </c>
      <c r="I34" s="548">
        <f>PIERNA!I34</f>
        <v>0</v>
      </c>
      <c r="J34" s="1096"/>
      <c r="K34" s="1095"/>
      <c r="L34" s="593"/>
      <c r="M34" s="591"/>
      <c r="N34" s="594"/>
      <c r="O34" s="1013"/>
      <c r="P34" s="467"/>
      <c r="Q34" s="468"/>
      <c r="R34" s="597"/>
      <c r="S34" s="893">
        <f>Q34+M34+K34+P34</f>
        <v>0</v>
      </c>
      <c r="T34" s="893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>
        <f>PIERNA!B35</f>
        <v>0</v>
      </c>
      <c r="C35" s="354">
        <f>PIERNA!C35</f>
        <v>0</v>
      </c>
      <c r="D35" s="510">
        <f>PIERNA!D35</f>
        <v>0</v>
      </c>
      <c r="E35" s="512">
        <f>PIERNA!E35</f>
        <v>0</v>
      </c>
      <c r="F35" s="855">
        <f>PIERNA!F35</f>
        <v>0</v>
      </c>
      <c r="G35" s="514">
        <f>PIERNA!G35</f>
        <v>0</v>
      </c>
      <c r="H35" s="872">
        <f>PIERNA!H35</f>
        <v>0</v>
      </c>
      <c r="I35" s="548">
        <f>PIERNA!I35</f>
        <v>0</v>
      </c>
      <c r="J35" s="808"/>
      <c r="K35" s="358"/>
      <c r="L35" s="593"/>
      <c r="M35" s="591"/>
      <c r="N35" s="594"/>
      <c r="O35" s="1013"/>
      <c r="P35" s="467"/>
      <c r="Q35" s="358"/>
      <c r="R35" s="596"/>
      <c r="S35" s="893">
        <f>Q35+M35+K35</f>
        <v>0</v>
      </c>
      <c r="T35" s="893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>
        <f>PIERNA!B36</f>
        <v>0</v>
      </c>
      <c r="C36" s="354">
        <f>PIERNA!C36</f>
        <v>0</v>
      </c>
      <c r="D36" s="510">
        <f>PIERNA!D36</f>
        <v>0</v>
      </c>
      <c r="E36" s="512">
        <f>PIERNA!E36</f>
        <v>0</v>
      </c>
      <c r="F36" s="855">
        <f>PIERNA!F36</f>
        <v>0</v>
      </c>
      <c r="G36" s="514">
        <f>PIERNA!G36</f>
        <v>0</v>
      </c>
      <c r="H36" s="872">
        <f>PIERNA!H36</f>
        <v>0</v>
      </c>
      <c r="I36" s="548">
        <f>PIERNA!I36</f>
        <v>0</v>
      </c>
      <c r="J36" s="808"/>
      <c r="K36" s="358"/>
      <c r="L36" s="593"/>
      <c r="M36" s="591"/>
      <c r="N36" s="598"/>
      <c r="O36" s="1013"/>
      <c r="P36" s="467"/>
      <c r="Q36" s="358"/>
      <c r="R36" s="594"/>
      <c r="S36" s="893">
        <f t="shared" ref="S36:S39" si="9">Q36+M36+K36</f>
        <v>0</v>
      </c>
      <c r="T36" s="893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1">
        <f>PIERNA!F37</f>
        <v>0</v>
      </c>
      <c r="G37" s="353">
        <f>PIERNA!G37</f>
        <v>0</v>
      </c>
      <c r="H37" s="871">
        <f>PIERNA!H37</f>
        <v>0</v>
      </c>
      <c r="I37" s="548">
        <f>PIERNA!I37</f>
        <v>0</v>
      </c>
      <c r="J37" s="808"/>
      <c r="K37" s="358"/>
      <c r="L37" s="593"/>
      <c r="M37" s="591"/>
      <c r="N37" s="594"/>
      <c r="O37" s="1013"/>
      <c r="P37" s="467"/>
      <c r="Q37" s="467"/>
      <c r="R37" s="594"/>
      <c r="S37" s="893">
        <f>Q37+M37+K37</f>
        <v>0</v>
      </c>
      <c r="T37" s="89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6">
        <f>PIERNA!F38</f>
        <v>0</v>
      </c>
      <c r="G38" s="353">
        <f>PIERNA!G38</f>
        <v>0</v>
      </c>
      <c r="H38" s="873">
        <f>PIERNA!H38</f>
        <v>0</v>
      </c>
      <c r="I38" s="548">
        <f>PIERNA!I38</f>
        <v>0</v>
      </c>
      <c r="J38" s="808"/>
      <c r="K38" s="358"/>
      <c r="L38" s="604"/>
      <c r="M38" s="591"/>
      <c r="N38" s="594"/>
      <c r="O38" s="1013"/>
      <c r="P38" s="467"/>
      <c r="Q38" s="467"/>
      <c r="R38" s="596"/>
      <c r="S38" s="893">
        <f t="shared" si="9"/>
        <v>0</v>
      </c>
      <c r="T38" s="89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7">
        <f>PIERNA!F39</f>
        <v>0</v>
      </c>
      <c r="G39" s="97">
        <f>PIERNA!G39</f>
        <v>0</v>
      </c>
      <c r="H39" s="866">
        <f>PIERNA!H39</f>
        <v>0</v>
      </c>
      <c r="I39" s="102">
        <f>PIERNA!I39</f>
        <v>0</v>
      </c>
      <c r="J39" s="1264"/>
      <c r="K39" s="1265"/>
      <c r="L39" s="604"/>
      <c r="M39" s="591"/>
      <c r="N39" s="594"/>
      <c r="O39" s="1013"/>
      <c r="P39" s="467"/>
      <c r="Q39" s="467"/>
      <c r="R39" s="596"/>
      <c r="S39" s="893">
        <f t="shared" si="9"/>
        <v>0</v>
      </c>
      <c r="T39" s="89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7">
        <f>PIERNA!F40</f>
        <v>0</v>
      </c>
      <c r="G40" s="97">
        <f>PIERNA!G40</f>
        <v>0</v>
      </c>
      <c r="H40" s="866">
        <f>PIERNA!H40</f>
        <v>0</v>
      </c>
      <c r="I40" s="102">
        <f>PIERNA!I40</f>
        <v>0</v>
      </c>
      <c r="J40" s="1266"/>
      <c r="K40" s="1267"/>
      <c r="L40" s="593"/>
      <c r="M40" s="591"/>
      <c r="N40" s="594"/>
      <c r="O40" s="1013"/>
      <c r="P40" s="467"/>
      <c r="Q40" s="467"/>
      <c r="R40" s="596"/>
      <c r="S40" s="893">
        <f>Q40+M40+K40+P40</f>
        <v>0</v>
      </c>
      <c r="T40" s="89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7">
        <f>PIERNA!F41</f>
        <v>0</v>
      </c>
      <c r="G41" s="97">
        <f>PIERNA!G41</f>
        <v>0</v>
      </c>
      <c r="H41" s="866">
        <f>PIERNA!H41</f>
        <v>0</v>
      </c>
      <c r="I41" s="102">
        <f>PIERNA!I41</f>
        <v>0</v>
      </c>
      <c r="J41" s="581"/>
      <c r="K41" s="358"/>
      <c r="L41" s="593"/>
      <c r="M41" s="591"/>
      <c r="N41" s="594"/>
      <c r="O41" s="1013"/>
      <c r="P41" s="467"/>
      <c r="Q41" s="467"/>
      <c r="R41" s="596"/>
      <c r="S41" s="893">
        <f>Q41+M41+K41+P41</f>
        <v>0</v>
      </c>
      <c r="T41" s="89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0">
        <f>PIERNA!F42</f>
        <v>0</v>
      </c>
      <c r="G42" s="97">
        <f>PIERNA!G42</f>
        <v>0</v>
      </c>
      <c r="H42" s="870">
        <f>PIERNA!H42</f>
        <v>0</v>
      </c>
      <c r="I42" s="102">
        <f>PIERNA!I42</f>
        <v>0</v>
      </c>
      <c r="J42" s="581"/>
      <c r="K42" s="591"/>
      <c r="L42" s="593"/>
      <c r="M42" s="591"/>
      <c r="N42" s="594"/>
      <c r="O42" s="1013"/>
      <c r="P42" s="467"/>
      <c r="Q42" s="467"/>
      <c r="R42" s="596"/>
      <c r="S42" s="893">
        <f t="shared" ref="S42:S59" si="10">Q42+M42+K42</f>
        <v>0</v>
      </c>
      <c r="T42" s="89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0">
        <f>PIERNA!F43</f>
        <v>0</v>
      </c>
      <c r="G43" s="97">
        <f>PIERNA!G43</f>
        <v>0</v>
      </c>
      <c r="H43" s="870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3"/>
      <c r="P43" s="467"/>
      <c r="Q43" s="467"/>
      <c r="R43" s="596"/>
      <c r="S43" s="893">
        <f t="shared" si="10"/>
        <v>0</v>
      </c>
      <c r="T43" s="89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0">
        <f>PIERNA!F44</f>
        <v>0</v>
      </c>
      <c r="G44" s="97">
        <f>PIERNA!G44</f>
        <v>0</v>
      </c>
      <c r="H44" s="870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3"/>
      <c r="P44" s="467"/>
      <c r="Q44" s="358"/>
      <c r="R44" s="596"/>
      <c r="S44" s="893">
        <f>Q44+M44+K44</f>
        <v>0</v>
      </c>
      <c r="T44" s="89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0">
        <f>PIERNA!F45</f>
        <v>0</v>
      </c>
      <c r="G45" s="97">
        <f>PIERNA!G45</f>
        <v>0</v>
      </c>
      <c r="H45" s="870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3"/>
      <c r="P45" s="467"/>
      <c r="Q45" s="358"/>
      <c r="R45" s="596"/>
      <c r="S45" s="893">
        <f>Q45+M45+K45</f>
        <v>0</v>
      </c>
      <c r="T45" s="89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0">
        <f>PIERNA!F46</f>
        <v>0</v>
      </c>
      <c r="G46" s="97">
        <f>PIERNA!G46</f>
        <v>0</v>
      </c>
      <c r="H46" s="870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3"/>
      <c r="P46" s="467"/>
      <c r="Q46" s="358"/>
      <c r="R46" s="596"/>
      <c r="S46" s="893">
        <f>Q46+M46+K46</f>
        <v>0</v>
      </c>
      <c r="T46" s="89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0">
        <f>PIERNA!F47</f>
        <v>0</v>
      </c>
      <c r="G47" s="97">
        <f>PIERNA!G47</f>
        <v>0</v>
      </c>
      <c r="H47" s="870">
        <f>PIERNA!H47</f>
        <v>0</v>
      </c>
      <c r="I47" s="102">
        <f>PIERNA!I47</f>
        <v>0</v>
      </c>
      <c r="J47" s="581"/>
      <c r="K47" s="591"/>
      <c r="L47" s="593"/>
      <c r="M47" s="727"/>
      <c r="N47" s="598"/>
      <c r="O47" s="1014"/>
      <c r="P47" s="467"/>
      <c r="Q47" s="358"/>
      <c r="R47" s="596"/>
      <c r="S47" s="893">
        <f>Q47+M47+K47</f>
        <v>0</v>
      </c>
      <c r="T47" s="89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0">
        <f>PIERNA!F48</f>
        <v>0</v>
      </c>
      <c r="G48" s="97">
        <f>PIERNA!G48</f>
        <v>0</v>
      </c>
      <c r="H48" s="870">
        <f>PIERNA!H48</f>
        <v>0</v>
      </c>
      <c r="I48" s="102">
        <f>PIERNA!I48</f>
        <v>0</v>
      </c>
      <c r="J48" s="581"/>
      <c r="K48" s="591"/>
      <c r="L48" s="593"/>
      <c r="M48" s="728"/>
      <c r="N48" s="598"/>
      <c r="O48" s="1013"/>
      <c r="P48" s="467"/>
      <c r="Q48" s="358"/>
      <c r="R48" s="596"/>
      <c r="S48" s="893">
        <f>Q48+M48+K48</f>
        <v>0</v>
      </c>
      <c r="T48" s="89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0">
        <f>PIERNA!F49</f>
        <v>0</v>
      </c>
      <c r="G49" s="97">
        <f>PIERNA!G49</f>
        <v>0</v>
      </c>
      <c r="H49" s="870">
        <f>PIERNA!H49</f>
        <v>0</v>
      </c>
      <c r="I49" s="102">
        <f>PIERNA!I49</f>
        <v>0</v>
      </c>
      <c r="J49" s="581"/>
      <c r="K49" s="591"/>
      <c r="L49" s="593"/>
      <c r="M49" s="728"/>
      <c r="N49" s="598"/>
      <c r="O49" s="1013"/>
      <c r="P49" s="467"/>
      <c r="Q49" s="358"/>
      <c r="R49" s="596"/>
      <c r="S49" s="893">
        <f t="shared" ref="S49:S53" si="13">Q49+M49+K49</f>
        <v>0</v>
      </c>
      <c r="T49" s="89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0">
        <f>PIERNA!F50</f>
        <v>0</v>
      </c>
      <c r="G50" s="97">
        <f>PIERNA!G50</f>
        <v>0</v>
      </c>
      <c r="H50" s="870">
        <f>PIERNA!H50</f>
        <v>0</v>
      </c>
      <c r="I50" s="102">
        <f>PIERNA!I50</f>
        <v>0</v>
      </c>
      <c r="J50" s="581"/>
      <c r="K50" s="591"/>
      <c r="L50" s="593"/>
      <c r="M50" s="728"/>
      <c r="N50" s="598"/>
      <c r="O50" s="1013"/>
      <c r="P50" s="467"/>
      <c r="Q50" s="358"/>
      <c r="R50" s="596"/>
      <c r="S50" s="893">
        <f t="shared" si="13"/>
        <v>0</v>
      </c>
      <c r="T50" s="89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0">
        <f>PIERNA!F51</f>
        <v>0</v>
      </c>
      <c r="G51" s="97">
        <f>PIERNA!G51</f>
        <v>0</v>
      </c>
      <c r="H51" s="870">
        <f>PIERNA!H51</f>
        <v>0</v>
      </c>
      <c r="I51" s="102">
        <f>PIERNA!I51</f>
        <v>0</v>
      </c>
      <c r="J51" s="581"/>
      <c r="K51" s="591"/>
      <c r="L51" s="593"/>
      <c r="M51" s="728"/>
      <c r="N51" s="598"/>
      <c r="O51" s="1013"/>
      <c r="P51" s="769"/>
      <c r="Q51" s="358"/>
      <c r="R51" s="596"/>
      <c r="S51" s="893">
        <f t="shared" si="13"/>
        <v>0</v>
      </c>
      <c r="T51" s="89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0">
        <f>PIERNA!F52</f>
        <v>0</v>
      </c>
      <c r="G52" s="97">
        <f>PIERNA!G52</f>
        <v>0</v>
      </c>
      <c r="H52" s="870">
        <f>PIERNA!H52</f>
        <v>0</v>
      </c>
      <c r="I52" s="102">
        <f>PIERNA!I52</f>
        <v>0</v>
      </c>
      <c r="J52" s="581"/>
      <c r="K52" s="591"/>
      <c r="L52" s="593"/>
      <c r="M52" s="728"/>
      <c r="N52" s="598"/>
      <c r="O52" s="1013"/>
      <c r="P52" s="467"/>
      <c r="Q52" s="358"/>
      <c r="R52" s="729"/>
      <c r="S52" s="893">
        <f t="shared" si="13"/>
        <v>0</v>
      </c>
      <c r="T52" s="89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0">
        <f>PIERNA!SL5</f>
        <v>0</v>
      </c>
      <c r="G53" s="97">
        <f>PIERNA!SM5</f>
        <v>0</v>
      </c>
      <c r="H53" s="870">
        <f>PIERNA!SN5</f>
        <v>0</v>
      </c>
      <c r="I53" s="102">
        <f>PIERNA!I53</f>
        <v>0</v>
      </c>
      <c r="J53" s="581"/>
      <c r="K53" s="591"/>
      <c r="L53" s="593"/>
      <c r="M53" s="728"/>
      <c r="N53" s="598"/>
      <c r="O53" s="1013"/>
      <c r="P53" s="467"/>
      <c r="Q53" s="358"/>
      <c r="R53" s="729"/>
      <c r="S53" s="893">
        <f t="shared" si="13"/>
        <v>0</v>
      </c>
      <c r="T53" s="89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0">
        <f>PIERNA!F53</f>
        <v>0</v>
      </c>
      <c r="G54" s="97">
        <f>PIERNA!G53</f>
        <v>0</v>
      </c>
      <c r="H54" s="870">
        <f>PIERNA!H53</f>
        <v>0</v>
      </c>
      <c r="I54" s="102">
        <f>PIERNA!I54</f>
        <v>0</v>
      </c>
      <c r="J54" s="581"/>
      <c r="K54" s="591"/>
      <c r="L54" s="593"/>
      <c r="M54" s="728"/>
      <c r="N54" s="598"/>
      <c r="O54" s="1013"/>
      <c r="P54" s="467"/>
      <c r="Q54" s="358"/>
      <c r="R54" s="729"/>
      <c r="S54" s="893">
        <f t="shared" si="10"/>
        <v>0</v>
      </c>
      <c r="T54" s="89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8">
        <f>PIERNA!TF5</f>
        <v>0</v>
      </c>
      <c r="G55" s="97">
        <f>PIERNA!TG5</f>
        <v>0</v>
      </c>
      <c r="H55" s="870">
        <f>PIERNA!TH5</f>
        <v>0</v>
      </c>
      <c r="I55" s="102">
        <f>PIERNA!I55</f>
        <v>0</v>
      </c>
      <c r="J55" s="581"/>
      <c r="K55" s="591"/>
      <c r="L55" s="593"/>
      <c r="M55" s="728"/>
      <c r="N55" s="598"/>
      <c r="O55" s="1013"/>
      <c r="P55" s="467"/>
      <c r="Q55" s="358"/>
      <c r="R55" s="729"/>
      <c r="S55" s="893">
        <f t="shared" si="10"/>
        <v>0</v>
      </c>
      <c r="T55" s="89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0">
        <f>PIERNA!TP5</f>
        <v>0</v>
      </c>
      <c r="G56" s="97">
        <f>PIERNA!TQ5</f>
        <v>0</v>
      </c>
      <c r="H56" s="870">
        <f>PIERNA!TR5</f>
        <v>0</v>
      </c>
      <c r="I56" s="102">
        <f>PIERNA!I56</f>
        <v>0</v>
      </c>
      <c r="J56" s="581"/>
      <c r="K56" s="591"/>
      <c r="L56" s="593"/>
      <c r="M56" s="728"/>
      <c r="N56" s="598"/>
      <c r="O56" s="1013"/>
      <c r="P56" s="467"/>
      <c r="Q56" s="358"/>
      <c r="R56" s="729"/>
      <c r="S56" s="893">
        <f t="shared" si="10"/>
        <v>0</v>
      </c>
      <c r="T56" s="89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0">
        <f>PIERNA!F57</f>
        <v>0</v>
      </c>
      <c r="G57" s="158">
        <f>PIERNA!G57</f>
        <v>0</v>
      </c>
      <c r="H57" s="870">
        <f>PIERNA!H57</f>
        <v>0</v>
      </c>
      <c r="I57" s="102">
        <f>PIERNA!I57</f>
        <v>0</v>
      </c>
      <c r="J57" s="581"/>
      <c r="K57" s="591"/>
      <c r="L57" s="593"/>
      <c r="M57" s="728"/>
      <c r="N57" s="598"/>
      <c r="O57" s="1013"/>
      <c r="P57" s="467"/>
      <c r="Q57" s="358"/>
      <c r="R57" s="729"/>
      <c r="S57" s="893">
        <f t="shared" si="10"/>
        <v>0</v>
      </c>
      <c r="T57" s="89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0">
        <f>PIERNA!F58</f>
        <v>0</v>
      </c>
      <c r="G58" s="97">
        <f>PIERNA!G58</f>
        <v>0</v>
      </c>
      <c r="H58" s="870">
        <f>PIERNA!H58</f>
        <v>0</v>
      </c>
      <c r="I58" s="102">
        <f>PIERNA!I58</f>
        <v>0</v>
      </c>
      <c r="J58" s="581"/>
      <c r="K58" s="591"/>
      <c r="L58" s="593"/>
      <c r="M58" s="728"/>
      <c r="N58" s="598"/>
      <c r="O58" s="1013"/>
      <c r="P58" s="467"/>
      <c r="Q58" s="358"/>
      <c r="R58" s="729"/>
      <c r="S58" s="893">
        <f t="shared" si="10"/>
        <v>0</v>
      </c>
      <c r="T58" s="89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0">
        <f>PIERNA!F59</f>
        <v>0</v>
      </c>
      <c r="G59" s="97">
        <f>PIERNA!G59</f>
        <v>0</v>
      </c>
      <c r="H59" s="870">
        <f>PIERNA!H59</f>
        <v>0</v>
      </c>
      <c r="I59" s="102">
        <f>PIERNA!I59</f>
        <v>0</v>
      </c>
      <c r="J59" s="581"/>
      <c r="K59" s="591"/>
      <c r="L59" s="593"/>
      <c r="M59" s="728"/>
      <c r="N59" s="598"/>
      <c r="O59" s="1013"/>
      <c r="P59" s="467"/>
      <c r="Q59" s="358"/>
      <c r="R59" s="729"/>
      <c r="S59" s="893">
        <f t="shared" si="10"/>
        <v>0</v>
      </c>
      <c r="T59" s="89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0">
        <f>PIERNA!F60</f>
        <v>0</v>
      </c>
      <c r="G60" s="97">
        <f>PIERNA!G60</f>
        <v>0</v>
      </c>
      <c r="H60" s="870">
        <f>PIERNA!H60</f>
        <v>0</v>
      </c>
      <c r="I60" s="102">
        <f>PIERNA!I60</f>
        <v>0</v>
      </c>
      <c r="J60" s="581"/>
      <c r="K60" s="756"/>
      <c r="L60" s="690"/>
      <c r="M60" s="728"/>
      <c r="N60" s="598"/>
      <c r="O60" s="1013"/>
      <c r="P60" s="467"/>
      <c r="Q60" s="358"/>
      <c r="R60" s="729"/>
      <c r="S60" s="893">
        <f>Q60+M60+L60</f>
        <v>0</v>
      </c>
      <c r="T60" s="89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0">
        <f>PIERNA!F61</f>
        <v>0</v>
      </c>
      <c r="G61" s="97">
        <f>PIERNA!G61</f>
        <v>0</v>
      </c>
      <c r="H61" s="870">
        <f>PIERNA!H61</f>
        <v>0</v>
      </c>
      <c r="I61" s="102">
        <f>PIERNA!I61</f>
        <v>0</v>
      </c>
      <c r="J61" s="581"/>
      <c r="K61" s="591"/>
      <c r="L61" s="593"/>
      <c r="M61" s="728"/>
      <c r="N61" s="598"/>
      <c r="O61" s="1013"/>
      <c r="P61" s="467"/>
      <c r="Q61" s="358"/>
      <c r="R61" s="729"/>
      <c r="S61" s="893">
        <f t="shared" ref="S61:S71" si="14">Q61+M61+K61</f>
        <v>0</v>
      </c>
      <c r="T61" s="89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0">
        <f>PIERNA!F62</f>
        <v>0</v>
      </c>
      <c r="G62" s="156">
        <f>PIERNA!G62</f>
        <v>0</v>
      </c>
      <c r="H62" s="870">
        <f>PIERNA!H62</f>
        <v>0</v>
      </c>
      <c r="I62" s="102">
        <f>PIERNA!I62</f>
        <v>0</v>
      </c>
      <c r="J62" s="581"/>
      <c r="K62" s="591"/>
      <c r="L62" s="593"/>
      <c r="M62" s="728"/>
      <c r="N62" s="598"/>
      <c r="O62" s="1013"/>
      <c r="P62" s="467"/>
      <c r="Q62" s="358"/>
      <c r="R62" s="729"/>
      <c r="S62" s="893">
        <f t="shared" si="14"/>
        <v>0</v>
      </c>
      <c r="T62" s="89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0">
        <f>PIERNA!F63</f>
        <v>0</v>
      </c>
      <c r="G63" s="156">
        <f>PIERNA!G63</f>
        <v>0</v>
      </c>
      <c r="H63" s="870">
        <f>PIERNA!H63</f>
        <v>0</v>
      </c>
      <c r="I63" s="102">
        <f>PIERNA!I63</f>
        <v>0</v>
      </c>
      <c r="J63" s="581"/>
      <c r="K63" s="591"/>
      <c r="L63" s="593"/>
      <c r="M63" s="728"/>
      <c r="N63" s="598"/>
      <c r="O63" s="1013"/>
      <c r="P63" s="467"/>
      <c r="Q63" s="358"/>
      <c r="R63" s="729"/>
      <c r="S63" s="893">
        <f t="shared" si="14"/>
        <v>0</v>
      </c>
      <c r="T63" s="89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0">
        <f>PIERNA!F64</f>
        <v>0</v>
      </c>
      <c r="G64" s="156">
        <f>PIERNA!G64</f>
        <v>0</v>
      </c>
      <c r="H64" s="870">
        <f>PIERNA!H64</f>
        <v>0</v>
      </c>
      <c r="I64" s="102">
        <f>PIERNA!I64</f>
        <v>0</v>
      </c>
      <c r="J64" s="581"/>
      <c r="K64" s="591"/>
      <c r="L64" s="593"/>
      <c r="M64" s="728"/>
      <c r="N64" s="598"/>
      <c r="O64" s="1013"/>
      <c r="P64" s="467"/>
      <c r="Q64" s="358"/>
      <c r="R64" s="729"/>
      <c r="S64" s="893">
        <f t="shared" si="14"/>
        <v>0</v>
      </c>
      <c r="T64" s="89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0">
        <f>PIERNA!F65</f>
        <v>0</v>
      </c>
      <c r="G65" s="156">
        <f>PIERNA!G65</f>
        <v>0</v>
      </c>
      <c r="H65" s="870">
        <f>PIERNA!H65</f>
        <v>0</v>
      </c>
      <c r="I65" s="102">
        <f>PIERNA!I65</f>
        <v>0</v>
      </c>
      <c r="J65" s="581"/>
      <c r="K65" s="591"/>
      <c r="L65" s="593"/>
      <c r="M65" s="728"/>
      <c r="N65" s="598"/>
      <c r="O65" s="1013"/>
      <c r="P65" s="467"/>
      <c r="Q65" s="358"/>
      <c r="R65" s="729"/>
      <c r="S65" s="893">
        <f t="shared" si="14"/>
        <v>0</v>
      </c>
      <c r="T65" s="89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0">
        <f>PIERNA!F61</f>
        <v>0</v>
      </c>
      <c r="G66" s="156">
        <f>PIERNA!G61</f>
        <v>0</v>
      </c>
      <c r="H66" s="870">
        <f>PIERNA!H61</f>
        <v>0</v>
      </c>
      <c r="I66" s="102">
        <f>PIERNA!I66</f>
        <v>0</v>
      </c>
      <c r="J66" s="581"/>
      <c r="K66" s="591"/>
      <c r="L66" s="593"/>
      <c r="M66" s="728"/>
      <c r="N66" s="598"/>
      <c r="O66" s="1013"/>
      <c r="P66" s="467"/>
      <c r="Q66" s="358"/>
      <c r="R66" s="729"/>
      <c r="S66" s="893">
        <f t="shared" si="14"/>
        <v>0</v>
      </c>
      <c r="T66" s="89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0">
        <f>PIERNA!F62</f>
        <v>0</v>
      </c>
      <c r="G67" s="156">
        <f>PIERNA!G62</f>
        <v>0</v>
      </c>
      <c r="H67" s="870">
        <f>PIERNA!H62</f>
        <v>0</v>
      </c>
      <c r="I67" s="102">
        <f>PIERNA!I67</f>
        <v>0</v>
      </c>
      <c r="J67" s="581"/>
      <c r="K67" s="591"/>
      <c r="L67" s="593"/>
      <c r="M67" s="728"/>
      <c r="N67" s="598"/>
      <c r="O67" s="1013"/>
      <c r="P67" s="467"/>
      <c r="Q67" s="358"/>
      <c r="R67" s="729"/>
      <c r="S67" s="893">
        <f t="shared" si="14"/>
        <v>0</v>
      </c>
      <c r="T67" s="89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0">
        <f>PIERNA!F63</f>
        <v>0</v>
      </c>
      <c r="G68" s="156">
        <f>PIERNA!G63</f>
        <v>0</v>
      </c>
      <c r="H68" s="870">
        <f>PIERNA!H63</f>
        <v>0</v>
      </c>
      <c r="I68" s="102">
        <f>PIERNA!I68</f>
        <v>0</v>
      </c>
      <c r="J68" s="581"/>
      <c r="K68" s="591"/>
      <c r="L68" s="593"/>
      <c r="M68" s="728"/>
      <c r="N68" s="598"/>
      <c r="O68" s="1013"/>
      <c r="P68" s="467"/>
      <c r="Q68" s="358"/>
      <c r="R68" s="729"/>
      <c r="S68" s="893">
        <f t="shared" si="14"/>
        <v>0</v>
      </c>
      <c r="T68" s="89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0">
        <f>PIERNA!F64</f>
        <v>0</v>
      </c>
      <c r="G69" s="156">
        <f>PIERNA!G64</f>
        <v>0</v>
      </c>
      <c r="H69" s="870">
        <f>PIERNA!H64</f>
        <v>0</v>
      </c>
      <c r="I69" s="102">
        <f>PIERNA!I69</f>
        <v>0</v>
      </c>
      <c r="J69" s="581"/>
      <c r="K69" s="591"/>
      <c r="L69" s="593"/>
      <c r="M69" s="728"/>
      <c r="N69" s="598"/>
      <c r="O69" s="1013"/>
      <c r="P69" s="467"/>
      <c r="Q69" s="358"/>
      <c r="R69" s="729"/>
      <c r="S69" s="893">
        <f t="shared" si="14"/>
        <v>0</v>
      </c>
      <c r="T69" s="89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0">
        <f>PIERNA!F65</f>
        <v>0</v>
      </c>
      <c r="G70" s="156">
        <f>PIERNA!G65</f>
        <v>0</v>
      </c>
      <c r="H70" s="870">
        <f>PIERNA!H65</f>
        <v>0</v>
      </c>
      <c r="I70" s="102">
        <f>PIERNA!I70</f>
        <v>0</v>
      </c>
      <c r="J70" s="687"/>
      <c r="K70" s="591"/>
      <c r="L70" s="593"/>
      <c r="M70" s="728"/>
      <c r="N70" s="598"/>
      <c r="O70" s="1013"/>
      <c r="P70" s="467"/>
      <c r="Q70" s="358"/>
      <c r="R70" s="729"/>
      <c r="S70" s="893">
        <f t="shared" si="14"/>
        <v>0</v>
      </c>
      <c r="T70" s="89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0">
        <f>PIERNA!F66</f>
        <v>0</v>
      </c>
      <c r="G71" s="156">
        <f>PIERNA!G66</f>
        <v>0</v>
      </c>
      <c r="H71" s="870">
        <f>PIERNA!H66</f>
        <v>0</v>
      </c>
      <c r="I71" s="102">
        <f>PIERNA!I71</f>
        <v>0</v>
      </c>
      <c r="J71" s="687"/>
      <c r="K71" s="591"/>
      <c r="L71" s="593"/>
      <c r="M71" s="728"/>
      <c r="N71" s="598"/>
      <c r="O71" s="1013"/>
      <c r="P71" s="467"/>
      <c r="Q71" s="358"/>
      <c r="R71" s="729"/>
      <c r="S71" s="893">
        <f t="shared" si="14"/>
        <v>0</v>
      </c>
      <c r="T71" s="89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0">
        <f>PIERNA!F67</f>
        <v>0</v>
      </c>
      <c r="G72" s="156">
        <f>PIERNA!G67</f>
        <v>0</v>
      </c>
      <c r="H72" s="870">
        <f>PIERNA!H67</f>
        <v>0</v>
      </c>
      <c r="I72" s="102">
        <f>PIERNA!I72</f>
        <v>0</v>
      </c>
      <c r="J72" s="687"/>
      <c r="K72" s="591"/>
      <c r="L72" s="593"/>
      <c r="M72" s="728"/>
      <c r="N72" s="598"/>
      <c r="O72" s="1013"/>
      <c r="P72" s="467"/>
      <c r="Q72" s="358"/>
      <c r="R72" s="729"/>
      <c r="S72" s="893">
        <f t="shared" ref="S72:S161" si="15">Q72+M72+K72</f>
        <v>0</v>
      </c>
      <c r="T72" s="89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0">
        <f>PIERNA!F68</f>
        <v>0</v>
      </c>
      <c r="G73" s="156">
        <f>PIERNA!G68</f>
        <v>0</v>
      </c>
      <c r="H73" s="870">
        <f>PIERNA!H68</f>
        <v>0</v>
      </c>
      <c r="I73" s="102">
        <f>PIERNA!I73</f>
        <v>0</v>
      </c>
      <c r="J73" s="687"/>
      <c r="K73" s="591"/>
      <c r="L73" s="593"/>
      <c r="M73" s="728"/>
      <c r="N73" s="598"/>
      <c r="O73" s="1013"/>
      <c r="P73" s="467"/>
      <c r="Q73" s="358"/>
      <c r="R73" s="729"/>
      <c r="S73" s="893">
        <f t="shared" si="15"/>
        <v>0</v>
      </c>
      <c r="T73" s="89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0">
        <f>PIERNA!F69</f>
        <v>0</v>
      </c>
      <c r="G74" s="156">
        <f>PIERNA!G69</f>
        <v>0</v>
      </c>
      <c r="H74" s="870">
        <f>PIERNA!H69</f>
        <v>0</v>
      </c>
      <c r="I74" s="102">
        <f>PIERNA!I74</f>
        <v>0</v>
      </c>
      <c r="J74" s="687"/>
      <c r="K74" s="591"/>
      <c r="L74" s="593"/>
      <c r="M74" s="728"/>
      <c r="N74" s="598"/>
      <c r="O74" s="1013"/>
      <c r="P74" s="467"/>
      <c r="Q74" s="358"/>
      <c r="R74" s="729"/>
      <c r="S74" s="893">
        <f t="shared" si="15"/>
        <v>0</v>
      </c>
      <c r="T74" s="89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0">
        <f>PIERNA!F70</f>
        <v>0</v>
      </c>
      <c r="G75" s="156">
        <f>PIERNA!G70</f>
        <v>0</v>
      </c>
      <c r="H75" s="870">
        <f>PIERNA!H70</f>
        <v>0</v>
      </c>
      <c r="I75" s="102">
        <f>PIERNA!I75</f>
        <v>0</v>
      </c>
      <c r="J75" s="687"/>
      <c r="K75" s="591"/>
      <c r="L75" s="593"/>
      <c r="M75" s="728"/>
      <c r="N75" s="598"/>
      <c r="O75" s="1013"/>
      <c r="P75" s="467"/>
      <c r="Q75" s="358"/>
      <c r="R75" s="729"/>
      <c r="S75" s="893">
        <f t="shared" si="15"/>
        <v>0</v>
      </c>
      <c r="T75" s="89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0">
        <f>PIERNA!F71</f>
        <v>0</v>
      </c>
      <c r="G76" s="156">
        <f>PIERNA!G71</f>
        <v>0</v>
      </c>
      <c r="H76" s="870">
        <f>PIERNA!H71</f>
        <v>0</v>
      </c>
      <c r="I76" s="102">
        <f>PIERNA!I76</f>
        <v>0</v>
      </c>
      <c r="J76" s="687"/>
      <c r="K76" s="591"/>
      <c r="L76" s="593"/>
      <c r="M76" s="728"/>
      <c r="N76" s="598"/>
      <c r="O76" s="1013"/>
      <c r="P76" s="467"/>
      <c r="Q76" s="358"/>
      <c r="R76" s="729"/>
      <c r="S76" s="893">
        <f t="shared" si="15"/>
        <v>0</v>
      </c>
      <c r="T76" s="89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0">
        <f>PIERNA!F72</f>
        <v>0</v>
      </c>
      <c r="G77" s="156">
        <f>PIERNA!G72</f>
        <v>0</v>
      </c>
      <c r="H77" s="870">
        <f>PIERNA!H72</f>
        <v>0</v>
      </c>
      <c r="I77" s="102">
        <f>PIERNA!I77</f>
        <v>0</v>
      </c>
      <c r="J77" s="687"/>
      <c r="K77" s="591"/>
      <c r="L77" s="593"/>
      <c r="M77" s="728"/>
      <c r="N77" s="598"/>
      <c r="O77" s="1013"/>
      <c r="P77" s="467"/>
      <c r="Q77" s="358"/>
      <c r="R77" s="729"/>
      <c r="S77" s="893">
        <f t="shared" si="15"/>
        <v>0</v>
      </c>
      <c r="T77" s="89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0">
        <f>PIERNA!F73</f>
        <v>0</v>
      </c>
      <c r="G78" s="156">
        <f>PIERNA!G73</f>
        <v>0</v>
      </c>
      <c r="H78" s="870">
        <f>PIERNA!H73</f>
        <v>0</v>
      </c>
      <c r="I78" s="102">
        <f>PIERNA!I78</f>
        <v>0</v>
      </c>
      <c r="J78" s="687"/>
      <c r="K78" s="591"/>
      <c r="L78" s="593"/>
      <c r="M78" s="728"/>
      <c r="N78" s="598"/>
      <c r="O78" s="1013"/>
      <c r="P78" s="467"/>
      <c r="Q78" s="358"/>
      <c r="R78" s="729"/>
      <c r="S78" s="893">
        <f t="shared" si="15"/>
        <v>0</v>
      </c>
      <c r="T78" s="89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0">
        <f>PIERNA!F74</f>
        <v>0</v>
      </c>
      <c r="G79" s="156">
        <f>PIERNA!G74</f>
        <v>0</v>
      </c>
      <c r="H79" s="870">
        <f>PIERNA!H74</f>
        <v>0</v>
      </c>
      <c r="I79" s="102">
        <f>PIERNA!I79</f>
        <v>0</v>
      </c>
      <c r="J79" s="687"/>
      <c r="K79" s="591"/>
      <c r="L79" s="593"/>
      <c r="M79" s="728"/>
      <c r="N79" s="598"/>
      <c r="O79" s="1013"/>
      <c r="P79" s="467"/>
      <c r="Q79" s="358"/>
      <c r="R79" s="729"/>
      <c r="S79" s="893">
        <f t="shared" si="15"/>
        <v>0</v>
      </c>
      <c r="T79" s="89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0">
        <f>PIERNA!F75</f>
        <v>0</v>
      </c>
      <c r="G80" s="156">
        <f>PIERNA!G75</f>
        <v>0</v>
      </c>
      <c r="H80" s="870">
        <f>PIERNA!H75</f>
        <v>0</v>
      </c>
      <c r="I80" s="102">
        <f>PIERNA!I80</f>
        <v>0</v>
      </c>
      <c r="J80" s="687"/>
      <c r="K80" s="591"/>
      <c r="L80" s="593"/>
      <c r="M80" s="728"/>
      <c r="N80" s="598"/>
      <c r="O80" s="1013"/>
      <c r="P80" s="467"/>
      <c r="Q80" s="358"/>
      <c r="R80" s="729"/>
      <c r="S80" s="893">
        <f t="shared" si="15"/>
        <v>0</v>
      </c>
      <c r="T80" s="89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0">
        <f>PIERNA!F76</f>
        <v>0</v>
      </c>
      <c r="G81" s="156">
        <f>PIERNA!G76</f>
        <v>0</v>
      </c>
      <c r="H81" s="870">
        <f>PIERNA!H76</f>
        <v>0</v>
      </c>
      <c r="I81" s="102">
        <f>PIERNA!I81</f>
        <v>0</v>
      </c>
      <c r="J81" s="687"/>
      <c r="K81" s="591"/>
      <c r="L81" s="593"/>
      <c r="M81" s="728"/>
      <c r="N81" s="598"/>
      <c r="O81" s="1013"/>
      <c r="P81" s="467"/>
      <c r="Q81" s="358"/>
      <c r="R81" s="729"/>
      <c r="S81" s="893">
        <f t="shared" si="15"/>
        <v>0</v>
      </c>
      <c r="T81" s="89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0">
        <f>PIERNA!F77</f>
        <v>0</v>
      </c>
      <c r="G82" s="156">
        <f>PIERNA!G77</f>
        <v>0</v>
      </c>
      <c r="H82" s="870">
        <f>PIERNA!H77</f>
        <v>0</v>
      </c>
      <c r="I82" s="102">
        <f>PIERNA!I82</f>
        <v>0</v>
      </c>
      <c r="J82" s="687"/>
      <c r="K82" s="591"/>
      <c r="L82" s="593"/>
      <c r="M82" s="728"/>
      <c r="N82" s="598"/>
      <c r="O82" s="1013"/>
      <c r="P82" s="467"/>
      <c r="Q82" s="358"/>
      <c r="R82" s="729"/>
      <c r="S82" s="893">
        <f t="shared" si="15"/>
        <v>0</v>
      </c>
      <c r="T82" s="89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0">
        <f>PIERNA!F78</f>
        <v>0</v>
      </c>
      <c r="G83" s="156">
        <f>PIERNA!G78</f>
        <v>0</v>
      </c>
      <c r="H83" s="870">
        <f>PIERNA!H78</f>
        <v>0</v>
      </c>
      <c r="I83" s="102">
        <f>PIERNA!I83</f>
        <v>0</v>
      </c>
      <c r="J83" s="687"/>
      <c r="K83" s="591"/>
      <c r="L83" s="593"/>
      <c r="M83" s="728"/>
      <c r="N83" s="598"/>
      <c r="O83" s="1013"/>
      <c r="P83" s="467"/>
      <c r="Q83" s="358"/>
      <c r="R83" s="729"/>
      <c r="S83" s="893">
        <f t="shared" si="15"/>
        <v>0</v>
      </c>
      <c r="T83" s="89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0">
        <f>PIERNA!F79</f>
        <v>0</v>
      </c>
      <c r="G84" s="156">
        <f>PIERNA!G79</f>
        <v>0</v>
      </c>
      <c r="H84" s="870">
        <f>PIERNA!H79</f>
        <v>0</v>
      </c>
      <c r="I84" s="102">
        <f>PIERNA!I84</f>
        <v>0</v>
      </c>
      <c r="J84" s="687"/>
      <c r="K84" s="591"/>
      <c r="L84" s="593"/>
      <c r="M84" s="728"/>
      <c r="N84" s="598"/>
      <c r="O84" s="1013"/>
      <c r="P84" s="467"/>
      <c r="Q84" s="358"/>
      <c r="R84" s="729"/>
      <c r="S84" s="893">
        <f t="shared" si="15"/>
        <v>0</v>
      </c>
      <c r="T84" s="89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0">
        <f>PIERNA!F80</f>
        <v>0</v>
      </c>
      <c r="G85" s="156">
        <f>PIERNA!G80</f>
        <v>0</v>
      </c>
      <c r="H85" s="870">
        <f>PIERNA!H80</f>
        <v>0</v>
      </c>
      <c r="I85" s="102">
        <f>PIERNA!I85</f>
        <v>0</v>
      </c>
      <c r="J85" s="687"/>
      <c r="K85" s="591"/>
      <c r="L85" s="593"/>
      <c r="M85" s="728"/>
      <c r="N85" s="598"/>
      <c r="O85" s="1013"/>
      <c r="P85" s="467"/>
      <c r="Q85" s="358"/>
      <c r="R85" s="729"/>
      <c r="S85" s="893">
        <f t="shared" si="15"/>
        <v>0</v>
      </c>
      <c r="T85" s="89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0">
        <f>PIERNA!F81</f>
        <v>0</v>
      </c>
      <c r="G86" s="156">
        <f>PIERNA!G81</f>
        <v>0</v>
      </c>
      <c r="H86" s="870">
        <f>PIERNA!H81</f>
        <v>0</v>
      </c>
      <c r="I86" s="102">
        <f>PIERNA!I86</f>
        <v>0</v>
      </c>
      <c r="J86" s="687"/>
      <c r="K86" s="591"/>
      <c r="L86" s="593"/>
      <c r="M86" s="728"/>
      <c r="N86" s="598"/>
      <c r="O86" s="1013"/>
      <c r="P86" s="467"/>
      <c r="Q86" s="358"/>
      <c r="R86" s="729"/>
      <c r="S86" s="893">
        <f t="shared" si="15"/>
        <v>0</v>
      </c>
      <c r="T86" s="89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0">
        <f>PIERNA!F82</f>
        <v>0</v>
      </c>
      <c r="G87" s="156">
        <f>PIERNA!G82</f>
        <v>0</v>
      </c>
      <c r="H87" s="870">
        <f>PIERNA!H82</f>
        <v>0</v>
      </c>
      <c r="I87" s="102">
        <f>PIERNA!I87</f>
        <v>0</v>
      </c>
      <c r="J87" s="687"/>
      <c r="K87" s="591"/>
      <c r="L87" s="593"/>
      <c r="M87" s="728"/>
      <c r="N87" s="598"/>
      <c r="O87" s="1013"/>
      <c r="P87" s="467"/>
      <c r="Q87" s="358"/>
      <c r="R87" s="729"/>
      <c r="S87" s="893">
        <f t="shared" si="15"/>
        <v>0</v>
      </c>
      <c r="T87" s="89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0">
        <f>PIERNA!F83</f>
        <v>0</v>
      </c>
      <c r="G88" s="156">
        <f>PIERNA!G83</f>
        <v>0</v>
      </c>
      <c r="H88" s="870">
        <f>PIERNA!H83</f>
        <v>0</v>
      </c>
      <c r="I88" s="102">
        <f>PIERNA!I88</f>
        <v>0</v>
      </c>
      <c r="J88" s="687"/>
      <c r="K88" s="591"/>
      <c r="L88" s="593"/>
      <c r="M88" s="728"/>
      <c r="N88" s="598"/>
      <c r="O88" s="1013"/>
      <c r="P88" s="467"/>
      <c r="Q88" s="358"/>
      <c r="R88" s="729"/>
      <c r="S88" s="893">
        <f t="shared" si="15"/>
        <v>0</v>
      </c>
      <c r="T88" s="89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0">
        <f>PIERNA!F84</f>
        <v>0</v>
      </c>
      <c r="G89" s="156">
        <f>PIERNA!G84</f>
        <v>0</v>
      </c>
      <c r="H89" s="870">
        <f>PIERNA!H84</f>
        <v>0</v>
      </c>
      <c r="I89" s="102">
        <f>PIERNA!I89</f>
        <v>0</v>
      </c>
      <c r="J89" s="687"/>
      <c r="K89" s="591"/>
      <c r="L89" s="593"/>
      <c r="M89" s="728"/>
      <c r="N89" s="598"/>
      <c r="O89" s="1013"/>
      <c r="P89" s="467"/>
      <c r="Q89" s="358"/>
      <c r="R89" s="729"/>
      <c r="S89" s="893">
        <f t="shared" si="15"/>
        <v>0</v>
      </c>
      <c r="T89" s="89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0">
        <f>PIERNA!F85</f>
        <v>0</v>
      </c>
      <c r="G90" s="156">
        <f>PIERNA!G85</f>
        <v>0</v>
      </c>
      <c r="H90" s="870">
        <f>PIERNA!H85</f>
        <v>0</v>
      </c>
      <c r="I90" s="102">
        <f>PIERNA!I90</f>
        <v>0</v>
      </c>
      <c r="J90" s="687"/>
      <c r="K90" s="591"/>
      <c r="L90" s="593"/>
      <c r="M90" s="728"/>
      <c r="N90" s="598"/>
      <c r="O90" s="1013"/>
      <c r="P90" s="467"/>
      <c r="Q90" s="358"/>
      <c r="R90" s="729"/>
      <c r="S90" s="893">
        <f t="shared" si="15"/>
        <v>0</v>
      </c>
      <c r="T90" s="89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0">
        <f>PIERNA!F86</f>
        <v>0</v>
      </c>
      <c r="G91" s="156">
        <f>PIERNA!G86</f>
        <v>0</v>
      </c>
      <c r="H91" s="870">
        <f>PIERNA!H86</f>
        <v>0</v>
      </c>
      <c r="I91" s="102">
        <f>PIERNA!I91</f>
        <v>0</v>
      </c>
      <c r="J91" s="687"/>
      <c r="K91" s="591"/>
      <c r="L91" s="593"/>
      <c r="M91" s="728"/>
      <c r="N91" s="598"/>
      <c r="O91" s="1013"/>
      <c r="P91" s="467"/>
      <c r="Q91" s="358"/>
      <c r="R91" s="729"/>
      <c r="S91" s="893">
        <f t="shared" si="15"/>
        <v>0</v>
      </c>
      <c r="T91" s="89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0">
        <f>PIERNA!F87</f>
        <v>0</v>
      </c>
      <c r="G92" s="156">
        <f>PIERNA!G87</f>
        <v>0</v>
      </c>
      <c r="H92" s="870">
        <f>PIERNA!H87</f>
        <v>0</v>
      </c>
      <c r="I92" s="102">
        <f>PIERNA!I92</f>
        <v>0</v>
      </c>
      <c r="J92" s="687"/>
      <c r="K92" s="591"/>
      <c r="L92" s="593"/>
      <c r="M92" s="728"/>
      <c r="N92" s="598"/>
      <c r="O92" s="1013"/>
      <c r="P92" s="467"/>
      <c r="Q92" s="358"/>
      <c r="R92" s="729"/>
      <c r="S92" s="893">
        <f t="shared" si="15"/>
        <v>0</v>
      </c>
      <c r="T92" s="89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0">
        <f>PIERNA!F88</f>
        <v>0</v>
      </c>
      <c r="G93" s="156">
        <f>PIERNA!G88</f>
        <v>0</v>
      </c>
      <c r="H93" s="870">
        <f>PIERNA!H88</f>
        <v>0</v>
      </c>
      <c r="I93" s="102">
        <f>PIERNA!I93</f>
        <v>0</v>
      </c>
      <c r="J93" s="687"/>
      <c r="K93" s="591"/>
      <c r="L93" s="593"/>
      <c r="M93" s="728"/>
      <c r="N93" s="598"/>
      <c r="O93" s="1013"/>
      <c r="P93" s="467"/>
      <c r="Q93" s="358"/>
      <c r="R93" s="729"/>
      <c r="S93" s="893">
        <f t="shared" si="15"/>
        <v>0</v>
      </c>
      <c r="T93" s="89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0"/>
      <c r="G94" s="156"/>
      <c r="H94" s="870"/>
      <c r="I94" s="102">
        <f>PIERNA!I94</f>
        <v>0</v>
      </c>
      <c r="J94" s="581"/>
      <c r="K94" s="757"/>
      <c r="L94" s="593"/>
      <c r="M94" s="728"/>
      <c r="N94" s="598"/>
      <c r="O94" s="1013"/>
      <c r="P94" s="467"/>
      <c r="Q94" s="358"/>
      <c r="R94" s="729"/>
      <c r="S94" s="893">
        <f t="shared" si="15"/>
        <v>0</v>
      </c>
      <c r="T94" s="89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0"/>
      <c r="G95" s="156"/>
      <c r="H95" s="870"/>
      <c r="I95" s="102">
        <f>PIERNA!I95</f>
        <v>0</v>
      </c>
      <c r="J95" s="687"/>
      <c r="K95" s="591"/>
      <c r="L95" s="593"/>
      <c r="M95" s="591"/>
      <c r="N95" s="598"/>
      <c r="O95" s="1013"/>
      <c r="P95" s="467"/>
      <c r="Q95" s="358"/>
      <c r="R95" s="729"/>
      <c r="S95" s="893">
        <f t="shared" si="15"/>
        <v>0</v>
      </c>
      <c r="T95" s="89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0"/>
      <c r="G96" s="156"/>
      <c r="H96" s="870"/>
      <c r="I96" s="102"/>
      <c r="J96" s="687"/>
      <c r="K96" s="591"/>
      <c r="L96" s="593"/>
      <c r="M96" s="591"/>
      <c r="N96" s="598"/>
      <c r="O96" s="1013"/>
      <c r="P96" s="467"/>
      <c r="Q96" s="358"/>
      <c r="R96" s="729"/>
      <c r="S96" s="893">
        <f t="shared" si="15"/>
        <v>0</v>
      </c>
      <c r="T96" s="894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0"/>
      <c r="G97" s="156"/>
      <c r="H97" s="870"/>
      <c r="I97" s="102"/>
      <c r="J97" s="687"/>
      <c r="K97" s="591"/>
      <c r="L97" s="593"/>
      <c r="M97" s="591"/>
      <c r="N97" s="598"/>
      <c r="O97" s="1015"/>
      <c r="P97" s="466"/>
      <c r="Q97" s="466"/>
      <c r="R97" s="592"/>
      <c r="S97" s="893">
        <f t="shared" si="15"/>
        <v>0</v>
      </c>
      <c r="T97" s="89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0"/>
      <c r="G98" s="156"/>
      <c r="H98" s="870"/>
      <c r="I98" s="102"/>
      <c r="J98" s="1065"/>
      <c r="K98" s="1066"/>
      <c r="L98" s="1067"/>
      <c r="M98" s="1066"/>
      <c r="N98" s="1068"/>
      <c r="O98" s="1016"/>
      <c r="P98" s="1069"/>
      <c r="Q98" s="1069"/>
      <c r="R98" s="1000"/>
      <c r="S98" s="893"/>
      <c r="T98" s="894"/>
    </row>
    <row r="99" spans="1:24" s="148" customFormat="1" ht="38.25" customHeight="1" x14ac:dyDescent="0.3">
      <c r="A99" s="991">
        <v>61</v>
      </c>
      <c r="B99" s="731" t="s">
        <v>343</v>
      </c>
      <c r="C99" s="762" t="s">
        <v>82</v>
      </c>
      <c r="D99" s="1052"/>
      <c r="E99" s="834">
        <v>45138</v>
      </c>
      <c r="F99" s="853">
        <v>932.58</v>
      </c>
      <c r="G99" s="595">
        <v>1</v>
      </c>
      <c r="H99" s="933">
        <v>932.58</v>
      </c>
      <c r="I99" s="750">
        <f t="shared" ref="I99:I110" si="18">H99-F99</f>
        <v>0</v>
      </c>
      <c r="J99" s="1054"/>
      <c r="K99" s="1055"/>
      <c r="L99" s="1056"/>
      <c r="M99" s="1055"/>
      <c r="N99" s="1058"/>
      <c r="O99" s="1015" t="s">
        <v>344</v>
      </c>
      <c r="P99" s="1058"/>
      <c r="Q99" s="1057">
        <v>23314.5</v>
      </c>
      <c r="R99" s="1078" t="s">
        <v>367</v>
      </c>
      <c r="S99" s="893">
        <f t="shared" ref="S99:S100" si="19">Q99+M99+K99</f>
        <v>23314.5</v>
      </c>
      <c r="T99" s="894">
        <f t="shared" ref="T99:T100" si="20">S99/H99</f>
        <v>25</v>
      </c>
    </row>
    <row r="100" spans="1:24" s="148" customFormat="1" ht="40.5" customHeight="1" thickBot="1" x14ac:dyDescent="0.35">
      <c r="A100" s="991">
        <v>62</v>
      </c>
      <c r="B100" s="1347" t="s">
        <v>345</v>
      </c>
      <c r="C100" s="1131" t="s">
        <v>76</v>
      </c>
      <c r="D100" s="1132"/>
      <c r="E100" s="1344">
        <v>45139</v>
      </c>
      <c r="F100" s="860">
        <v>544</v>
      </c>
      <c r="G100" s="689">
        <v>180</v>
      </c>
      <c r="H100" s="860">
        <v>544</v>
      </c>
      <c r="I100" s="666">
        <f t="shared" si="18"/>
        <v>0</v>
      </c>
      <c r="J100" s="1131"/>
      <c r="K100" s="1055"/>
      <c r="L100" s="1059"/>
      <c r="M100" s="1055"/>
      <c r="N100" s="934"/>
      <c r="O100" s="1394">
        <v>148642</v>
      </c>
      <c r="P100" s="1365" t="s">
        <v>368</v>
      </c>
      <c r="Q100" s="1364">
        <v>45696</v>
      </c>
      <c r="R100" s="1397" t="s">
        <v>367</v>
      </c>
      <c r="S100" s="893">
        <f t="shared" si="19"/>
        <v>45696</v>
      </c>
      <c r="T100" s="894">
        <f t="shared" si="20"/>
        <v>84</v>
      </c>
      <c r="X100" s="896">
        <f>SUM(X59:X99)</f>
        <v>0</v>
      </c>
    </row>
    <row r="101" spans="1:24" s="148" customFormat="1" ht="31.5" customHeight="1" x14ac:dyDescent="0.3">
      <c r="A101" s="991">
        <v>63</v>
      </c>
      <c r="B101" s="1542" t="s">
        <v>80</v>
      </c>
      <c r="C101" s="1346" t="s">
        <v>346</v>
      </c>
      <c r="D101" s="1342"/>
      <c r="E101" s="1544">
        <v>45139</v>
      </c>
      <c r="F101" s="1343">
        <v>3019.45</v>
      </c>
      <c r="G101" s="595">
        <v>107</v>
      </c>
      <c r="H101" s="933">
        <v>3019.45</v>
      </c>
      <c r="I101" s="750">
        <f t="shared" si="18"/>
        <v>0</v>
      </c>
      <c r="J101" s="1054"/>
      <c r="K101" s="1055"/>
      <c r="L101" s="1056"/>
      <c r="M101" s="1055"/>
      <c r="N101" s="1356"/>
      <c r="O101" s="1546" t="s">
        <v>396</v>
      </c>
      <c r="P101" s="1393"/>
      <c r="Q101" s="1396">
        <v>359314.55</v>
      </c>
      <c r="R101" s="1554" t="s">
        <v>395</v>
      </c>
      <c r="S101" s="893">
        <f t="shared" ref="S101" si="21">Q101+M101+K101</f>
        <v>359314.55</v>
      </c>
      <c r="T101" s="894">
        <f t="shared" ref="T101" si="22">S101/H101</f>
        <v>119</v>
      </c>
    </row>
    <row r="102" spans="1:24" s="148" customFormat="1" ht="31.5" customHeight="1" thickBot="1" x14ac:dyDescent="0.35">
      <c r="A102" s="991">
        <v>64</v>
      </c>
      <c r="B102" s="1543"/>
      <c r="C102" s="1346" t="s">
        <v>347</v>
      </c>
      <c r="D102" s="1342"/>
      <c r="E102" s="1545"/>
      <c r="F102" s="1343">
        <v>15</v>
      </c>
      <c r="G102" s="595">
        <v>1</v>
      </c>
      <c r="H102" s="933">
        <v>15</v>
      </c>
      <c r="I102" s="750">
        <f t="shared" si="18"/>
        <v>0</v>
      </c>
      <c r="J102" s="1054"/>
      <c r="K102" s="1055"/>
      <c r="L102" s="1056"/>
      <c r="M102" s="1055"/>
      <c r="N102" s="1356"/>
      <c r="O102" s="1547"/>
      <c r="P102" s="1393"/>
      <c r="Q102" s="1396">
        <v>735</v>
      </c>
      <c r="R102" s="1555"/>
      <c r="S102" s="893">
        <f t="shared" ref="S102:S103" si="23">Q102+M102+K102</f>
        <v>735</v>
      </c>
      <c r="T102" s="894">
        <f t="shared" ref="T102:T103" si="24">S102/H102</f>
        <v>49</v>
      </c>
    </row>
    <row r="103" spans="1:24" s="148" customFormat="1" ht="31.5" customHeight="1" thickBot="1" x14ac:dyDescent="0.35">
      <c r="A103" s="991">
        <v>65</v>
      </c>
      <c r="B103" s="1453" t="s">
        <v>105</v>
      </c>
      <c r="C103" s="762" t="s">
        <v>348</v>
      </c>
      <c r="D103" s="1052"/>
      <c r="E103" s="1355">
        <v>45140</v>
      </c>
      <c r="F103" s="853">
        <v>248</v>
      </c>
      <c r="G103" s="595">
        <v>20</v>
      </c>
      <c r="H103" s="933">
        <v>248</v>
      </c>
      <c r="I103" s="750">
        <f t="shared" si="18"/>
        <v>0</v>
      </c>
      <c r="J103" s="1054"/>
      <c r="K103" s="1055"/>
      <c r="L103" s="1056"/>
      <c r="M103" s="1055"/>
      <c r="N103" s="1058"/>
      <c r="O103" s="1395" t="s">
        <v>397</v>
      </c>
      <c r="P103" s="1058"/>
      <c r="Q103" s="1057">
        <v>21091.05</v>
      </c>
      <c r="R103" s="1402" t="s">
        <v>398</v>
      </c>
      <c r="S103" s="893">
        <f t="shared" si="23"/>
        <v>21091.05</v>
      </c>
      <c r="T103" s="894">
        <f t="shared" si="24"/>
        <v>85.044556451612905</v>
      </c>
    </row>
    <row r="104" spans="1:24" s="148" customFormat="1" ht="40.5" customHeight="1" thickTop="1" thickBot="1" x14ac:dyDescent="0.35">
      <c r="A104" s="991">
        <v>66</v>
      </c>
      <c r="B104" s="1452" t="s">
        <v>458</v>
      </c>
      <c r="C104" s="1346" t="s">
        <v>383</v>
      </c>
      <c r="D104" s="1342"/>
      <c r="E104" s="1450">
        <v>45140</v>
      </c>
      <c r="F104" s="1343">
        <v>2019.61</v>
      </c>
      <c r="G104" s="595">
        <v>76</v>
      </c>
      <c r="H104" s="933">
        <v>2019.61</v>
      </c>
      <c r="I104" s="750">
        <f t="shared" si="18"/>
        <v>0</v>
      </c>
      <c r="J104" s="1054"/>
      <c r="K104" s="1055"/>
      <c r="L104" s="1056"/>
      <c r="M104" s="1055"/>
      <c r="N104" s="1356"/>
      <c r="O104" s="1483">
        <v>20633</v>
      </c>
      <c r="P104" s="1393"/>
      <c r="Q104" s="1396">
        <v>117137.38</v>
      </c>
      <c r="R104" s="1451" t="s">
        <v>481</v>
      </c>
      <c r="S104" s="893">
        <f t="shared" ref="S104:S105" si="25">Q104+M104+K104</f>
        <v>117137.38</v>
      </c>
      <c r="T104" s="894">
        <f t="shared" ref="T104:T105" si="26">S104/H104</f>
        <v>58.000000000000007</v>
      </c>
    </row>
    <row r="105" spans="1:24" s="148" customFormat="1" ht="28.5" customHeight="1" x14ac:dyDescent="0.3">
      <c r="A105" s="991">
        <v>67</v>
      </c>
      <c r="B105" s="1559" t="s">
        <v>349</v>
      </c>
      <c r="C105" s="1349" t="s">
        <v>350</v>
      </c>
      <c r="D105" s="1352"/>
      <c r="E105" s="1562">
        <v>45141</v>
      </c>
      <c r="F105" s="1343">
        <v>562.75</v>
      </c>
      <c r="G105" s="595">
        <v>17</v>
      </c>
      <c r="H105" s="933">
        <v>562.75</v>
      </c>
      <c r="I105" s="750">
        <f t="shared" si="18"/>
        <v>0</v>
      </c>
      <c r="J105" s="760"/>
      <c r="K105" s="1055"/>
      <c r="L105" s="1056"/>
      <c r="M105" s="1055"/>
      <c r="N105" s="1356"/>
      <c r="O105" s="1565" t="s">
        <v>353</v>
      </c>
      <c r="P105" s="1357"/>
      <c r="Q105" s="1396">
        <v>35453.25</v>
      </c>
      <c r="R105" s="1556" t="s">
        <v>400</v>
      </c>
      <c r="S105" s="893">
        <f t="shared" si="25"/>
        <v>35453.25</v>
      </c>
      <c r="T105" s="894">
        <f t="shared" si="26"/>
        <v>63</v>
      </c>
    </row>
    <row r="106" spans="1:24" s="148" customFormat="1" ht="41.25" customHeight="1" x14ac:dyDescent="0.3">
      <c r="A106" s="991">
        <v>68</v>
      </c>
      <c r="B106" s="1560"/>
      <c r="C106" s="1346" t="s">
        <v>351</v>
      </c>
      <c r="D106" s="1353"/>
      <c r="E106" s="1563"/>
      <c r="F106" s="1343">
        <v>492.55</v>
      </c>
      <c r="G106" s="595">
        <v>17</v>
      </c>
      <c r="H106" s="933">
        <v>492.55</v>
      </c>
      <c r="I106" s="750">
        <f t="shared" si="18"/>
        <v>0</v>
      </c>
      <c r="J106" s="760"/>
      <c r="K106" s="1055"/>
      <c r="L106" s="1056"/>
      <c r="M106" s="1055"/>
      <c r="N106" s="1356"/>
      <c r="O106" s="1566"/>
      <c r="P106" s="1358"/>
      <c r="Q106" s="1396">
        <v>31030.65</v>
      </c>
      <c r="R106" s="1557"/>
      <c r="S106" s="893">
        <f t="shared" ref="S106:S110" si="27">Q106+M106+K106</f>
        <v>31030.65</v>
      </c>
      <c r="T106" s="894">
        <f t="shared" ref="T106:T112" si="28">S106/H106</f>
        <v>63</v>
      </c>
    </row>
    <row r="107" spans="1:24" s="148" customFormat="1" ht="44.25" customHeight="1" thickBot="1" x14ac:dyDescent="0.35">
      <c r="A107" s="991">
        <v>69</v>
      </c>
      <c r="B107" s="1561"/>
      <c r="C107" s="1350" t="s">
        <v>352</v>
      </c>
      <c r="D107" s="1354"/>
      <c r="E107" s="1564"/>
      <c r="F107" s="1343">
        <v>436.98</v>
      </c>
      <c r="G107" s="595">
        <v>17</v>
      </c>
      <c r="H107" s="933">
        <v>436.98</v>
      </c>
      <c r="I107" s="750">
        <f t="shared" si="18"/>
        <v>0</v>
      </c>
      <c r="J107" s="760"/>
      <c r="K107" s="1055"/>
      <c r="L107" s="1056"/>
      <c r="M107" s="1055"/>
      <c r="N107" s="1356"/>
      <c r="O107" s="1567"/>
      <c r="P107" s="1359"/>
      <c r="Q107" s="1396">
        <v>29714.639999999999</v>
      </c>
      <c r="R107" s="1558"/>
      <c r="S107" s="893">
        <f t="shared" si="27"/>
        <v>29714.639999999999</v>
      </c>
      <c r="T107" s="894">
        <f t="shared" si="28"/>
        <v>68</v>
      </c>
    </row>
    <row r="108" spans="1:24" s="148" customFormat="1" ht="44.25" customHeight="1" x14ac:dyDescent="0.3">
      <c r="A108" s="991">
        <v>70</v>
      </c>
      <c r="B108" s="1351" t="s">
        <v>343</v>
      </c>
      <c r="C108" s="1276" t="s">
        <v>82</v>
      </c>
      <c r="D108" s="934"/>
      <c r="E108" s="1345">
        <v>45141</v>
      </c>
      <c r="F108" s="853">
        <v>1758.11</v>
      </c>
      <c r="G108" s="595">
        <v>2</v>
      </c>
      <c r="H108" s="933">
        <v>1758.11</v>
      </c>
      <c r="I108" s="750">
        <f t="shared" si="18"/>
        <v>0</v>
      </c>
      <c r="J108" s="760"/>
      <c r="K108" s="1055"/>
      <c r="L108" s="1056"/>
      <c r="M108" s="1055"/>
      <c r="N108" s="1058"/>
      <c r="O108" s="1360" t="s">
        <v>354</v>
      </c>
      <c r="P108" s="1271"/>
      <c r="Q108" s="1057">
        <v>43952.75</v>
      </c>
      <c r="R108" s="1398" t="s">
        <v>398</v>
      </c>
      <c r="S108" s="893">
        <f t="shared" si="27"/>
        <v>43952.75</v>
      </c>
      <c r="T108" s="894">
        <f t="shared" si="28"/>
        <v>25</v>
      </c>
    </row>
    <row r="109" spans="1:24" s="148" customFormat="1" ht="44.25" customHeight="1" x14ac:dyDescent="0.3">
      <c r="A109" s="991">
        <v>71</v>
      </c>
      <c r="B109" s="1135" t="s">
        <v>90</v>
      </c>
      <c r="C109" s="1276" t="s">
        <v>355</v>
      </c>
      <c r="D109" s="934"/>
      <c r="E109" s="834">
        <v>45142</v>
      </c>
      <c r="F109" s="853">
        <v>2002.14</v>
      </c>
      <c r="G109" s="595">
        <v>441</v>
      </c>
      <c r="H109" s="933">
        <v>2002.14</v>
      </c>
      <c r="I109" s="750">
        <f t="shared" si="18"/>
        <v>0</v>
      </c>
      <c r="J109" s="760"/>
      <c r="K109" s="1055"/>
      <c r="L109" s="1056"/>
      <c r="M109" s="1055"/>
      <c r="N109" s="1058"/>
      <c r="O109" s="1270" t="s">
        <v>356</v>
      </c>
      <c r="P109" s="1271"/>
      <c r="Q109" s="1057">
        <v>80085.600000000006</v>
      </c>
      <c r="R109" s="1078" t="s">
        <v>392</v>
      </c>
      <c r="S109" s="893">
        <f t="shared" si="27"/>
        <v>80085.600000000006</v>
      </c>
      <c r="T109" s="894">
        <f t="shared" si="28"/>
        <v>40</v>
      </c>
    </row>
    <row r="110" spans="1:24" s="148" customFormat="1" ht="44.25" customHeight="1" x14ac:dyDescent="0.3">
      <c r="A110" s="991">
        <v>72</v>
      </c>
      <c r="B110" s="1135" t="s">
        <v>435</v>
      </c>
      <c r="C110" s="1487" t="s">
        <v>459</v>
      </c>
      <c r="D110" s="934"/>
      <c r="E110" s="834">
        <v>45143</v>
      </c>
      <c r="F110" s="853">
        <v>360</v>
      </c>
      <c r="G110" s="595"/>
      <c r="H110" s="933">
        <v>360</v>
      </c>
      <c r="I110" s="750">
        <f t="shared" si="18"/>
        <v>0</v>
      </c>
      <c r="J110" s="760"/>
      <c r="K110" s="1055"/>
      <c r="L110" s="1056"/>
      <c r="M110" s="1055"/>
      <c r="N110" s="1058"/>
      <c r="O110" s="1270" t="s">
        <v>460</v>
      </c>
      <c r="P110" s="1271"/>
      <c r="Q110" s="1057">
        <v>99000</v>
      </c>
      <c r="R110" s="1078" t="s">
        <v>473</v>
      </c>
      <c r="S110" s="893">
        <f t="shared" si="27"/>
        <v>99000</v>
      </c>
      <c r="T110" s="894">
        <f t="shared" si="28"/>
        <v>275</v>
      </c>
    </row>
    <row r="111" spans="1:24" s="148" customFormat="1" ht="44.25" customHeight="1" x14ac:dyDescent="0.3">
      <c r="A111" s="991">
        <v>73</v>
      </c>
      <c r="B111" s="1135" t="s">
        <v>343</v>
      </c>
      <c r="C111" s="835" t="s">
        <v>82</v>
      </c>
      <c r="D111" s="1132"/>
      <c r="E111" s="834">
        <v>45145</v>
      </c>
      <c r="F111" s="859">
        <v>888.58</v>
      </c>
      <c r="G111" s="835">
        <v>1</v>
      </c>
      <c r="H111" s="874">
        <v>888.58</v>
      </c>
      <c r="I111" s="750">
        <f t="shared" ref="I111:I119" si="29">H111-F111</f>
        <v>0</v>
      </c>
      <c r="J111" s="687"/>
      <c r="K111" s="1055"/>
      <c r="L111" s="1056"/>
      <c r="M111" s="1055"/>
      <c r="N111" s="1058"/>
      <c r="O111" s="1272" t="s">
        <v>357</v>
      </c>
      <c r="P111" s="1273"/>
      <c r="Q111" s="1057">
        <v>22214.5</v>
      </c>
      <c r="R111" s="602" t="s">
        <v>423</v>
      </c>
      <c r="S111" s="893">
        <f>Q111+M111+K111</f>
        <v>22214.5</v>
      </c>
      <c r="T111" s="894">
        <f t="shared" si="28"/>
        <v>25</v>
      </c>
    </row>
    <row r="112" spans="1:24" s="148" customFormat="1" ht="40.5" customHeight="1" thickBot="1" x14ac:dyDescent="0.35">
      <c r="A112" s="991">
        <v>74</v>
      </c>
      <c r="B112" s="1379" t="s">
        <v>105</v>
      </c>
      <c r="C112" s="1136" t="s">
        <v>348</v>
      </c>
      <c r="D112" s="1136"/>
      <c r="E112" s="1381">
        <v>45146</v>
      </c>
      <c r="F112" s="853">
        <v>1024.22</v>
      </c>
      <c r="G112" s="595">
        <v>84</v>
      </c>
      <c r="H112" s="933">
        <v>1024.22</v>
      </c>
      <c r="I112" s="942">
        <f t="shared" si="29"/>
        <v>0</v>
      </c>
      <c r="J112" s="687"/>
      <c r="K112" s="1055"/>
      <c r="L112" s="1056"/>
      <c r="M112" s="1055"/>
      <c r="N112" s="1058"/>
      <c r="O112" s="1385" t="s">
        <v>358</v>
      </c>
      <c r="P112" s="1057"/>
      <c r="Q112" s="1057">
        <v>87058.7</v>
      </c>
      <c r="R112" s="1428" t="s">
        <v>425</v>
      </c>
      <c r="S112" s="893">
        <f>Q112+M112+K112</f>
        <v>87058.7</v>
      </c>
      <c r="T112" s="894">
        <f t="shared" si="28"/>
        <v>85</v>
      </c>
    </row>
    <row r="113" spans="1:20" s="148" customFormat="1" ht="33" customHeight="1" x14ac:dyDescent="0.3">
      <c r="A113" s="991">
        <v>75</v>
      </c>
      <c r="B113" s="1548" t="s">
        <v>382</v>
      </c>
      <c r="C113" s="1377" t="s">
        <v>383</v>
      </c>
      <c r="D113" s="1380"/>
      <c r="E113" s="1550">
        <v>45146</v>
      </c>
      <c r="F113" s="1343">
        <v>2027.69</v>
      </c>
      <c r="G113" s="595">
        <v>74</v>
      </c>
      <c r="H113" s="933">
        <v>2027.69</v>
      </c>
      <c r="I113" s="942">
        <f t="shared" si="29"/>
        <v>0</v>
      </c>
      <c r="J113" s="687"/>
      <c r="K113" s="1055"/>
      <c r="L113" s="1056"/>
      <c r="M113" s="1055"/>
      <c r="N113" s="1356"/>
      <c r="O113" s="1552">
        <v>20648</v>
      </c>
      <c r="P113" s="1383"/>
      <c r="Q113" s="1396">
        <v>117606.02</v>
      </c>
      <c r="R113" s="1507" t="s">
        <v>428</v>
      </c>
      <c r="S113" s="893">
        <f t="shared" ref="S113:S157" si="30">Q113+M113+K113</f>
        <v>117606.02</v>
      </c>
      <c r="T113" s="894">
        <f t="shared" ref="T113:T157" si="31">S113/H113</f>
        <v>58</v>
      </c>
    </row>
    <row r="114" spans="1:20" s="148" customFormat="1" ht="41.25" customHeight="1" thickBot="1" x14ac:dyDescent="0.35">
      <c r="A114" s="991">
        <v>76</v>
      </c>
      <c r="B114" s="1549"/>
      <c r="C114" s="1378" t="s">
        <v>384</v>
      </c>
      <c r="D114" s="1354"/>
      <c r="E114" s="1551"/>
      <c r="F114" s="1343">
        <v>2011.56</v>
      </c>
      <c r="G114" s="595">
        <v>89</v>
      </c>
      <c r="H114" s="933">
        <v>2011.56</v>
      </c>
      <c r="I114" s="942">
        <f t="shared" si="29"/>
        <v>0</v>
      </c>
      <c r="J114" s="687"/>
      <c r="K114" s="1055"/>
      <c r="L114" s="1056"/>
      <c r="M114" s="1055"/>
      <c r="N114" s="1356"/>
      <c r="O114" s="1553"/>
      <c r="P114" s="1384"/>
      <c r="Q114" s="1396">
        <v>170982.6</v>
      </c>
      <c r="R114" s="1508"/>
      <c r="S114" s="893">
        <f t="shared" si="30"/>
        <v>170982.6</v>
      </c>
      <c r="T114" s="894">
        <f t="shared" si="31"/>
        <v>85</v>
      </c>
    </row>
    <row r="115" spans="1:20" s="148" customFormat="1" ht="41.25" customHeight="1" thickBot="1" x14ac:dyDescent="0.35">
      <c r="A115" s="991">
        <v>77</v>
      </c>
      <c r="B115" s="1388" t="s">
        <v>80</v>
      </c>
      <c r="C115" s="1277" t="s">
        <v>346</v>
      </c>
      <c r="D115" s="934"/>
      <c r="E115" s="1389">
        <v>45147</v>
      </c>
      <c r="F115" s="853">
        <v>5007.38</v>
      </c>
      <c r="G115" s="595">
        <v>177</v>
      </c>
      <c r="H115" s="933">
        <v>5007.38</v>
      </c>
      <c r="I115" s="942">
        <f t="shared" si="29"/>
        <v>0</v>
      </c>
      <c r="J115" s="687"/>
      <c r="K115" s="1055"/>
      <c r="L115" s="1056"/>
      <c r="M115" s="1055"/>
      <c r="N115" s="1058"/>
      <c r="O115" s="1390" t="s">
        <v>430</v>
      </c>
      <c r="P115" s="1274"/>
      <c r="Q115" s="1057">
        <v>595878.22</v>
      </c>
      <c r="R115" s="1429" t="s">
        <v>429</v>
      </c>
      <c r="S115" s="893">
        <f t="shared" si="30"/>
        <v>595878.22</v>
      </c>
      <c r="T115" s="894">
        <f t="shared" si="31"/>
        <v>118.99999999999999</v>
      </c>
    </row>
    <row r="116" spans="1:20" s="148" customFormat="1" ht="41.25" customHeight="1" thickBot="1" x14ac:dyDescent="0.35">
      <c r="A116" s="991">
        <v>78</v>
      </c>
      <c r="B116" s="1498" t="s">
        <v>385</v>
      </c>
      <c r="C116" s="1387" t="s">
        <v>386</v>
      </c>
      <c r="D116" s="1354"/>
      <c r="E116" s="1501">
        <v>45147</v>
      </c>
      <c r="F116" s="1343">
        <v>4072.8</v>
      </c>
      <c r="G116" s="595"/>
      <c r="H116" s="933">
        <v>4042</v>
      </c>
      <c r="I116" s="942">
        <f t="shared" si="29"/>
        <v>-30.800000000000182</v>
      </c>
      <c r="J116" s="1268"/>
      <c r="K116" s="1055"/>
      <c r="L116" s="1056"/>
      <c r="M116" s="1055"/>
      <c r="N116" s="1356"/>
      <c r="O116" s="1504" t="s">
        <v>389</v>
      </c>
      <c r="P116" s="1401" t="s">
        <v>386</v>
      </c>
      <c r="Q116" s="1057">
        <f>200000+190988.74</f>
        <v>390988.74</v>
      </c>
      <c r="R116" s="1399" t="s">
        <v>394</v>
      </c>
      <c r="S116" s="893">
        <f>Q116+M116+K116</f>
        <v>390988.74</v>
      </c>
      <c r="T116" s="894">
        <f t="shared" ref="T116" si="32">S116/H116</f>
        <v>96.731504205838689</v>
      </c>
    </row>
    <row r="117" spans="1:20" s="148" customFormat="1" ht="41.25" customHeight="1" x14ac:dyDescent="0.3">
      <c r="A117" s="991">
        <v>79</v>
      </c>
      <c r="B117" s="1499"/>
      <c r="C117" s="1387" t="s">
        <v>71</v>
      </c>
      <c r="D117" s="1354"/>
      <c r="E117" s="1502"/>
      <c r="F117" s="1343">
        <v>213.05</v>
      </c>
      <c r="G117" s="595"/>
      <c r="H117" s="933">
        <v>213.05</v>
      </c>
      <c r="I117" s="942">
        <f t="shared" si="29"/>
        <v>0</v>
      </c>
      <c r="J117" s="1268"/>
      <c r="K117" s="1055"/>
      <c r="L117" s="1056"/>
      <c r="M117" s="1055"/>
      <c r="N117" s="1356"/>
      <c r="O117" s="1505"/>
      <c r="P117" s="1384"/>
      <c r="Q117" s="1396">
        <v>29827</v>
      </c>
      <c r="R117" s="1533" t="s">
        <v>393</v>
      </c>
      <c r="S117" s="893">
        <f t="shared" ref="S117:S118" si="33">Q117+M117+K117</f>
        <v>29827</v>
      </c>
      <c r="T117" s="894">
        <f t="shared" ref="T117:T118" si="34">S117/H117</f>
        <v>140</v>
      </c>
    </row>
    <row r="118" spans="1:20" s="148" customFormat="1" ht="41.25" customHeight="1" x14ac:dyDescent="0.3">
      <c r="A118" s="991">
        <v>80</v>
      </c>
      <c r="B118" s="1499"/>
      <c r="C118" s="1378" t="s">
        <v>387</v>
      </c>
      <c r="D118" s="1354"/>
      <c r="E118" s="1502"/>
      <c r="F118" s="1343">
        <v>100</v>
      </c>
      <c r="G118" s="595"/>
      <c r="H118" s="933">
        <v>100</v>
      </c>
      <c r="I118" s="942">
        <f t="shared" si="29"/>
        <v>0</v>
      </c>
      <c r="J118" s="1133"/>
      <c r="K118" s="1055"/>
      <c r="L118" s="1056"/>
      <c r="M118" s="1055"/>
      <c r="N118" s="1102"/>
      <c r="O118" s="1505"/>
      <c r="P118" s="1384"/>
      <c r="Q118" s="1396">
        <v>6500</v>
      </c>
      <c r="R118" s="1534"/>
      <c r="S118" s="893">
        <f t="shared" si="33"/>
        <v>6500</v>
      </c>
      <c r="T118" s="894">
        <f t="shared" si="34"/>
        <v>65</v>
      </c>
    </row>
    <row r="119" spans="1:20" s="148" customFormat="1" ht="41.25" customHeight="1" thickBot="1" x14ac:dyDescent="0.35">
      <c r="A119" s="991">
        <v>81</v>
      </c>
      <c r="B119" s="1500"/>
      <c r="C119" s="1378" t="s">
        <v>388</v>
      </c>
      <c r="D119" s="1354"/>
      <c r="E119" s="1503"/>
      <c r="F119" s="1343">
        <v>99.6</v>
      </c>
      <c r="G119" s="595"/>
      <c r="H119" s="933">
        <v>99.6</v>
      </c>
      <c r="I119" s="942">
        <f t="shared" si="29"/>
        <v>0</v>
      </c>
      <c r="J119" s="687"/>
      <c r="K119" s="1055"/>
      <c r="L119" s="1056"/>
      <c r="M119" s="1055"/>
      <c r="N119" s="1356"/>
      <c r="O119" s="1506"/>
      <c r="P119" s="1384"/>
      <c r="Q119" s="1396">
        <v>1992.06</v>
      </c>
      <c r="R119" s="1535"/>
      <c r="S119" s="893">
        <f t="shared" si="30"/>
        <v>1992.06</v>
      </c>
      <c r="T119" s="894">
        <f t="shared" si="31"/>
        <v>20.000602409638553</v>
      </c>
    </row>
    <row r="120" spans="1:20" s="148" customFormat="1" ht="53.25" customHeight="1" thickBot="1" x14ac:dyDescent="0.35">
      <c r="A120" s="991">
        <v>82</v>
      </c>
      <c r="B120" s="1386" t="s">
        <v>80</v>
      </c>
      <c r="C120" s="1278" t="s">
        <v>347</v>
      </c>
      <c r="D120" s="1279"/>
      <c r="E120" s="1382">
        <v>45148</v>
      </c>
      <c r="F120" s="853">
        <v>1005</v>
      </c>
      <c r="G120" s="595"/>
      <c r="H120" s="933">
        <v>1005</v>
      </c>
      <c r="I120" s="942">
        <f t="shared" ref="I120:I126" si="35">H120-F120</f>
        <v>0</v>
      </c>
      <c r="J120" s="687"/>
      <c r="K120" s="1055"/>
      <c r="L120" s="1056"/>
      <c r="M120" s="1055"/>
      <c r="N120" s="1356"/>
      <c r="O120" s="1391" t="s">
        <v>431</v>
      </c>
      <c r="P120" s="1383"/>
      <c r="Q120" s="1057">
        <v>49245</v>
      </c>
      <c r="R120" s="1400" t="s">
        <v>432</v>
      </c>
      <c r="S120" s="893">
        <f t="shared" si="30"/>
        <v>49245</v>
      </c>
      <c r="T120" s="894">
        <f t="shared" si="31"/>
        <v>49</v>
      </c>
    </row>
    <row r="121" spans="1:20" s="148" customFormat="1" ht="39.75" customHeight="1" thickBot="1" x14ac:dyDescent="0.35">
      <c r="A121" s="991">
        <v>83</v>
      </c>
      <c r="B121" s="1408" t="s">
        <v>345</v>
      </c>
      <c r="C121" s="1277" t="s">
        <v>381</v>
      </c>
      <c r="D121" s="1279"/>
      <c r="E121" s="1410">
        <v>45150</v>
      </c>
      <c r="F121" s="853">
        <v>634</v>
      </c>
      <c r="G121" s="595">
        <v>89</v>
      </c>
      <c r="H121" s="933">
        <v>634</v>
      </c>
      <c r="I121" s="942">
        <f t="shared" si="35"/>
        <v>0</v>
      </c>
      <c r="J121" s="687"/>
      <c r="K121" s="1055"/>
      <c r="L121" s="1056"/>
      <c r="M121" s="1055"/>
      <c r="N121" s="1058"/>
      <c r="O121" s="1412">
        <v>43292</v>
      </c>
      <c r="P121" s="1466" t="s">
        <v>368</v>
      </c>
      <c r="Q121" s="1057">
        <v>20288</v>
      </c>
      <c r="R121" s="1275" t="s">
        <v>471</v>
      </c>
      <c r="S121" s="893">
        <f t="shared" ref="S121:S127" si="36">Q121+M121+K121</f>
        <v>20288</v>
      </c>
      <c r="T121" s="894">
        <f t="shared" ref="T121:T127" si="37">S121/H121</f>
        <v>32</v>
      </c>
    </row>
    <row r="122" spans="1:20" s="148" customFormat="1" ht="39" customHeight="1" x14ac:dyDescent="0.3">
      <c r="A122" s="991">
        <v>84</v>
      </c>
      <c r="B122" s="1518" t="s">
        <v>105</v>
      </c>
      <c r="C122" s="1409" t="s">
        <v>348</v>
      </c>
      <c r="D122" s="1354"/>
      <c r="E122" s="1520">
        <v>45152</v>
      </c>
      <c r="F122" s="1343">
        <v>596.75</v>
      </c>
      <c r="G122" s="595">
        <v>50</v>
      </c>
      <c r="H122" s="933">
        <v>596.75</v>
      </c>
      <c r="I122" s="942">
        <f t="shared" si="35"/>
        <v>0</v>
      </c>
      <c r="J122" s="734"/>
      <c r="K122" s="1055"/>
      <c r="L122" s="1056"/>
      <c r="M122" s="1055"/>
      <c r="N122" s="1356"/>
      <c r="O122" s="1522" t="s">
        <v>413</v>
      </c>
      <c r="P122" s="1393"/>
      <c r="Q122" s="1057">
        <v>50723.75</v>
      </c>
      <c r="R122" s="1491" t="s">
        <v>476</v>
      </c>
      <c r="S122" s="893">
        <f t="shared" si="36"/>
        <v>50723.75</v>
      </c>
      <c r="T122" s="894">
        <f t="shared" si="37"/>
        <v>85</v>
      </c>
    </row>
    <row r="123" spans="1:20" s="148" customFormat="1" ht="31.5" customHeight="1" thickBot="1" x14ac:dyDescent="0.35">
      <c r="A123" s="991">
        <v>85</v>
      </c>
      <c r="B123" s="1519"/>
      <c r="C123" s="1411" t="s">
        <v>412</v>
      </c>
      <c r="D123" s="1354"/>
      <c r="E123" s="1521"/>
      <c r="F123" s="1343">
        <v>598.37</v>
      </c>
      <c r="G123" s="595">
        <v>48</v>
      </c>
      <c r="H123" s="933">
        <v>598.37</v>
      </c>
      <c r="I123" s="942">
        <f t="shared" si="35"/>
        <v>0</v>
      </c>
      <c r="J123" s="734"/>
      <c r="K123" s="1055"/>
      <c r="L123" s="1056"/>
      <c r="M123" s="1055"/>
      <c r="N123" s="1356"/>
      <c r="O123" s="1523"/>
      <c r="P123" s="1393"/>
      <c r="Q123" s="1057">
        <v>50861.45</v>
      </c>
      <c r="R123" s="1492"/>
      <c r="S123" s="893">
        <f t="shared" si="36"/>
        <v>50861.45</v>
      </c>
      <c r="T123" s="894">
        <f t="shared" si="37"/>
        <v>85</v>
      </c>
    </row>
    <row r="124" spans="1:20" s="148" customFormat="1" ht="31.5" customHeight="1" thickTop="1" x14ac:dyDescent="0.3">
      <c r="A124" s="991">
        <v>86</v>
      </c>
      <c r="B124" s="1568" t="s">
        <v>461</v>
      </c>
      <c r="C124" s="1411" t="s">
        <v>462</v>
      </c>
      <c r="D124" s="1354"/>
      <c r="E124" s="1570">
        <v>45152</v>
      </c>
      <c r="F124" s="1343">
        <v>19.309999999999999</v>
      </c>
      <c r="G124" s="595">
        <v>2</v>
      </c>
      <c r="H124" s="933">
        <v>19.309999999999999</v>
      </c>
      <c r="I124" s="942">
        <f t="shared" si="35"/>
        <v>0</v>
      </c>
      <c r="J124" s="734"/>
      <c r="K124" s="1055"/>
      <c r="L124" s="1056"/>
      <c r="M124" s="1055"/>
      <c r="N124" s="1356"/>
      <c r="O124" s="1572">
        <v>20674</v>
      </c>
      <c r="P124" s="1393"/>
      <c r="Q124" s="1396">
        <v>2606.85</v>
      </c>
      <c r="R124" s="1496" t="s">
        <v>480</v>
      </c>
      <c r="S124" s="893">
        <f t="shared" si="36"/>
        <v>2606.85</v>
      </c>
      <c r="T124" s="894">
        <f t="shared" si="37"/>
        <v>135</v>
      </c>
    </row>
    <row r="125" spans="1:20" s="148" customFormat="1" ht="43.5" customHeight="1" thickBot="1" x14ac:dyDescent="0.35">
      <c r="A125" s="991">
        <v>87</v>
      </c>
      <c r="B125" s="1569"/>
      <c r="C125" s="1411" t="s">
        <v>463</v>
      </c>
      <c r="D125" s="1354"/>
      <c r="E125" s="1571"/>
      <c r="F125" s="1343">
        <v>1012.13</v>
      </c>
      <c r="G125" s="595">
        <v>35</v>
      </c>
      <c r="H125" s="933">
        <v>1012.13</v>
      </c>
      <c r="I125" s="942">
        <f t="shared" si="35"/>
        <v>0</v>
      </c>
      <c r="J125" s="734"/>
      <c r="K125" s="1055"/>
      <c r="L125" s="1056"/>
      <c r="M125" s="1055"/>
      <c r="N125" s="1356"/>
      <c r="O125" s="1573"/>
      <c r="P125" s="1393"/>
      <c r="Q125" s="1396">
        <v>64776.32</v>
      </c>
      <c r="R125" s="1497"/>
      <c r="S125" s="893">
        <f t="shared" si="36"/>
        <v>64776.32</v>
      </c>
      <c r="T125" s="894">
        <f t="shared" si="37"/>
        <v>64</v>
      </c>
    </row>
    <row r="126" spans="1:20" s="148" customFormat="1" ht="39" customHeight="1" x14ac:dyDescent="0.3">
      <c r="A126" s="991">
        <v>88</v>
      </c>
      <c r="B126" s="1498" t="s">
        <v>349</v>
      </c>
      <c r="C126" s="1417" t="s">
        <v>414</v>
      </c>
      <c r="D126" s="1354"/>
      <c r="E126" s="1524">
        <v>45154</v>
      </c>
      <c r="F126" s="1343">
        <v>615.91999999999996</v>
      </c>
      <c r="G126" s="595">
        <v>25</v>
      </c>
      <c r="H126" s="933">
        <v>615.91999999999996</v>
      </c>
      <c r="I126" s="942">
        <f t="shared" si="35"/>
        <v>0</v>
      </c>
      <c r="J126" s="687"/>
      <c r="K126" s="1055"/>
      <c r="L126" s="1056"/>
      <c r="M126" s="1055"/>
      <c r="N126" s="1356"/>
      <c r="O126" s="1527" t="s">
        <v>418</v>
      </c>
      <c r="P126" s="1420"/>
      <c r="Q126" s="1396">
        <v>68983.039999999994</v>
      </c>
      <c r="R126" s="1493" t="s">
        <v>428</v>
      </c>
      <c r="S126" s="893">
        <f t="shared" si="36"/>
        <v>68983.039999999994</v>
      </c>
      <c r="T126" s="894">
        <f t="shared" si="37"/>
        <v>112</v>
      </c>
    </row>
    <row r="127" spans="1:20" s="148" customFormat="1" ht="45.75" customHeight="1" x14ac:dyDescent="0.25">
      <c r="A127" s="991">
        <v>89</v>
      </c>
      <c r="B127" s="1499"/>
      <c r="C127" s="1417" t="s">
        <v>415</v>
      </c>
      <c r="D127" s="1354"/>
      <c r="E127" s="1525"/>
      <c r="F127" s="1343">
        <v>191.88</v>
      </c>
      <c r="G127" s="595">
        <v>5</v>
      </c>
      <c r="H127" s="933">
        <v>191.88</v>
      </c>
      <c r="I127" s="423">
        <f t="shared" ref="I127:I128" si="38">H127-F127</f>
        <v>0</v>
      </c>
      <c r="J127" s="687"/>
      <c r="K127" s="1055"/>
      <c r="L127" s="1056"/>
      <c r="M127" s="1055"/>
      <c r="N127" s="1356"/>
      <c r="O127" s="1528"/>
      <c r="P127" s="1420"/>
      <c r="Q127" s="1430">
        <v>12472.2</v>
      </c>
      <c r="R127" s="1494"/>
      <c r="S127" s="893">
        <f t="shared" si="36"/>
        <v>12472.2</v>
      </c>
      <c r="T127" s="894">
        <f t="shared" si="37"/>
        <v>65</v>
      </c>
    </row>
    <row r="128" spans="1:20" s="148" customFormat="1" ht="43.5" customHeight="1" x14ac:dyDescent="0.25">
      <c r="A128" s="991">
        <v>90</v>
      </c>
      <c r="B128" s="1499"/>
      <c r="C128" s="1418" t="s">
        <v>352</v>
      </c>
      <c r="D128" s="1354"/>
      <c r="E128" s="1525"/>
      <c r="F128" s="1414">
        <v>899.53</v>
      </c>
      <c r="G128" s="689">
        <v>35</v>
      </c>
      <c r="H128" s="860">
        <v>899.53</v>
      </c>
      <c r="I128" s="423">
        <f t="shared" si="38"/>
        <v>0</v>
      </c>
      <c r="J128" s="689"/>
      <c r="K128" s="1055"/>
      <c r="L128" s="1059"/>
      <c r="M128" s="1055"/>
      <c r="N128" s="1356"/>
      <c r="O128" s="1528"/>
      <c r="P128" s="1421"/>
      <c r="Q128" s="1430">
        <v>62067.57</v>
      </c>
      <c r="R128" s="1494"/>
      <c r="S128" s="893">
        <f t="shared" si="30"/>
        <v>62067.57</v>
      </c>
      <c r="T128" s="894">
        <f t="shared" si="31"/>
        <v>69</v>
      </c>
    </row>
    <row r="129" spans="1:24" s="148" customFormat="1" ht="45" customHeight="1" x14ac:dyDescent="0.25">
      <c r="A129" s="991">
        <v>91</v>
      </c>
      <c r="B129" s="1499"/>
      <c r="C129" s="1419" t="s">
        <v>416</v>
      </c>
      <c r="D129" s="1354"/>
      <c r="E129" s="1525"/>
      <c r="F129" s="1415">
        <v>614.51</v>
      </c>
      <c r="G129" s="835">
        <v>20</v>
      </c>
      <c r="H129" s="992">
        <v>614.51</v>
      </c>
      <c r="I129" s="423">
        <f t="shared" ref="I129:I167" si="39">H129-F129</f>
        <v>0</v>
      </c>
      <c r="J129" s="1139"/>
      <c r="K129" s="1060"/>
      <c r="L129" s="1060"/>
      <c r="M129" s="1055"/>
      <c r="N129" s="1356"/>
      <c r="O129" s="1528"/>
      <c r="P129" s="1384"/>
      <c r="Q129" s="1430">
        <v>140108.28</v>
      </c>
      <c r="R129" s="1494"/>
      <c r="S129" s="893">
        <f t="shared" si="30"/>
        <v>140108.28</v>
      </c>
      <c r="T129" s="894">
        <f t="shared" si="31"/>
        <v>228</v>
      </c>
    </row>
    <row r="130" spans="1:24" s="148" customFormat="1" ht="31.5" customHeight="1" thickBot="1" x14ac:dyDescent="0.35">
      <c r="A130" s="991">
        <v>92</v>
      </c>
      <c r="B130" s="1500"/>
      <c r="C130" s="1419" t="s">
        <v>417</v>
      </c>
      <c r="D130" s="1413"/>
      <c r="E130" s="1526"/>
      <c r="F130" s="1416">
        <v>632.07000000000005</v>
      </c>
      <c r="G130" s="1039">
        <v>20</v>
      </c>
      <c r="H130" s="993">
        <v>632.07000000000005</v>
      </c>
      <c r="I130" s="891">
        <f t="shared" si="39"/>
        <v>0</v>
      </c>
      <c r="J130" s="688"/>
      <c r="K130" s="1060"/>
      <c r="L130" s="1060"/>
      <c r="M130" s="1055"/>
      <c r="N130" s="1356"/>
      <c r="O130" s="1529"/>
      <c r="P130" s="1393"/>
      <c r="Q130" s="1396">
        <v>41716.620000000003</v>
      </c>
      <c r="R130" s="1495"/>
      <c r="S130" s="893">
        <f t="shared" si="30"/>
        <v>41716.620000000003</v>
      </c>
      <c r="T130" s="894">
        <f t="shared" si="31"/>
        <v>66</v>
      </c>
      <c r="X130" s="836">
        <v>68507.399999999994</v>
      </c>
    </row>
    <row r="131" spans="1:24" s="148" customFormat="1" ht="43.5" customHeight="1" thickBot="1" x14ac:dyDescent="0.35">
      <c r="A131" s="991">
        <v>93</v>
      </c>
      <c r="B131" s="1423" t="s">
        <v>343</v>
      </c>
      <c r="C131" s="1053" t="s">
        <v>82</v>
      </c>
      <c r="D131" s="731"/>
      <c r="E131" s="1355">
        <v>45154</v>
      </c>
      <c r="F131" s="982">
        <v>2744.68</v>
      </c>
      <c r="G131" s="1039">
        <v>3</v>
      </c>
      <c r="H131" s="993">
        <v>2744.68</v>
      </c>
      <c r="I131" s="891">
        <f t="shared" si="39"/>
        <v>0</v>
      </c>
      <c r="J131" s="1269"/>
      <c r="K131" s="1055"/>
      <c r="L131" s="1228"/>
      <c r="M131" s="1055"/>
      <c r="N131" s="602"/>
      <c r="O131" s="1426" t="s">
        <v>419</v>
      </c>
      <c r="P131" s="1058"/>
      <c r="Q131" s="1057">
        <v>68617</v>
      </c>
      <c r="R131" s="1432" t="s">
        <v>478</v>
      </c>
      <c r="S131" s="893">
        <f t="shared" si="30"/>
        <v>68617</v>
      </c>
      <c r="T131" s="894">
        <f t="shared" si="31"/>
        <v>25</v>
      </c>
      <c r="X131" s="836"/>
    </row>
    <row r="132" spans="1:24" s="148" customFormat="1" ht="38.25" customHeight="1" thickTop="1" x14ac:dyDescent="0.3">
      <c r="A132" s="991">
        <v>94</v>
      </c>
      <c r="B132" s="1509" t="s">
        <v>385</v>
      </c>
      <c r="C132" s="1422" t="s">
        <v>386</v>
      </c>
      <c r="D132" s="1413"/>
      <c r="E132" s="1512">
        <v>45154</v>
      </c>
      <c r="F132" s="1416">
        <v>4063.7</v>
      </c>
      <c r="G132" s="1039"/>
      <c r="H132" s="890">
        <v>4030.4</v>
      </c>
      <c r="I132" s="891">
        <f t="shared" si="39"/>
        <v>-33.299999999999727</v>
      </c>
      <c r="J132" s="688"/>
      <c r="K132" s="1060"/>
      <c r="L132" s="1060"/>
      <c r="M132" s="1055"/>
      <c r="N132" s="1356"/>
      <c r="O132" s="1515" t="s">
        <v>421</v>
      </c>
      <c r="P132" s="1393"/>
      <c r="Q132" s="1396">
        <v>190115.14</v>
      </c>
      <c r="R132" s="1530" t="s">
        <v>424</v>
      </c>
      <c r="S132" s="893">
        <f t="shared" si="30"/>
        <v>190115.14</v>
      </c>
      <c r="T132" s="894">
        <f t="shared" si="31"/>
        <v>47.170290789996031</v>
      </c>
      <c r="U132" s="1427">
        <v>96</v>
      </c>
      <c r="X132" s="836"/>
    </row>
    <row r="133" spans="1:24" s="148" customFormat="1" ht="38.25" customHeight="1" x14ac:dyDescent="0.3">
      <c r="A133" s="991">
        <v>95</v>
      </c>
      <c r="B133" s="1510"/>
      <c r="C133" s="1422" t="s">
        <v>71</v>
      </c>
      <c r="D133" s="1413"/>
      <c r="E133" s="1513"/>
      <c r="F133" s="1416">
        <v>213.45</v>
      </c>
      <c r="G133" s="1039"/>
      <c r="H133" s="890">
        <v>213.45</v>
      </c>
      <c r="I133" s="891">
        <f t="shared" si="39"/>
        <v>0</v>
      </c>
      <c r="J133" s="688"/>
      <c r="K133" s="1060"/>
      <c r="L133" s="1060"/>
      <c r="M133" s="1055"/>
      <c r="N133" s="1356"/>
      <c r="O133" s="1516"/>
      <c r="P133" s="1393"/>
      <c r="Q133" s="1396">
        <v>29883</v>
      </c>
      <c r="R133" s="1531"/>
      <c r="S133" s="893">
        <f t="shared" ref="S133:S134" si="40">Q133+M133+K133</f>
        <v>29883</v>
      </c>
      <c r="T133" s="894">
        <f t="shared" ref="T133:T134" si="41">S133/H133</f>
        <v>140</v>
      </c>
      <c r="U133" s="1427">
        <v>140</v>
      </c>
      <c r="X133" s="836"/>
    </row>
    <row r="134" spans="1:24" s="148" customFormat="1" ht="31.5" customHeight="1" thickBot="1" x14ac:dyDescent="0.35">
      <c r="A134" s="991">
        <v>96</v>
      </c>
      <c r="B134" s="1511"/>
      <c r="C134" s="1422" t="s">
        <v>420</v>
      </c>
      <c r="D134" s="1424"/>
      <c r="E134" s="1514"/>
      <c r="F134" s="1425">
        <v>101.3</v>
      </c>
      <c r="G134" s="808"/>
      <c r="H134" s="892">
        <v>101.3</v>
      </c>
      <c r="I134" s="891">
        <f t="shared" si="39"/>
        <v>0</v>
      </c>
      <c r="J134" s="689"/>
      <c r="K134" s="1055"/>
      <c r="L134" s="1059"/>
      <c r="M134" s="1055"/>
      <c r="N134" s="1356"/>
      <c r="O134" s="1517"/>
      <c r="P134" s="1393"/>
      <c r="Q134" s="1396">
        <v>2026.06</v>
      </c>
      <c r="R134" s="1532"/>
      <c r="S134" s="893">
        <f t="shared" si="40"/>
        <v>2026.06</v>
      </c>
      <c r="T134" s="894">
        <f t="shared" si="41"/>
        <v>20.000592300098717</v>
      </c>
      <c r="U134" s="1427">
        <v>20</v>
      </c>
      <c r="X134" s="836">
        <v>2299.8000000000002</v>
      </c>
    </row>
    <row r="135" spans="1:24" s="148" customFormat="1" ht="37.5" customHeight="1" thickTop="1" x14ac:dyDescent="0.3">
      <c r="A135" s="991">
        <v>97</v>
      </c>
      <c r="B135" s="1433" t="s">
        <v>433</v>
      </c>
      <c r="C135" s="1053"/>
      <c r="D135" s="730"/>
      <c r="E135" s="1345"/>
      <c r="F135" s="892"/>
      <c r="G135" s="808"/>
      <c r="H135" s="892"/>
      <c r="I135" s="891">
        <f t="shared" si="39"/>
        <v>0</v>
      </c>
      <c r="J135" s="689"/>
      <c r="K135" s="1055"/>
      <c r="L135" s="1059"/>
      <c r="M135" s="1055"/>
      <c r="N135" s="1058"/>
      <c r="O135" s="1360"/>
      <c r="P135" s="1058"/>
      <c r="Q135" s="1057"/>
      <c r="R135" s="1400"/>
      <c r="S135" s="893">
        <f t="shared" ref="S135:S141" si="42">Q135+M135+K135</f>
        <v>0</v>
      </c>
      <c r="T135" s="894" t="e">
        <f t="shared" ref="T135:T141" si="43">S135/H135</f>
        <v>#DIV/0!</v>
      </c>
      <c r="X135" s="836"/>
    </row>
    <row r="136" spans="1:24" s="148" customFormat="1" ht="31.5" customHeight="1" x14ac:dyDescent="0.3">
      <c r="A136" s="991">
        <v>98</v>
      </c>
      <c r="B136" s="1434" t="s">
        <v>433</v>
      </c>
      <c r="C136" s="1053"/>
      <c r="D136" s="730"/>
      <c r="E136" s="834"/>
      <c r="F136" s="892"/>
      <c r="G136" s="808"/>
      <c r="H136" s="892"/>
      <c r="I136" s="891">
        <f t="shared" si="39"/>
        <v>0</v>
      </c>
      <c r="J136" s="689"/>
      <c r="K136" s="1055"/>
      <c r="L136" s="1059"/>
      <c r="M136" s="1055"/>
      <c r="N136" s="1058"/>
      <c r="O136" s="1015"/>
      <c r="P136" s="1058"/>
      <c r="Q136" s="1057"/>
      <c r="R136" s="940"/>
      <c r="S136" s="893">
        <f t="shared" si="42"/>
        <v>0</v>
      </c>
      <c r="T136" s="894" t="e">
        <f t="shared" si="43"/>
        <v>#DIV/0!</v>
      </c>
      <c r="X136" s="836"/>
    </row>
    <row r="137" spans="1:24" s="148" customFormat="1" ht="44.25" customHeight="1" thickBot="1" x14ac:dyDescent="0.35">
      <c r="A137" s="991">
        <v>99</v>
      </c>
      <c r="B137" s="1478" t="s">
        <v>442</v>
      </c>
      <c r="C137" s="1053" t="s">
        <v>464</v>
      </c>
      <c r="D137" s="730"/>
      <c r="E137" s="1459">
        <v>45156</v>
      </c>
      <c r="F137" s="892">
        <v>18615.740000000002</v>
      </c>
      <c r="G137" s="808">
        <v>684</v>
      </c>
      <c r="H137" s="892">
        <v>18615.740000000002</v>
      </c>
      <c r="I137" s="891">
        <f t="shared" si="39"/>
        <v>0</v>
      </c>
      <c r="J137" s="689"/>
      <c r="K137" s="1055"/>
      <c r="L137" s="1059"/>
      <c r="M137" s="1055"/>
      <c r="N137" s="1058"/>
      <c r="O137" s="1016"/>
      <c r="P137" s="1058"/>
      <c r="Q137" s="1057"/>
      <c r="R137" s="1431"/>
      <c r="S137" s="893">
        <f t="shared" si="42"/>
        <v>0</v>
      </c>
      <c r="T137" s="894">
        <f t="shared" si="43"/>
        <v>0</v>
      </c>
      <c r="X137" s="836"/>
    </row>
    <row r="138" spans="1:24" s="148" customFormat="1" ht="42.75" customHeight="1" x14ac:dyDescent="0.3">
      <c r="A138" s="991">
        <v>100</v>
      </c>
      <c r="B138" s="1498" t="s">
        <v>385</v>
      </c>
      <c r="C138" s="1477" t="s">
        <v>386</v>
      </c>
      <c r="D138" s="1424"/>
      <c r="E138" s="1578" t="s">
        <v>468</v>
      </c>
      <c r="F138" s="1425">
        <f>2083.33+2022.07</f>
        <v>4105.3999999999996</v>
      </c>
      <c r="G138" s="808"/>
      <c r="H138" s="892">
        <f>2083.33+2022.07</f>
        <v>4105.3999999999996</v>
      </c>
      <c r="I138" s="891">
        <f t="shared" si="39"/>
        <v>0</v>
      </c>
      <c r="J138" s="689"/>
      <c r="K138" s="1055"/>
      <c r="L138" s="1059"/>
      <c r="M138" s="1055"/>
      <c r="N138" s="1356"/>
      <c r="O138" s="1581" t="s">
        <v>469</v>
      </c>
      <c r="P138" s="1479"/>
      <c r="Q138" s="1481">
        <f>200000+196844.83</f>
        <v>396844.82999999996</v>
      </c>
      <c r="R138" s="1488" t="s">
        <v>434</v>
      </c>
      <c r="S138" s="893">
        <f t="shared" si="42"/>
        <v>396844.82999999996</v>
      </c>
      <c r="T138" s="894">
        <f>S138/H138</f>
        <v>96.664108247673795</v>
      </c>
      <c r="X138" s="836"/>
    </row>
    <row r="139" spans="1:24" s="148" customFormat="1" ht="42.75" customHeight="1" x14ac:dyDescent="0.3">
      <c r="A139" s="991">
        <v>101</v>
      </c>
      <c r="B139" s="1499"/>
      <c r="C139" s="1477" t="s">
        <v>71</v>
      </c>
      <c r="D139" s="1424"/>
      <c r="E139" s="1579"/>
      <c r="F139" s="1425">
        <v>215.85</v>
      </c>
      <c r="G139" s="808"/>
      <c r="H139" s="892">
        <v>215.85</v>
      </c>
      <c r="I139" s="891">
        <f t="shared" si="39"/>
        <v>0</v>
      </c>
      <c r="J139" s="689"/>
      <c r="K139" s="1055"/>
      <c r="L139" s="1059"/>
      <c r="M139" s="1055"/>
      <c r="N139" s="1356"/>
      <c r="O139" s="1582"/>
      <c r="P139" s="1479"/>
      <c r="Q139" s="1481">
        <v>30219</v>
      </c>
      <c r="R139" s="1489"/>
      <c r="S139" s="893">
        <f t="shared" ref="S139:S140" si="44">Q139+M139+K139</f>
        <v>30219</v>
      </c>
      <c r="T139" s="894">
        <f t="shared" ref="T139:T140" si="45">S139/H139</f>
        <v>140</v>
      </c>
      <c r="X139" s="836"/>
    </row>
    <row r="140" spans="1:24" s="148" customFormat="1" ht="42.75" customHeight="1" thickBot="1" x14ac:dyDescent="0.35">
      <c r="A140" s="991">
        <v>102</v>
      </c>
      <c r="B140" s="1500"/>
      <c r="C140" s="1477" t="s">
        <v>475</v>
      </c>
      <c r="D140" s="1424"/>
      <c r="E140" s="1580"/>
      <c r="F140" s="1425">
        <v>102.3</v>
      </c>
      <c r="G140" s="808"/>
      <c r="H140" s="892">
        <v>102.3</v>
      </c>
      <c r="I140" s="891">
        <f t="shared" si="39"/>
        <v>0</v>
      </c>
      <c r="J140" s="689"/>
      <c r="K140" s="1055"/>
      <c r="L140" s="1059"/>
      <c r="M140" s="1055"/>
      <c r="N140" s="1356"/>
      <c r="O140" s="1583"/>
      <c r="P140" s="1479"/>
      <c r="Q140" s="1481">
        <v>2046</v>
      </c>
      <c r="R140" s="1490"/>
      <c r="S140" s="893">
        <f t="shared" si="44"/>
        <v>2046</v>
      </c>
      <c r="T140" s="894">
        <f t="shared" si="45"/>
        <v>20</v>
      </c>
      <c r="X140" s="836"/>
    </row>
    <row r="141" spans="1:24" s="148" customFormat="1" ht="41.25" customHeight="1" thickBot="1" x14ac:dyDescent="0.35">
      <c r="A141" s="991">
        <v>103</v>
      </c>
      <c r="B141" s="1386" t="s">
        <v>80</v>
      </c>
      <c r="C141" s="1039" t="s">
        <v>346</v>
      </c>
      <c r="D141" s="1137"/>
      <c r="E141" s="1345">
        <v>45157</v>
      </c>
      <c r="F141" s="892">
        <v>2126.62</v>
      </c>
      <c r="G141" s="808">
        <v>70</v>
      </c>
      <c r="H141" s="892">
        <v>2126.62</v>
      </c>
      <c r="I141" s="891">
        <f t="shared" si="39"/>
        <v>0</v>
      </c>
      <c r="J141" s="835"/>
      <c r="K141" s="1055"/>
      <c r="L141" s="1059"/>
      <c r="M141" s="1055"/>
      <c r="N141" s="1058"/>
      <c r="O141" s="1480"/>
      <c r="P141" s="1057"/>
      <c r="Q141" s="1057"/>
      <c r="R141" s="1482"/>
      <c r="S141" s="893">
        <f t="shared" si="42"/>
        <v>0</v>
      </c>
      <c r="T141" s="894">
        <f t="shared" si="43"/>
        <v>0</v>
      </c>
      <c r="X141" s="836">
        <v>3611.88</v>
      </c>
    </row>
    <row r="142" spans="1:24" s="148" customFormat="1" ht="37.5" customHeight="1" thickBot="1" x14ac:dyDescent="0.35">
      <c r="A142" s="991">
        <v>104</v>
      </c>
      <c r="B142" s="1379" t="s">
        <v>90</v>
      </c>
      <c r="C142" s="1138" t="s">
        <v>465</v>
      </c>
      <c r="D142" s="1137"/>
      <c r="E142" s="1459">
        <v>45160</v>
      </c>
      <c r="F142" s="892">
        <v>2002.14</v>
      </c>
      <c r="G142" s="808">
        <v>441</v>
      </c>
      <c r="H142" s="892">
        <v>2002.14</v>
      </c>
      <c r="I142" s="891">
        <f t="shared" si="39"/>
        <v>0</v>
      </c>
      <c r="J142" s="689"/>
      <c r="K142" s="1055"/>
      <c r="L142" s="1059"/>
      <c r="M142" s="1055"/>
      <c r="N142" s="934"/>
      <c r="O142" s="1462" t="s">
        <v>477</v>
      </c>
      <c r="P142" s="1273"/>
      <c r="Q142" s="1396">
        <v>84089.88</v>
      </c>
      <c r="R142" s="1493" t="s">
        <v>476</v>
      </c>
      <c r="S142" s="893">
        <f t="shared" si="30"/>
        <v>84089.88</v>
      </c>
      <c r="T142" s="894">
        <f t="shared" si="31"/>
        <v>42</v>
      </c>
      <c r="X142" s="836">
        <v>79503.45</v>
      </c>
    </row>
    <row r="143" spans="1:24" s="148" customFormat="1" ht="49.5" customHeight="1" x14ac:dyDescent="0.3">
      <c r="A143" s="991">
        <v>105</v>
      </c>
      <c r="B143" s="1574" t="s">
        <v>90</v>
      </c>
      <c r="C143" s="1454" t="s">
        <v>466</v>
      </c>
      <c r="D143" s="1457"/>
      <c r="E143" s="1544">
        <v>45160</v>
      </c>
      <c r="F143" s="1425">
        <v>110</v>
      </c>
      <c r="G143" s="808">
        <v>11</v>
      </c>
      <c r="H143" s="892">
        <v>110</v>
      </c>
      <c r="I143" s="891">
        <f t="shared" si="39"/>
        <v>0</v>
      </c>
      <c r="J143" s="689"/>
      <c r="K143" s="1055"/>
      <c r="L143" s="1059"/>
      <c r="M143" s="1055"/>
      <c r="N143" s="1461"/>
      <c r="O143" s="1576" t="s">
        <v>477</v>
      </c>
      <c r="P143" s="1393"/>
      <c r="Q143" s="1396">
        <v>9350</v>
      </c>
      <c r="R143" s="1494"/>
      <c r="S143" s="893">
        <f t="shared" si="30"/>
        <v>9350</v>
      </c>
      <c r="T143" s="894">
        <f t="shared" si="31"/>
        <v>85</v>
      </c>
      <c r="X143" s="836">
        <v>51480</v>
      </c>
    </row>
    <row r="144" spans="1:24" s="148" customFormat="1" ht="42.75" customHeight="1" thickBot="1" x14ac:dyDescent="0.35">
      <c r="A144" s="991">
        <v>106</v>
      </c>
      <c r="B144" s="1575"/>
      <c r="C144" s="1455" t="s">
        <v>467</v>
      </c>
      <c r="D144" s="1458"/>
      <c r="E144" s="1545"/>
      <c r="F144" s="1425">
        <v>50</v>
      </c>
      <c r="G144" s="808">
        <v>5</v>
      </c>
      <c r="H144" s="892">
        <v>50</v>
      </c>
      <c r="I144" s="891">
        <f t="shared" ref="I144:I146" si="46">H144-F144</f>
        <v>0</v>
      </c>
      <c r="J144" s="689"/>
      <c r="K144" s="1055"/>
      <c r="L144" s="1059"/>
      <c r="M144" s="1055"/>
      <c r="N144" s="1354"/>
      <c r="O144" s="1577"/>
      <c r="P144" s="1393"/>
      <c r="Q144" s="1396">
        <v>3500</v>
      </c>
      <c r="R144" s="1495"/>
      <c r="S144" s="893">
        <f t="shared" si="30"/>
        <v>3500</v>
      </c>
      <c r="T144" s="894">
        <f t="shared" si="31"/>
        <v>70</v>
      </c>
      <c r="X144" s="836">
        <v>3952.64</v>
      </c>
    </row>
    <row r="145" spans="1:24" s="148" customFormat="1" ht="42.75" customHeight="1" x14ac:dyDescent="0.3">
      <c r="A145" s="991">
        <v>107</v>
      </c>
      <c r="B145" s="1474" t="s">
        <v>472</v>
      </c>
      <c r="C145" s="1475" t="s">
        <v>474</v>
      </c>
      <c r="D145" s="1458"/>
      <c r="E145" s="1467">
        <v>45160</v>
      </c>
      <c r="F145" s="1469"/>
      <c r="G145" s="1470"/>
      <c r="H145" s="1471"/>
      <c r="I145" s="891">
        <f t="shared" si="46"/>
        <v>0</v>
      </c>
      <c r="J145" s="689"/>
      <c r="K145" s="1055"/>
      <c r="L145" s="1059"/>
      <c r="M145" s="1055"/>
      <c r="N145" s="1354"/>
      <c r="O145" s="1472">
        <v>1635</v>
      </c>
      <c r="P145" s="1473" t="s">
        <v>368</v>
      </c>
      <c r="Q145" s="1057">
        <v>610824.95999999996</v>
      </c>
      <c r="R145" s="1208" t="s">
        <v>473</v>
      </c>
      <c r="S145" s="893"/>
      <c r="T145" s="894"/>
      <c r="X145" s="1468"/>
    </row>
    <row r="146" spans="1:24" s="148" customFormat="1" ht="36.75" customHeight="1" x14ac:dyDescent="0.3">
      <c r="A146" s="991">
        <v>108</v>
      </c>
      <c r="B146" s="1456" t="s">
        <v>105</v>
      </c>
      <c r="C146" s="1106" t="s">
        <v>72</v>
      </c>
      <c r="D146" s="1132"/>
      <c r="E146" s="1460">
        <v>45163</v>
      </c>
      <c r="F146" s="860">
        <v>300</v>
      </c>
      <c r="G146" s="689">
        <v>30</v>
      </c>
      <c r="H146" s="860">
        <v>300</v>
      </c>
      <c r="I146" s="891">
        <f t="shared" si="46"/>
        <v>0</v>
      </c>
      <c r="J146" s="1131"/>
      <c r="K146" s="1055"/>
      <c r="L146" s="1059"/>
      <c r="M146" s="1055"/>
      <c r="N146" s="934"/>
      <c r="O146" s="1463" t="s">
        <v>470</v>
      </c>
      <c r="P146" s="1058"/>
      <c r="Q146" s="1057"/>
      <c r="R146" s="602"/>
      <c r="S146" s="893">
        <f t="shared" si="30"/>
        <v>0</v>
      </c>
      <c r="T146" s="894">
        <f t="shared" si="31"/>
        <v>0</v>
      </c>
      <c r="X146" s="896">
        <f>SUM(X92:X144)</f>
        <v>209355.17</v>
      </c>
    </row>
    <row r="147" spans="1:24" s="148" customFormat="1" ht="48" customHeight="1" x14ac:dyDescent="0.3">
      <c r="A147" s="991">
        <v>109</v>
      </c>
      <c r="B147" s="946" t="s">
        <v>385</v>
      </c>
      <c r="C147" s="808" t="s">
        <v>386</v>
      </c>
      <c r="D147" s="1484" t="s">
        <v>482</v>
      </c>
      <c r="E147" s="1464" t="s">
        <v>483</v>
      </c>
      <c r="F147" s="892"/>
      <c r="G147" s="808"/>
      <c r="H147" s="892"/>
      <c r="I147" s="891">
        <f t="shared" si="39"/>
        <v>0</v>
      </c>
      <c r="J147" s="689"/>
      <c r="K147" s="1055"/>
      <c r="L147" s="1059"/>
      <c r="M147" s="1055"/>
      <c r="N147" s="1058"/>
      <c r="O147" s="1485" t="s">
        <v>484</v>
      </c>
      <c r="P147" s="1486" t="s">
        <v>482</v>
      </c>
      <c r="Q147" s="1057">
        <v>200000</v>
      </c>
      <c r="R147" s="602" t="s">
        <v>480</v>
      </c>
      <c r="S147" s="893">
        <f t="shared" si="30"/>
        <v>200000</v>
      </c>
      <c r="T147" s="894" t="e">
        <f t="shared" si="31"/>
        <v>#DIV/0!</v>
      </c>
      <c r="X147" s="836">
        <v>3222.35</v>
      </c>
    </row>
    <row r="148" spans="1:24" s="148" customFormat="1" ht="31.5" customHeight="1" x14ac:dyDescent="0.3">
      <c r="A148" s="991">
        <v>110</v>
      </c>
      <c r="B148" s="943"/>
      <c r="C148" s="1116"/>
      <c r="D148" s="581"/>
      <c r="E148" s="834"/>
      <c r="F148" s="892"/>
      <c r="G148" s="808"/>
      <c r="H148" s="892"/>
      <c r="I148" s="891">
        <f t="shared" si="39"/>
        <v>0</v>
      </c>
      <c r="J148" s="689"/>
      <c r="K148" s="1055"/>
      <c r="L148" s="1059"/>
      <c r="M148" s="1055"/>
      <c r="N148" s="934"/>
      <c r="O148" s="1015"/>
      <c r="P148" s="1058"/>
      <c r="Q148" s="1057"/>
      <c r="R148" s="1058"/>
      <c r="S148" s="893">
        <f t="shared" si="30"/>
        <v>0</v>
      </c>
      <c r="T148" s="894" t="e">
        <f t="shared" si="31"/>
        <v>#DIV/0!</v>
      </c>
      <c r="X148" s="836">
        <v>3250.8</v>
      </c>
    </row>
    <row r="149" spans="1:24" s="148" customFormat="1" ht="31.5" customHeight="1" x14ac:dyDescent="0.3">
      <c r="A149" s="991">
        <v>111</v>
      </c>
      <c r="B149" s="943"/>
      <c r="C149" s="808"/>
      <c r="D149" s="581"/>
      <c r="E149" s="834"/>
      <c r="F149" s="892"/>
      <c r="G149" s="808"/>
      <c r="H149" s="892"/>
      <c r="I149" s="891">
        <f t="shared" si="39"/>
        <v>0</v>
      </c>
      <c r="J149" s="689"/>
      <c r="K149" s="1055"/>
      <c r="L149" s="1059"/>
      <c r="M149" s="1055"/>
      <c r="N149" s="1058"/>
      <c r="O149" s="1071"/>
      <c r="P149" s="1070"/>
      <c r="Q149" s="1057"/>
      <c r="R149" s="1062"/>
      <c r="S149" s="893">
        <f t="shared" si="30"/>
        <v>0</v>
      </c>
      <c r="T149" s="894" t="e">
        <f t="shared" si="31"/>
        <v>#DIV/0!</v>
      </c>
      <c r="X149" s="836">
        <v>4054.26</v>
      </c>
    </row>
    <row r="150" spans="1:24" s="148" customFormat="1" ht="31.5" customHeight="1" x14ac:dyDescent="0.3">
      <c r="A150" s="991">
        <v>112</v>
      </c>
      <c r="B150" s="943"/>
      <c r="C150" s="808"/>
      <c r="D150" s="581"/>
      <c r="E150" s="834"/>
      <c r="F150" s="892"/>
      <c r="G150" s="808"/>
      <c r="H150" s="892"/>
      <c r="I150" s="891">
        <f t="shared" si="39"/>
        <v>0</v>
      </c>
      <c r="J150" s="689"/>
      <c r="K150" s="1055"/>
      <c r="L150" s="1059"/>
      <c r="M150" s="1055"/>
      <c r="N150" s="1058"/>
      <c r="O150" s="1071"/>
      <c r="P150" s="1070"/>
      <c r="Q150" s="1057"/>
      <c r="R150" s="1062"/>
      <c r="S150" s="893">
        <f t="shared" si="30"/>
        <v>0</v>
      </c>
      <c r="T150" s="894" t="e">
        <f t="shared" si="31"/>
        <v>#DIV/0!</v>
      </c>
      <c r="X150" s="836">
        <v>3632.62</v>
      </c>
    </row>
    <row r="151" spans="1:24" s="148" customFormat="1" ht="31.5" customHeight="1" x14ac:dyDescent="0.3">
      <c r="A151" s="991">
        <v>113</v>
      </c>
      <c r="B151" s="943"/>
      <c r="C151" s="808"/>
      <c r="D151" s="581"/>
      <c r="E151" s="834"/>
      <c r="F151" s="892"/>
      <c r="G151" s="808"/>
      <c r="H151" s="892"/>
      <c r="I151" s="891">
        <f t="shared" si="39"/>
        <v>0</v>
      </c>
      <c r="J151" s="689"/>
      <c r="K151" s="1055"/>
      <c r="L151" s="1059"/>
      <c r="M151" s="1055"/>
      <c r="N151" s="1058"/>
      <c r="O151" s="1071"/>
      <c r="P151" s="1058"/>
      <c r="Q151" s="1063"/>
      <c r="R151" s="1064"/>
      <c r="S151" s="893">
        <f t="shared" si="30"/>
        <v>0</v>
      </c>
      <c r="T151" s="894" t="e">
        <f t="shared" si="31"/>
        <v>#DIV/0!</v>
      </c>
      <c r="X151" s="836">
        <v>5994.6</v>
      </c>
    </row>
    <row r="152" spans="1:24" s="148" customFormat="1" ht="31.5" customHeight="1" x14ac:dyDescent="0.3">
      <c r="A152" s="991">
        <v>114</v>
      </c>
      <c r="B152" s="946"/>
      <c r="C152" s="958"/>
      <c r="D152" s="581"/>
      <c r="E152" s="834"/>
      <c r="F152" s="892"/>
      <c r="G152" s="808"/>
      <c r="H152" s="892"/>
      <c r="I152" s="891">
        <f t="shared" si="39"/>
        <v>0</v>
      </c>
      <c r="J152" s="689"/>
      <c r="K152" s="1055"/>
      <c r="L152" s="1059"/>
      <c r="M152" s="1055"/>
      <c r="N152" s="934"/>
      <c r="O152" s="1071"/>
      <c r="P152" s="1058"/>
      <c r="Q152" s="1063"/>
      <c r="R152" s="1064"/>
      <c r="S152" s="893">
        <f t="shared" si="30"/>
        <v>0</v>
      </c>
      <c r="T152" s="894" t="e">
        <f t="shared" si="31"/>
        <v>#DIV/0!</v>
      </c>
      <c r="X152" s="836">
        <v>4834.3</v>
      </c>
    </row>
    <row r="153" spans="1:24" s="148" customFormat="1" ht="47.25" customHeight="1" x14ac:dyDescent="0.3">
      <c r="A153" s="991">
        <v>115</v>
      </c>
      <c r="B153" s="946"/>
      <c r="C153" s="808"/>
      <c r="D153" s="581"/>
      <c r="E153" s="834"/>
      <c r="F153" s="892"/>
      <c r="G153" s="808"/>
      <c r="H153" s="892"/>
      <c r="I153" s="891">
        <f t="shared" si="39"/>
        <v>0</v>
      </c>
      <c r="J153" s="689"/>
      <c r="K153" s="1055"/>
      <c r="L153" s="1059"/>
      <c r="M153" s="1055"/>
      <c r="N153" s="934"/>
      <c r="O153" s="1061"/>
      <c r="P153" s="1058"/>
      <c r="Q153" s="1057"/>
      <c r="R153" s="1058"/>
      <c r="S153" s="893">
        <f t="shared" si="30"/>
        <v>0</v>
      </c>
      <c r="T153" s="894" t="e">
        <f t="shared" si="31"/>
        <v>#DIV/0!</v>
      </c>
      <c r="X153" s="836">
        <v>4657.6000000000004</v>
      </c>
    </row>
    <row r="154" spans="1:24" s="148" customFormat="1" ht="31.5" customHeight="1" x14ac:dyDescent="0.3">
      <c r="A154" s="991">
        <v>116</v>
      </c>
      <c r="B154" s="943"/>
      <c r="C154" s="808"/>
      <c r="D154" s="581"/>
      <c r="E154" s="834"/>
      <c r="F154" s="892"/>
      <c r="G154" s="808"/>
      <c r="H154" s="892"/>
      <c r="I154" s="891">
        <f t="shared" si="39"/>
        <v>0</v>
      </c>
      <c r="J154" s="936"/>
      <c r="K154" s="936"/>
      <c r="L154" s="1059"/>
      <c r="M154" s="1055"/>
      <c r="N154" s="934"/>
      <c r="O154" s="1072"/>
      <c r="P154" s="1058"/>
      <c r="Q154" s="1057"/>
      <c r="R154" s="1058"/>
      <c r="S154" s="893">
        <f t="shared" si="30"/>
        <v>0</v>
      </c>
      <c r="T154" s="894" t="e">
        <f t="shared" si="31"/>
        <v>#DIV/0!</v>
      </c>
      <c r="X154" s="836">
        <v>2942.5</v>
      </c>
    </row>
    <row r="155" spans="1:24" s="148" customFormat="1" ht="31.5" customHeight="1" x14ac:dyDescent="0.3">
      <c r="A155" s="991">
        <v>117</v>
      </c>
      <c r="B155" s="946"/>
      <c r="C155" s="808"/>
      <c r="D155" s="581"/>
      <c r="E155" s="834"/>
      <c r="F155" s="892"/>
      <c r="G155" s="808"/>
      <c r="H155" s="892"/>
      <c r="I155" s="891">
        <f t="shared" si="39"/>
        <v>0</v>
      </c>
      <c r="J155" s="689"/>
      <c r="K155" s="591"/>
      <c r="L155" s="959"/>
      <c r="M155" s="591"/>
      <c r="N155" s="941"/>
      <c r="O155" s="1017"/>
      <c r="P155" s="602"/>
      <c r="Q155" s="836"/>
      <c r="R155" s="940"/>
      <c r="S155" s="893">
        <f t="shared" si="30"/>
        <v>0</v>
      </c>
      <c r="T155" s="894" t="e">
        <f t="shared" si="31"/>
        <v>#DIV/0!</v>
      </c>
      <c r="X155" s="836">
        <v>3619.54</v>
      </c>
    </row>
    <row r="156" spans="1:24" s="148" customFormat="1" ht="31.5" customHeight="1" x14ac:dyDescent="0.3">
      <c r="A156" s="991">
        <v>118</v>
      </c>
      <c r="B156" s="946"/>
      <c r="C156" s="958"/>
      <c r="D156" s="581"/>
      <c r="E156" s="834"/>
      <c r="F156" s="892"/>
      <c r="G156" s="808"/>
      <c r="H156" s="892"/>
      <c r="I156" s="891">
        <f t="shared" si="39"/>
        <v>0</v>
      </c>
      <c r="J156" s="689"/>
      <c r="K156" s="591"/>
      <c r="L156" s="959"/>
      <c r="M156" s="591"/>
      <c r="N156" s="941"/>
      <c r="O156" s="1017"/>
      <c r="P156" s="602"/>
      <c r="Q156" s="836"/>
      <c r="R156" s="940"/>
      <c r="S156" s="893">
        <f t="shared" si="30"/>
        <v>0</v>
      </c>
      <c r="T156" s="894" t="e">
        <f t="shared" si="31"/>
        <v>#DIV/0!</v>
      </c>
      <c r="X156" s="836">
        <v>3090.78</v>
      </c>
    </row>
    <row r="157" spans="1:24" s="148" customFormat="1" ht="31.5" customHeight="1" x14ac:dyDescent="0.3">
      <c r="A157" s="991"/>
      <c r="B157" s="946"/>
      <c r="C157" s="808"/>
      <c r="D157" s="581"/>
      <c r="E157" s="834"/>
      <c r="F157" s="892"/>
      <c r="G157" s="808"/>
      <c r="H157" s="892"/>
      <c r="I157" s="891">
        <f t="shared" si="39"/>
        <v>0</v>
      </c>
      <c r="J157" s="689"/>
      <c r="K157" s="591"/>
      <c r="L157" s="690"/>
      <c r="M157" s="591"/>
      <c r="N157" s="941"/>
      <c r="O157" s="1017"/>
      <c r="P157" s="602"/>
      <c r="Q157" s="836"/>
      <c r="R157" s="940"/>
      <c r="S157" s="893">
        <f t="shared" si="30"/>
        <v>0</v>
      </c>
      <c r="T157" s="894" t="e">
        <f t="shared" si="31"/>
        <v>#DIV/0!</v>
      </c>
      <c r="X157" s="836">
        <v>4342</v>
      </c>
    </row>
    <row r="158" spans="1:24" s="148" customFormat="1" ht="53.25" customHeight="1" x14ac:dyDescent="0.25">
      <c r="A158" s="991"/>
      <c r="B158" s="937"/>
      <c r="C158" s="938"/>
      <c r="D158" s="731"/>
      <c r="E158" s="834"/>
      <c r="F158" s="892"/>
      <c r="G158" s="808"/>
      <c r="H158" s="892"/>
      <c r="I158" s="423">
        <f t="shared" si="39"/>
        <v>0</v>
      </c>
      <c r="J158" s="687"/>
      <c r="K158" s="591"/>
      <c r="L158" s="691"/>
      <c r="M158" s="591"/>
      <c r="N158" s="602"/>
      <c r="O158" s="1018"/>
      <c r="P158" s="602"/>
      <c r="Q158" s="842"/>
      <c r="R158" s="939"/>
      <c r="S158" s="893">
        <f t="shared" si="15"/>
        <v>0</v>
      </c>
      <c r="T158" s="894" t="e">
        <f t="shared" ref="T158:T161" si="47">S158/H158</f>
        <v>#DIV/0!</v>
      </c>
      <c r="X158" s="843">
        <v>127420.53</v>
      </c>
    </row>
    <row r="159" spans="1:24" s="148" customFormat="1" ht="53.25" customHeight="1" x14ac:dyDescent="0.25">
      <c r="A159" s="991"/>
      <c r="B159" s="937"/>
      <c r="C159" s="938"/>
      <c r="D159" s="731"/>
      <c r="E159" s="834"/>
      <c r="F159" s="892"/>
      <c r="G159" s="808"/>
      <c r="H159" s="892"/>
      <c r="I159" s="423">
        <f t="shared" si="39"/>
        <v>0</v>
      </c>
      <c r="J159" s="687"/>
      <c r="K159" s="591"/>
      <c r="L159" s="691"/>
      <c r="M159" s="591"/>
      <c r="N159" s="602"/>
      <c r="O159" s="1018"/>
      <c r="P159" s="602"/>
      <c r="Q159" s="842"/>
      <c r="R159" s="939"/>
      <c r="S159" s="893">
        <f t="shared" si="15"/>
        <v>0</v>
      </c>
      <c r="T159" s="894" t="e">
        <f t="shared" si="47"/>
        <v>#DIV/0!</v>
      </c>
      <c r="X159" s="843">
        <v>1664.15</v>
      </c>
    </row>
    <row r="160" spans="1:24" s="148" customFormat="1" ht="53.25" customHeight="1" x14ac:dyDescent="0.25">
      <c r="A160" s="991"/>
      <c r="B160" s="937"/>
      <c r="C160" s="938"/>
      <c r="D160" s="731"/>
      <c r="E160" s="834"/>
      <c r="F160" s="892"/>
      <c r="G160" s="808"/>
      <c r="H160" s="892"/>
      <c r="I160" s="666">
        <f t="shared" si="39"/>
        <v>0</v>
      </c>
      <c r="J160" s="687"/>
      <c r="K160" s="591"/>
      <c r="L160" s="691"/>
      <c r="M160" s="591"/>
      <c r="N160" s="602"/>
      <c r="O160" s="1018"/>
      <c r="P160" s="602"/>
      <c r="Q160" s="842"/>
      <c r="R160" s="939"/>
      <c r="S160" s="893">
        <f t="shared" si="15"/>
        <v>0</v>
      </c>
      <c r="T160" s="894" t="e">
        <f t="shared" si="47"/>
        <v>#DIV/0!</v>
      </c>
      <c r="X160" s="843">
        <v>4143.5200000000004</v>
      </c>
    </row>
    <row r="161" spans="1:24" s="148" customFormat="1" ht="53.25" customHeight="1" x14ac:dyDescent="0.25">
      <c r="A161" s="991"/>
      <c r="B161" s="937"/>
      <c r="C161" s="938"/>
      <c r="D161" s="731"/>
      <c r="E161" s="834"/>
      <c r="F161" s="892"/>
      <c r="G161" s="808"/>
      <c r="H161" s="892"/>
      <c r="I161" s="666">
        <f t="shared" si="39"/>
        <v>0</v>
      </c>
      <c r="J161" s="687"/>
      <c r="K161" s="591"/>
      <c r="L161" s="691"/>
      <c r="M161" s="591"/>
      <c r="N161" s="602"/>
      <c r="O161" s="1018"/>
      <c r="P161" s="602"/>
      <c r="Q161" s="842"/>
      <c r="R161" s="939"/>
      <c r="S161" s="893">
        <f t="shared" si="15"/>
        <v>0</v>
      </c>
      <c r="T161" s="894" t="e">
        <f t="shared" si="47"/>
        <v>#DIV/0!</v>
      </c>
      <c r="X161" s="843">
        <v>2070.5</v>
      </c>
    </row>
    <row r="162" spans="1:24" s="148" customFormat="1" ht="33.75" customHeight="1" x14ac:dyDescent="0.3">
      <c r="A162" s="97"/>
      <c r="B162" s="731"/>
      <c r="C162" s="730"/>
      <c r="D162" s="935"/>
      <c r="E162" s="732"/>
      <c r="F162" s="861"/>
      <c r="G162" s="581"/>
      <c r="H162" s="861"/>
      <c r="I162" s="423">
        <f t="shared" si="39"/>
        <v>0</v>
      </c>
      <c r="J162" s="687"/>
      <c r="K162" s="591"/>
      <c r="L162" s="691"/>
      <c r="M162" s="591"/>
      <c r="N162" s="602"/>
      <c r="O162" s="1014"/>
      <c r="P162" s="602"/>
      <c r="Q162" s="836"/>
      <c r="R162" s="602"/>
      <c r="S162" s="893">
        <f t="shared" ref="S162" si="48">Q162+M162+K162</f>
        <v>0</v>
      </c>
      <c r="T162" s="894" t="e">
        <f t="shared" ref="T162" si="49">S162/H162</f>
        <v>#DIV/0!</v>
      </c>
    </row>
    <row r="163" spans="1:24" s="148" customFormat="1" ht="25.5" customHeight="1" x14ac:dyDescent="0.25">
      <c r="A163" s="97"/>
      <c r="B163" s="809"/>
      <c r="C163" s="606"/>
      <c r="D163" s="704"/>
      <c r="E163" s="735"/>
      <c r="F163" s="862"/>
      <c r="G163" s="607"/>
      <c r="H163" s="875"/>
      <c r="I163" s="813">
        <f t="shared" si="39"/>
        <v>0</v>
      </c>
      <c r="J163" s="687"/>
      <c r="K163" s="591"/>
      <c r="L163" s="690"/>
      <c r="M163" s="591"/>
      <c r="N163" s="602"/>
      <c r="O163" s="1019"/>
      <c r="P163" s="602"/>
      <c r="Q163" s="840"/>
      <c r="R163" s="602"/>
      <c r="S163" s="893">
        <f t="shared" ref="S163:S170" si="50">Q163+M163+K163</f>
        <v>0</v>
      </c>
      <c r="T163" s="894" t="e">
        <f t="shared" ref="T163:T170" si="51">S163/H163</f>
        <v>#DIV/0!</v>
      </c>
    </row>
    <row r="164" spans="1:24" s="148" customFormat="1" ht="38.25" customHeight="1" x14ac:dyDescent="0.25">
      <c r="A164" s="97"/>
      <c r="B164" s="1077"/>
      <c r="C164" s="606"/>
      <c r="D164" s="606"/>
      <c r="E164" s="705"/>
      <c r="F164" s="862"/>
      <c r="G164" s="607"/>
      <c r="H164" s="862"/>
      <c r="I164" s="813">
        <f t="shared" si="39"/>
        <v>0</v>
      </c>
      <c r="J164" s="687"/>
      <c r="K164" s="591"/>
      <c r="L164" s="690"/>
      <c r="M164" s="591"/>
      <c r="N164" s="602"/>
      <c r="O164" s="1019"/>
      <c r="P164" s="602"/>
      <c r="Q164" s="840"/>
      <c r="R164" s="602"/>
      <c r="S164" s="893">
        <f t="shared" si="50"/>
        <v>0</v>
      </c>
      <c r="T164" s="894" t="e">
        <f t="shared" si="51"/>
        <v>#DIV/0!</v>
      </c>
    </row>
    <row r="165" spans="1:24" s="148" customFormat="1" ht="38.25" customHeight="1" x14ac:dyDescent="0.25">
      <c r="A165" s="97"/>
      <c r="B165" s="1077"/>
      <c r="C165" s="606"/>
      <c r="D165" s="733"/>
      <c r="E165" s="705"/>
      <c r="F165" s="862"/>
      <c r="G165" s="607"/>
      <c r="H165" s="862"/>
      <c r="I165" s="813">
        <f t="shared" si="39"/>
        <v>0</v>
      </c>
      <c r="J165" s="687"/>
      <c r="K165" s="591"/>
      <c r="L165" s="690"/>
      <c r="M165" s="591"/>
      <c r="N165" s="602"/>
      <c r="O165" s="1019"/>
      <c r="P165" s="602"/>
      <c r="Q165" s="840"/>
      <c r="R165" s="602"/>
      <c r="S165" s="893">
        <f t="shared" si="50"/>
        <v>0</v>
      </c>
      <c r="T165" s="894" t="e">
        <f t="shared" si="51"/>
        <v>#DIV/0!</v>
      </c>
    </row>
    <row r="166" spans="1:24" s="148" customFormat="1" ht="33" customHeight="1" x14ac:dyDescent="0.25">
      <c r="A166" s="97"/>
      <c r="B166" s="809"/>
      <c r="C166" s="606"/>
      <c r="D166" s="606"/>
      <c r="E166" s="705"/>
      <c r="F166" s="862"/>
      <c r="G166" s="607"/>
      <c r="H166" s="862"/>
      <c r="I166" s="813">
        <f t="shared" si="39"/>
        <v>0</v>
      </c>
      <c r="J166" s="687"/>
      <c r="K166" s="591"/>
      <c r="L166" s="690"/>
      <c r="M166" s="591"/>
      <c r="N166" s="602"/>
      <c r="O166" s="1019"/>
      <c r="P166" s="602"/>
      <c r="Q166" s="840"/>
      <c r="R166" s="602"/>
      <c r="S166" s="893">
        <f t="shared" si="50"/>
        <v>0</v>
      </c>
      <c r="T166" s="894" t="e">
        <f t="shared" si="51"/>
        <v>#DIV/0!</v>
      </c>
    </row>
    <row r="167" spans="1:24" s="148" customFormat="1" ht="33.75" customHeight="1" x14ac:dyDescent="0.25">
      <c r="A167" s="97"/>
      <c r="B167" s="809"/>
      <c r="C167" s="606"/>
      <c r="D167" s="733"/>
      <c r="E167" s="705"/>
      <c r="F167" s="862"/>
      <c r="G167" s="607"/>
      <c r="H167" s="862"/>
      <c r="I167" s="813">
        <f t="shared" si="39"/>
        <v>0</v>
      </c>
      <c r="J167" s="687"/>
      <c r="K167" s="591"/>
      <c r="L167" s="690"/>
      <c r="M167" s="591"/>
      <c r="N167" s="602"/>
      <c r="O167" s="1019"/>
      <c r="P167" s="602"/>
      <c r="Q167" s="840"/>
      <c r="R167" s="602"/>
      <c r="S167" s="893">
        <f t="shared" si="50"/>
        <v>0</v>
      </c>
      <c r="T167" s="894" t="e">
        <f t="shared" si="51"/>
        <v>#DIV/0!</v>
      </c>
    </row>
    <row r="168" spans="1:24" s="148" customFormat="1" ht="35.25" customHeight="1" x14ac:dyDescent="0.25">
      <c r="A168" s="97"/>
      <c r="B168" s="809"/>
      <c r="C168" s="606"/>
      <c r="D168" s="606"/>
      <c r="E168" s="705"/>
      <c r="F168" s="862"/>
      <c r="G168" s="607"/>
      <c r="H168" s="862"/>
      <c r="I168" s="813">
        <f t="shared" ref="I168:I170" si="52">H168-F168</f>
        <v>0</v>
      </c>
      <c r="J168" s="687"/>
      <c r="K168" s="591"/>
      <c r="L168" s="690"/>
      <c r="M168" s="591"/>
      <c r="N168" s="602"/>
      <c r="O168" s="1019"/>
      <c r="P168" s="602"/>
      <c r="Q168" s="840"/>
      <c r="R168" s="602"/>
      <c r="S168" s="893">
        <f t="shared" si="50"/>
        <v>0</v>
      </c>
      <c r="T168" s="894" t="e">
        <f t="shared" si="51"/>
        <v>#DIV/0!</v>
      </c>
    </row>
    <row r="169" spans="1:24" s="148" customFormat="1" ht="30" customHeight="1" x14ac:dyDescent="0.3">
      <c r="A169" s="97"/>
      <c r="B169" s="809"/>
      <c r="C169" s="810"/>
      <c r="D169" s="469"/>
      <c r="E169" s="705"/>
      <c r="F169" s="863"/>
      <c r="G169" s="581"/>
      <c r="H169" s="864"/>
      <c r="I169" s="814">
        <f t="shared" si="52"/>
        <v>0</v>
      </c>
      <c r="J169" s="736"/>
      <c r="K169" s="591"/>
      <c r="L169" s="690"/>
      <c r="M169" s="591"/>
      <c r="N169" s="602"/>
      <c r="O169" s="1019"/>
      <c r="P169" s="602"/>
      <c r="Q169" s="840"/>
      <c r="R169" s="602"/>
      <c r="S169" s="893">
        <f t="shared" si="50"/>
        <v>0</v>
      </c>
      <c r="T169" s="894" t="e">
        <f t="shared" si="51"/>
        <v>#DIV/0!</v>
      </c>
    </row>
    <row r="170" spans="1:24" s="148" customFormat="1" ht="33" customHeight="1" x14ac:dyDescent="0.3">
      <c r="A170" s="97"/>
      <c r="B170" s="943"/>
      <c r="C170" s="606"/>
      <c r="D170" s="731"/>
      <c r="E170" s="811"/>
      <c r="F170" s="864"/>
      <c r="G170" s="734"/>
      <c r="H170" s="864"/>
      <c r="I170" s="815">
        <f t="shared" si="52"/>
        <v>0</v>
      </c>
      <c r="J170" s="737"/>
      <c r="K170" s="591"/>
      <c r="L170" s="690"/>
      <c r="M170" s="591"/>
      <c r="N170" s="602"/>
      <c r="O170" s="1019"/>
      <c r="P170" s="602"/>
      <c r="Q170" s="840"/>
      <c r="R170" s="602"/>
      <c r="S170" s="893">
        <f t="shared" si="50"/>
        <v>0</v>
      </c>
      <c r="T170" s="894" t="e">
        <f t="shared" si="51"/>
        <v>#DIV/0!</v>
      </c>
    </row>
    <row r="171" spans="1:24" s="148" customFormat="1" ht="32.25" customHeight="1" x14ac:dyDescent="0.25">
      <c r="A171" s="97"/>
      <c r="B171" s="349"/>
      <c r="C171" s="349"/>
      <c r="D171" s="349"/>
      <c r="E171" s="490"/>
      <c r="F171" s="865"/>
      <c r="G171" s="500"/>
      <c r="H171" s="865"/>
      <c r="I171" s="102">
        <f t="shared" ref="I171:I195" si="53">H171-F171</f>
        <v>0</v>
      </c>
      <c r="J171" s="581"/>
      <c r="K171" s="591"/>
      <c r="L171" s="690"/>
      <c r="M171" s="591"/>
      <c r="N171" s="692"/>
      <c r="O171" s="1015"/>
      <c r="P171" s="770"/>
      <c r="Q171" s="469"/>
      <c r="R171" s="738"/>
      <c r="S171" s="893">
        <f t="shared" ref="S171:S180" si="54">Q171+M171+K171</f>
        <v>0</v>
      </c>
      <c r="T171" s="894" t="e">
        <f t="shared" ref="T171:T180" si="55">S171/H171</f>
        <v>#DIV/0!</v>
      </c>
    </row>
    <row r="172" spans="1:24" s="148" customFormat="1" ht="19.5" customHeight="1" x14ac:dyDescent="0.25">
      <c r="A172" s="97"/>
      <c r="B172" s="349"/>
      <c r="C172" s="349"/>
      <c r="D172" s="349"/>
      <c r="E172" s="490"/>
      <c r="F172" s="865"/>
      <c r="G172" s="500"/>
      <c r="H172" s="865"/>
      <c r="I172" s="102">
        <f t="shared" si="53"/>
        <v>0</v>
      </c>
      <c r="J172" s="581"/>
      <c r="K172" s="591"/>
      <c r="L172" s="690"/>
      <c r="M172" s="591"/>
      <c r="N172" s="692"/>
      <c r="O172" s="1015"/>
      <c r="P172" s="770"/>
      <c r="Q172" s="469"/>
      <c r="R172" s="738"/>
      <c r="S172" s="893">
        <f t="shared" si="54"/>
        <v>0</v>
      </c>
      <c r="T172" s="894" t="e">
        <f t="shared" si="55"/>
        <v>#DIV/0!</v>
      </c>
    </row>
    <row r="173" spans="1:24" s="148" customFormat="1" x14ac:dyDescent="0.25">
      <c r="A173" s="97"/>
      <c r="B173" s="373"/>
      <c r="C173" s="72"/>
      <c r="D173" s="152"/>
      <c r="E173" s="145"/>
      <c r="F173" s="866"/>
      <c r="G173" s="97"/>
      <c r="H173" s="870"/>
      <c r="I173" s="102">
        <f t="shared" si="53"/>
        <v>0</v>
      </c>
      <c r="J173" s="170"/>
      <c r="K173" s="211"/>
      <c r="L173" s="526"/>
      <c r="M173" s="210"/>
      <c r="N173" s="669"/>
      <c r="O173" s="1012"/>
      <c r="P173" s="771"/>
      <c r="Q173" s="470"/>
      <c r="R173" s="532"/>
      <c r="S173" s="893">
        <f t="shared" si="54"/>
        <v>0</v>
      </c>
      <c r="T173" s="894" t="e">
        <f t="shared" si="55"/>
        <v>#DIV/0!</v>
      </c>
    </row>
    <row r="174" spans="1:24" s="148" customFormat="1" x14ac:dyDescent="0.25">
      <c r="A174" s="97"/>
      <c r="B174" s="74"/>
      <c r="C174" s="72"/>
      <c r="D174" s="152"/>
      <c r="E174" s="145"/>
      <c r="F174" s="866"/>
      <c r="G174" s="97"/>
      <c r="H174" s="870"/>
      <c r="I174" s="102">
        <f t="shared" si="53"/>
        <v>0</v>
      </c>
      <c r="J174" s="170"/>
      <c r="K174" s="211"/>
      <c r="L174" s="526"/>
      <c r="M174" s="210"/>
      <c r="N174" s="669"/>
      <c r="O174" s="1012"/>
      <c r="P174" s="771"/>
      <c r="Q174" s="470"/>
      <c r="R174" s="532"/>
      <c r="S174" s="893">
        <f t="shared" si="54"/>
        <v>0</v>
      </c>
      <c r="T174" s="894" t="e">
        <f t="shared" si="55"/>
        <v>#DIV/0!</v>
      </c>
    </row>
    <row r="175" spans="1:24" s="148" customFormat="1" x14ac:dyDescent="0.25">
      <c r="A175" s="97"/>
      <c r="B175" s="74"/>
      <c r="C175" s="72"/>
      <c r="D175" s="152"/>
      <c r="E175" s="145"/>
      <c r="F175" s="866"/>
      <c r="G175" s="97"/>
      <c r="H175" s="870"/>
      <c r="I175" s="102">
        <f t="shared" si="53"/>
        <v>0</v>
      </c>
      <c r="J175" s="170"/>
      <c r="K175" s="211"/>
      <c r="L175" s="526"/>
      <c r="M175" s="210"/>
      <c r="N175" s="669"/>
      <c r="O175" s="1012"/>
      <c r="P175" s="771"/>
      <c r="Q175" s="470"/>
      <c r="R175" s="532"/>
      <c r="S175" s="893">
        <f t="shared" si="54"/>
        <v>0</v>
      </c>
      <c r="T175" s="894" t="e">
        <f t="shared" si="55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6"/>
      <c r="G176" s="97"/>
      <c r="H176" s="870"/>
      <c r="I176" s="102">
        <f t="shared" si="53"/>
        <v>0</v>
      </c>
      <c r="J176" s="170"/>
      <c r="K176" s="211"/>
      <c r="L176" s="526"/>
      <c r="M176" s="210"/>
      <c r="N176" s="669"/>
      <c r="O176" s="1012"/>
      <c r="P176" s="771"/>
      <c r="Q176" s="470"/>
      <c r="R176" s="532"/>
      <c r="S176" s="893">
        <f t="shared" si="54"/>
        <v>0</v>
      </c>
      <c r="T176" s="894" t="e">
        <f t="shared" si="55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6"/>
      <c r="G177" s="97"/>
      <c r="H177" s="870"/>
      <c r="I177" s="102">
        <f t="shared" si="53"/>
        <v>0</v>
      </c>
      <c r="J177" s="170"/>
      <c r="K177" s="211"/>
      <c r="L177" s="526"/>
      <c r="M177" s="210"/>
      <c r="N177" s="669"/>
      <c r="O177" s="1012"/>
      <c r="P177" s="771"/>
      <c r="Q177" s="470"/>
      <c r="R177" s="532"/>
      <c r="S177" s="893">
        <f t="shared" si="54"/>
        <v>0</v>
      </c>
      <c r="T177" s="894" t="e">
        <f t="shared" si="55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6"/>
      <c r="G178" s="97"/>
      <c r="H178" s="870"/>
      <c r="I178" s="102">
        <f t="shared" si="53"/>
        <v>0</v>
      </c>
      <c r="J178" s="170"/>
      <c r="K178" s="211"/>
      <c r="L178" s="526"/>
      <c r="M178" s="210"/>
      <c r="N178" s="669"/>
      <c r="O178" s="1012"/>
      <c r="P178" s="771"/>
      <c r="Q178" s="470"/>
      <c r="R178" s="532"/>
      <c r="S178" s="893">
        <f t="shared" si="54"/>
        <v>0</v>
      </c>
      <c r="T178" s="894" t="e">
        <f t="shared" si="55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6"/>
      <c r="G179" s="97"/>
      <c r="H179" s="870"/>
      <c r="I179" s="102">
        <f t="shared" si="53"/>
        <v>0</v>
      </c>
      <c r="J179" s="170"/>
      <c r="K179" s="211"/>
      <c r="L179" s="526"/>
      <c r="M179" s="210"/>
      <c r="N179" s="669"/>
      <c r="O179" s="1012"/>
      <c r="P179" s="771"/>
      <c r="Q179" s="470"/>
      <c r="R179" s="532"/>
      <c r="S179" s="893">
        <f t="shared" si="54"/>
        <v>0</v>
      </c>
      <c r="T179" s="894" t="e">
        <f t="shared" si="55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6"/>
      <c r="G180" s="97"/>
      <c r="H180" s="870"/>
      <c r="I180" s="102">
        <f t="shared" si="53"/>
        <v>0</v>
      </c>
      <c r="J180" s="170"/>
      <c r="K180" s="211"/>
      <c r="L180" s="526"/>
      <c r="M180" s="210"/>
      <c r="N180" s="670"/>
      <c r="O180" s="1012"/>
      <c r="P180" s="771"/>
      <c r="Q180" s="471"/>
      <c r="R180" s="533"/>
      <c r="S180" s="893">
        <f t="shared" si="54"/>
        <v>0</v>
      </c>
      <c r="T180" s="894" t="e">
        <f t="shared" si="55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6"/>
      <c r="G181" s="97"/>
      <c r="H181" s="870"/>
      <c r="I181" s="102">
        <f t="shared" si="53"/>
        <v>0</v>
      </c>
      <c r="J181" s="170"/>
      <c r="K181" s="211"/>
      <c r="L181" s="526"/>
      <c r="M181" s="210"/>
      <c r="N181" s="670"/>
      <c r="O181" s="1012"/>
      <c r="P181" s="771"/>
      <c r="Q181" s="471"/>
      <c r="R181" s="533"/>
      <c r="S181" s="893"/>
      <c r="T181" s="893"/>
    </row>
    <row r="182" spans="1:20" s="148" customFormat="1" x14ac:dyDescent="0.25">
      <c r="A182" s="97"/>
      <c r="B182" s="74"/>
      <c r="C182" s="72"/>
      <c r="D182" s="152"/>
      <c r="E182" s="145"/>
      <c r="F182" s="866"/>
      <c r="G182" s="97"/>
      <c r="H182" s="870"/>
      <c r="I182" s="102">
        <f t="shared" si="53"/>
        <v>0</v>
      </c>
      <c r="J182" s="170"/>
      <c r="K182" s="211"/>
      <c r="L182" s="526"/>
      <c r="M182" s="210"/>
      <c r="N182" s="670"/>
      <c r="O182" s="1012"/>
      <c r="P182" s="771"/>
      <c r="Q182" s="471"/>
      <c r="R182" s="533"/>
      <c r="S182" s="893"/>
      <c r="T182" s="893"/>
    </row>
    <row r="183" spans="1:20" s="148" customFormat="1" ht="16.5" thickBot="1" x14ac:dyDescent="0.3">
      <c r="A183" s="97"/>
      <c r="B183" s="74"/>
      <c r="C183" s="142"/>
      <c r="D183" s="142"/>
      <c r="E183" s="130"/>
      <c r="F183" s="850"/>
      <c r="G183" s="97"/>
      <c r="H183" s="870"/>
      <c r="I183" s="102">
        <f t="shared" si="53"/>
        <v>0</v>
      </c>
      <c r="J183" s="170"/>
      <c r="K183" s="105"/>
      <c r="L183" s="526"/>
      <c r="M183" s="70"/>
      <c r="N183" s="670"/>
      <c r="O183" s="1012"/>
      <c r="P183" s="371"/>
      <c r="Q183" s="472"/>
      <c r="R183" s="534"/>
      <c r="S183" s="893">
        <f t="shared" ref="S183:S188" si="56">Q183+M183+K183</f>
        <v>0</v>
      </c>
      <c r="T183" s="893" t="e">
        <f t="shared" ref="T183:T191" si="57">S183/H183+0.1</f>
        <v>#DIV/0!</v>
      </c>
    </row>
    <row r="184" spans="1:20" s="148" customFormat="1" ht="16.5" hidden="1" thickBot="1" x14ac:dyDescent="0.3">
      <c r="A184" s="97"/>
      <c r="B184" s="74"/>
      <c r="C184" s="74"/>
      <c r="D184" s="142"/>
      <c r="E184" s="130"/>
      <c r="F184" s="850"/>
      <c r="G184" s="97"/>
      <c r="H184" s="870"/>
      <c r="I184" s="102">
        <f t="shared" si="53"/>
        <v>0</v>
      </c>
      <c r="J184" s="170"/>
      <c r="K184" s="105"/>
      <c r="L184" s="526"/>
      <c r="M184" s="70"/>
      <c r="N184" s="670"/>
      <c r="O184" s="1012"/>
      <c r="P184" s="371"/>
      <c r="Q184" s="473"/>
      <c r="R184" s="535"/>
      <c r="S184" s="893">
        <f t="shared" si="56"/>
        <v>0</v>
      </c>
      <c r="T184" s="893" t="e">
        <f t="shared" si="57"/>
        <v>#DIV/0!</v>
      </c>
    </row>
    <row r="185" spans="1:20" s="148" customFormat="1" ht="16.5" hidden="1" thickBot="1" x14ac:dyDescent="0.3">
      <c r="A185" s="97"/>
      <c r="B185" s="74"/>
      <c r="C185" s="74"/>
      <c r="D185" s="142"/>
      <c r="E185" s="130"/>
      <c r="F185" s="850"/>
      <c r="G185" s="97"/>
      <c r="H185" s="870"/>
      <c r="I185" s="102">
        <f t="shared" si="53"/>
        <v>0</v>
      </c>
      <c r="J185" s="170"/>
      <c r="K185" s="105"/>
      <c r="L185" s="526"/>
      <c r="M185" s="70"/>
      <c r="N185" s="670"/>
      <c r="O185" s="1012"/>
      <c r="P185" s="371"/>
      <c r="Q185" s="473"/>
      <c r="R185" s="535"/>
      <c r="S185" s="893">
        <f t="shared" si="56"/>
        <v>0</v>
      </c>
      <c r="T185" s="893" t="e">
        <f t="shared" si="57"/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50"/>
      <c r="G186" s="97"/>
      <c r="H186" s="870"/>
      <c r="I186" s="102">
        <f t="shared" si="53"/>
        <v>0</v>
      </c>
      <c r="J186" s="170"/>
      <c r="K186" s="105"/>
      <c r="L186" s="526"/>
      <c r="M186" s="70"/>
      <c r="N186" s="670"/>
      <c r="O186" s="1012"/>
      <c r="P186" s="371"/>
      <c r="Q186" s="473"/>
      <c r="R186" s="536"/>
      <c r="S186" s="893">
        <f t="shared" si="56"/>
        <v>0</v>
      </c>
      <c r="T186" s="893" t="e">
        <f t="shared" si="57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50"/>
      <c r="G187" s="97"/>
      <c r="H187" s="870"/>
      <c r="I187" s="102">
        <f t="shared" si="53"/>
        <v>0</v>
      </c>
      <c r="J187" s="170"/>
      <c r="K187" s="105"/>
      <c r="L187" s="526"/>
      <c r="M187" s="70"/>
      <c r="N187" s="670"/>
      <c r="O187" s="1012"/>
      <c r="P187" s="371"/>
      <c r="Q187" s="473"/>
      <c r="R187" s="536"/>
      <c r="S187" s="893">
        <f t="shared" si="56"/>
        <v>0</v>
      </c>
      <c r="T187" s="893" t="e">
        <f t="shared" si="57"/>
        <v>#DIV/0!</v>
      </c>
    </row>
    <row r="188" spans="1:20" s="148" customFormat="1" ht="16.5" hidden="1" thickBot="1" x14ac:dyDescent="0.3">
      <c r="A188" s="97"/>
      <c r="B188" s="74"/>
      <c r="C188" s="142"/>
      <c r="E188" s="130"/>
      <c r="F188" s="850"/>
      <c r="G188" s="97"/>
      <c r="H188" s="870"/>
      <c r="I188" s="102">
        <f t="shared" si="53"/>
        <v>0</v>
      </c>
      <c r="J188" s="170"/>
      <c r="K188" s="105"/>
      <c r="L188" s="526"/>
      <c r="M188" s="70"/>
      <c r="N188" s="670"/>
      <c r="O188" s="1012"/>
      <c r="P188" s="371"/>
      <c r="Q188" s="361"/>
      <c r="R188" s="537"/>
      <c r="S188" s="893">
        <f t="shared" si="56"/>
        <v>0</v>
      </c>
      <c r="T188" s="893" t="e">
        <f t="shared" si="57"/>
        <v>#DIV/0!</v>
      </c>
    </row>
    <row r="189" spans="1:20" s="148" customFormat="1" ht="16.5" hidden="1" thickBot="1" x14ac:dyDescent="0.3">
      <c r="A189" s="97"/>
      <c r="B189" s="74"/>
      <c r="C189" s="142"/>
      <c r="D189" s="98"/>
      <c r="E189" s="130"/>
      <c r="F189" s="850"/>
      <c r="G189" s="97"/>
      <c r="H189" s="870"/>
      <c r="I189" s="102">
        <f t="shared" si="53"/>
        <v>0</v>
      </c>
      <c r="J189" s="170"/>
      <c r="K189" s="105"/>
      <c r="L189" s="526"/>
      <c r="M189" s="70"/>
      <c r="N189" s="670"/>
      <c r="O189" s="1012"/>
      <c r="P189" s="371"/>
      <c r="Q189" s="361"/>
      <c r="R189" s="537"/>
      <c r="S189" s="893">
        <f t="shared" ref="S189:S194" si="58">Q189+M189+K189</f>
        <v>0</v>
      </c>
      <c r="T189" s="893" t="e">
        <f t="shared" si="57"/>
        <v>#DIV/0!</v>
      </c>
    </row>
    <row r="190" spans="1:20" s="148" customFormat="1" ht="16.5" hidden="1" thickBot="1" x14ac:dyDescent="0.3">
      <c r="A190" s="97"/>
      <c r="B190" s="74"/>
      <c r="C190" s="144"/>
      <c r="D190" s="98"/>
      <c r="E190" s="130"/>
      <c r="F190" s="850"/>
      <c r="G190" s="97"/>
      <c r="H190" s="870"/>
      <c r="I190" s="102">
        <f t="shared" si="53"/>
        <v>0</v>
      </c>
      <c r="J190" s="170"/>
      <c r="K190" s="105"/>
      <c r="L190" s="526"/>
      <c r="M190" s="70"/>
      <c r="N190" s="670"/>
      <c r="O190" s="1012"/>
      <c r="P190" s="371"/>
      <c r="Q190" s="361"/>
      <c r="R190" s="537"/>
      <c r="S190" s="893">
        <f t="shared" si="58"/>
        <v>0</v>
      </c>
      <c r="T190" s="893" t="e">
        <f t="shared" si="57"/>
        <v>#DIV/0!</v>
      </c>
    </row>
    <row r="191" spans="1:20" s="148" customFormat="1" ht="16.5" hidden="1" thickBot="1" x14ac:dyDescent="0.3">
      <c r="A191" s="97"/>
      <c r="B191" s="74"/>
      <c r="C191" s="144"/>
      <c r="D191" s="98"/>
      <c r="E191" s="130"/>
      <c r="F191" s="850"/>
      <c r="G191" s="97"/>
      <c r="H191" s="870"/>
      <c r="I191" s="102">
        <f t="shared" si="53"/>
        <v>0</v>
      </c>
      <c r="J191" s="170"/>
      <c r="K191" s="105"/>
      <c r="L191" s="526"/>
      <c r="M191" s="70"/>
      <c r="N191" s="670"/>
      <c r="O191" s="1012"/>
      <c r="P191" s="371"/>
      <c r="Q191" s="361"/>
      <c r="R191" s="537"/>
      <c r="S191" s="893">
        <f t="shared" si="58"/>
        <v>0</v>
      </c>
      <c r="T191" s="893" t="e">
        <f t="shared" si="57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50"/>
      <c r="G192" s="97"/>
      <c r="H192" s="870"/>
      <c r="I192" s="102">
        <f t="shared" si="53"/>
        <v>0</v>
      </c>
      <c r="J192" s="170"/>
      <c r="K192" s="105"/>
      <c r="L192" s="526"/>
      <c r="M192" s="70"/>
      <c r="N192" s="670"/>
      <c r="O192" s="1012"/>
      <c r="P192" s="371"/>
      <c r="Q192" s="361"/>
      <c r="R192" s="537"/>
      <c r="S192" s="893">
        <f t="shared" si="58"/>
        <v>0</v>
      </c>
      <c r="T192" s="893" t="e">
        <f>S192/H192</f>
        <v>#DIV/0!</v>
      </c>
    </row>
    <row r="193" spans="1:20" s="148" customFormat="1" ht="16.5" hidden="1" thickBot="1" x14ac:dyDescent="0.3">
      <c r="A193" s="97"/>
      <c r="B193" s="74"/>
      <c r="C193" s="144"/>
      <c r="D193" s="149"/>
      <c r="E193" s="130"/>
      <c r="F193" s="850"/>
      <c r="G193" s="97"/>
      <c r="H193" s="870"/>
      <c r="I193" s="102">
        <f t="shared" si="53"/>
        <v>0</v>
      </c>
      <c r="J193" s="170"/>
      <c r="K193" s="105"/>
      <c r="L193" s="526"/>
      <c r="M193" s="70"/>
      <c r="N193" s="670"/>
      <c r="O193" s="1012"/>
      <c r="P193" s="371"/>
      <c r="Q193" s="474"/>
      <c r="R193" s="534"/>
      <c r="S193" s="893">
        <f t="shared" si="58"/>
        <v>0</v>
      </c>
      <c r="T193" s="893" t="e">
        <f>S193/H193</f>
        <v>#DIV/0!</v>
      </c>
    </row>
    <row r="194" spans="1:20" s="148" customFormat="1" ht="16.5" hidden="1" thickBot="1" x14ac:dyDescent="0.3">
      <c r="A194" s="97"/>
      <c r="B194" s="74"/>
      <c r="C194" s="144"/>
      <c r="D194" s="149"/>
      <c r="E194" s="130"/>
      <c r="F194" s="850"/>
      <c r="G194" s="97"/>
      <c r="H194" s="870"/>
      <c r="I194" s="102">
        <f t="shared" si="53"/>
        <v>0</v>
      </c>
      <c r="J194" s="170"/>
      <c r="K194" s="105"/>
      <c r="L194" s="526"/>
      <c r="M194" s="70"/>
      <c r="N194" s="670"/>
      <c r="O194" s="1012"/>
      <c r="P194" s="371"/>
      <c r="Q194" s="474"/>
      <c r="R194" s="538"/>
      <c r="S194" s="893">
        <f t="shared" si="58"/>
        <v>0</v>
      </c>
      <c r="T194" s="893" t="e">
        <f>S194/H194</f>
        <v>#DIV/0!</v>
      </c>
    </row>
    <row r="195" spans="1:20" s="148" customFormat="1" ht="16.5" hidden="1" thickBot="1" x14ac:dyDescent="0.3">
      <c r="A195" s="97"/>
      <c r="B195" s="74"/>
      <c r="C195" s="94"/>
      <c r="D195" s="149"/>
      <c r="E195" s="410"/>
      <c r="F195" s="850"/>
      <c r="G195" s="97"/>
      <c r="H195" s="870"/>
      <c r="I195" s="102">
        <f t="shared" si="53"/>
        <v>0</v>
      </c>
      <c r="J195" s="125"/>
      <c r="K195" s="157"/>
      <c r="L195" s="527"/>
      <c r="M195" s="70"/>
      <c r="N195" s="671"/>
      <c r="O195" s="1012"/>
      <c r="P195" s="371"/>
      <c r="Q195" s="361"/>
      <c r="R195" s="539"/>
      <c r="S195" s="893">
        <f>Q195+M195+K195</f>
        <v>0</v>
      </c>
      <c r="T195" s="893" t="e">
        <f>S195/H195+0.1</f>
        <v>#DIV/0!</v>
      </c>
    </row>
    <row r="196" spans="1:20" s="148" customFormat="1" ht="29.25" customHeight="1" thickTop="1" thickBot="1" x14ac:dyDescent="0.3">
      <c r="A196" s="97"/>
      <c r="B196" s="74"/>
      <c r="C196" s="94"/>
      <c r="D196" s="158"/>
      <c r="E196" s="130"/>
      <c r="F196" s="867" t="s">
        <v>31</v>
      </c>
      <c r="G196" s="71">
        <f>SUM(G5:G195)</f>
        <v>3413</v>
      </c>
      <c r="H196" s="876">
        <f>SUM(H3:H195)</f>
        <v>574676.41000000015</v>
      </c>
      <c r="I196" s="424">
        <f>PIERNA!I37</f>
        <v>0</v>
      </c>
      <c r="J196" s="46"/>
      <c r="K196" s="159">
        <f>SUM(K5:K195)</f>
        <v>248674.4</v>
      </c>
      <c r="L196" s="528"/>
      <c r="M196" s="159">
        <f>SUM(M5:M195)</f>
        <v>749940</v>
      </c>
      <c r="N196" s="672"/>
      <c r="O196" s="1020"/>
      <c r="P196" s="772"/>
      <c r="Q196" s="475">
        <f>SUM(Q5:Q195)</f>
        <v>19129956.2058312</v>
      </c>
      <c r="R196" s="540"/>
      <c r="S196" s="895">
        <f>Q196+M196+K196</f>
        <v>20128570.605831198</v>
      </c>
      <c r="T196" s="893"/>
    </row>
    <row r="197" spans="1:20" s="148" customFormat="1" ht="16.5" thickTop="1" x14ac:dyDescent="0.25">
      <c r="B197" s="74"/>
      <c r="C197" s="74"/>
      <c r="D197" s="97"/>
      <c r="E197" s="130"/>
      <c r="F197" s="857"/>
      <c r="G197" s="97"/>
      <c r="H197" s="857"/>
      <c r="I197" s="74"/>
      <c r="J197" s="125"/>
      <c r="L197" s="529"/>
      <c r="N197" s="673"/>
      <c r="O197" s="1010"/>
      <c r="P197" s="371"/>
      <c r="Q197" s="361"/>
      <c r="R197" s="435" t="s">
        <v>42</v>
      </c>
      <c r="S197" s="401"/>
      <c r="T197" s="401"/>
    </row>
  </sheetData>
  <sortState ref="A101:AC105">
    <sortCondition ref="E99:E100"/>
  </sortState>
  <mergeCells count="43">
    <mergeCell ref="R101:R102"/>
    <mergeCell ref="R105:R107"/>
    <mergeCell ref="B105:B107"/>
    <mergeCell ref="E105:E107"/>
    <mergeCell ref="O105:O107"/>
    <mergeCell ref="Q1:Q2"/>
    <mergeCell ref="K1:K2"/>
    <mergeCell ref="M1:M2"/>
    <mergeCell ref="B101:B102"/>
    <mergeCell ref="E101:E102"/>
    <mergeCell ref="O101:O102"/>
    <mergeCell ref="R113:R114"/>
    <mergeCell ref="B132:B134"/>
    <mergeCell ref="E132:E134"/>
    <mergeCell ref="O132:O134"/>
    <mergeCell ref="B122:B123"/>
    <mergeCell ref="E122:E123"/>
    <mergeCell ref="O122:O123"/>
    <mergeCell ref="B126:B130"/>
    <mergeCell ref="E126:E130"/>
    <mergeCell ref="O126:O130"/>
    <mergeCell ref="R132:R134"/>
    <mergeCell ref="R126:R130"/>
    <mergeCell ref="R117:R119"/>
    <mergeCell ref="B113:B114"/>
    <mergeCell ref="E113:E114"/>
    <mergeCell ref="O113:O114"/>
    <mergeCell ref="R138:R140"/>
    <mergeCell ref="R122:R123"/>
    <mergeCell ref="R142:R144"/>
    <mergeCell ref="R124:R125"/>
    <mergeCell ref="B116:B119"/>
    <mergeCell ref="E116:E119"/>
    <mergeCell ref="O116:O119"/>
    <mergeCell ref="B124:B125"/>
    <mergeCell ref="E124:E125"/>
    <mergeCell ref="O124:O125"/>
    <mergeCell ref="B143:B144"/>
    <mergeCell ref="E143:E144"/>
    <mergeCell ref="O143:O144"/>
    <mergeCell ref="B138:B140"/>
    <mergeCell ref="E138:E140"/>
    <mergeCell ref="O138:O1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2" t="s">
        <v>322</v>
      </c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9"/>
      <c r="B4" s="789"/>
      <c r="C4" s="789"/>
      <c r="D4" s="789"/>
      <c r="E4" s="972"/>
      <c r="F4" s="789"/>
      <c r="G4" s="790"/>
      <c r="H4" s="790"/>
    </row>
    <row r="5" spans="1:9" ht="15.75" x14ac:dyDescent="0.25">
      <c r="A5" s="1604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604"/>
      <c r="B6" s="1605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604"/>
      <c r="B7" s="1605"/>
      <c r="C7" s="504">
        <v>85</v>
      </c>
      <c r="D7" s="130">
        <v>45152</v>
      </c>
      <c r="E7" s="58">
        <v>596.75</v>
      </c>
      <c r="F7" s="61">
        <v>50</v>
      </c>
      <c r="G7" s="47">
        <f>F79</f>
        <v>0</v>
      </c>
      <c r="H7" s="7">
        <f>E7-G7+E8+E6-G6+E5</f>
        <v>1868.97</v>
      </c>
    </row>
    <row r="8" spans="1:9" ht="15.75" thickBot="1" x14ac:dyDescent="0.3">
      <c r="B8" s="19"/>
      <c r="C8" s="438"/>
      <c r="D8" s="130"/>
      <c r="E8" s="443"/>
      <c r="F8" s="1247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9">
        <f>F7-C10+F6+F8+F5</f>
        <v>154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1868.97</v>
      </c>
    </row>
    <row r="11" spans="1:9" x14ac:dyDescent="0.25">
      <c r="A11" s="185"/>
      <c r="B11" s="659">
        <f>B10-C11</f>
        <v>154</v>
      </c>
      <c r="C11" s="613"/>
      <c r="D11" s="555"/>
      <c r="E11" s="582"/>
      <c r="F11" s="555">
        <f t="shared" si="0"/>
        <v>0</v>
      </c>
      <c r="G11" s="553"/>
      <c r="H11" s="554"/>
      <c r="I11" s="586">
        <f>I10-F11</f>
        <v>1868.97</v>
      </c>
    </row>
    <row r="12" spans="1:9" x14ac:dyDescent="0.25">
      <c r="A12" s="174"/>
      <c r="B12" s="659">
        <f t="shared" ref="B12:B75" si="1">B11-C12</f>
        <v>154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1868.97</v>
      </c>
    </row>
    <row r="13" spans="1:9" x14ac:dyDescent="0.25">
      <c r="A13" s="1185"/>
      <c r="B13" s="659">
        <f t="shared" si="1"/>
        <v>154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1868.97</v>
      </c>
    </row>
    <row r="14" spans="1:9" x14ac:dyDescent="0.25">
      <c r="A14" s="81" t="s">
        <v>33</v>
      </c>
      <c r="B14" s="659">
        <f t="shared" si="1"/>
        <v>154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1868.97</v>
      </c>
    </row>
    <row r="15" spans="1:9" x14ac:dyDescent="0.25">
      <c r="A15" s="1247"/>
      <c r="B15" s="659">
        <f t="shared" si="1"/>
        <v>154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1868.97</v>
      </c>
    </row>
    <row r="16" spans="1:9" ht="15.75" customHeight="1" x14ac:dyDescent="0.25">
      <c r="A16" s="1247"/>
      <c r="B16" s="659">
        <f t="shared" si="1"/>
        <v>154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1868.97</v>
      </c>
    </row>
    <row r="17" spans="1:9" ht="15.75" customHeight="1" x14ac:dyDescent="0.25">
      <c r="B17" s="659">
        <f t="shared" si="1"/>
        <v>154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1868.97</v>
      </c>
    </row>
    <row r="18" spans="1:9" x14ac:dyDescent="0.25">
      <c r="B18" s="659">
        <f t="shared" si="1"/>
        <v>154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1868.97</v>
      </c>
    </row>
    <row r="19" spans="1:9" x14ac:dyDescent="0.25">
      <c r="A19" s="118"/>
      <c r="B19" s="659">
        <f t="shared" si="1"/>
        <v>154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1868.97</v>
      </c>
    </row>
    <row r="20" spans="1:9" x14ac:dyDescent="0.25">
      <c r="A20" s="118"/>
      <c r="B20" s="659">
        <f t="shared" si="1"/>
        <v>154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1868.97</v>
      </c>
    </row>
    <row r="21" spans="1:9" x14ac:dyDescent="0.25">
      <c r="A21" s="118"/>
      <c r="B21" s="659">
        <f t="shared" si="1"/>
        <v>154</v>
      </c>
      <c r="C21" s="613"/>
      <c r="D21" s="555"/>
      <c r="E21" s="582"/>
      <c r="F21" s="555">
        <f t="shared" si="0"/>
        <v>0</v>
      </c>
      <c r="G21" s="553"/>
      <c r="H21" s="554"/>
      <c r="I21" s="586">
        <f t="shared" si="2"/>
        <v>1868.97</v>
      </c>
    </row>
    <row r="22" spans="1:9" x14ac:dyDescent="0.25">
      <c r="A22" s="118"/>
      <c r="B22" s="659">
        <f t="shared" si="1"/>
        <v>154</v>
      </c>
      <c r="C22" s="613"/>
      <c r="D22" s="555"/>
      <c r="E22" s="582"/>
      <c r="F22" s="555">
        <f t="shared" si="0"/>
        <v>0</v>
      </c>
      <c r="G22" s="553"/>
      <c r="H22" s="554"/>
      <c r="I22" s="586">
        <f t="shared" si="2"/>
        <v>1868.97</v>
      </c>
    </row>
    <row r="23" spans="1:9" x14ac:dyDescent="0.25">
      <c r="A23" s="118"/>
      <c r="B23" s="659">
        <f t="shared" si="1"/>
        <v>154</v>
      </c>
      <c r="C23" s="613"/>
      <c r="D23" s="555"/>
      <c r="E23" s="582"/>
      <c r="F23" s="555">
        <f t="shared" si="0"/>
        <v>0</v>
      </c>
      <c r="G23" s="553"/>
      <c r="H23" s="554"/>
      <c r="I23" s="586">
        <f t="shared" si="2"/>
        <v>1868.97</v>
      </c>
    </row>
    <row r="24" spans="1:9" x14ac:dyDescent="0.25">
      <c r="A24" s="119"/>
      <c r="B24" s="659">
        <f t="shared" si="1"/>
        <v>154</v>
      </c>
      <c r="C24" s="613"/>
      <c r="D24" s="555"/>
      <c r="E24" s="582"/>
      <c r="F24" s="555">
        <f t="shared" si="0"/>
        <v>0</v>
      </c>
      <c r="G24" s="553"/>
      <c r="H24" s="554"/>
      <c r="I24" s="586">
        <f t="shared" si="2"/>
        <v>1868.97</v>
      </c>
    </row>
    <row r="25" spans="1:9" x14ac:dyDescent="0.25">
      <c r="A25" s="118"/>
      <c r="B25" s="659">
        <f t="shared" si="1"/>
        <v>154</v>
      </c>
      <c r="C25" s="613"/>
      <c r="D25" s="555"/>
      <c r="E25" s="582"/>
      <c r="F25" s="555">
        <f t="shared" si="0"/>
        <v>0</v>
      </c>
      <c r="G25" s="553"/>
      <c r="H25" s="554"/>
      <c r="I25" s="586">
        <f t="shared" si="2"/>
        <v>1868.97</v>
      </c>
    </row>
    <row r="26" spans="1:9" x14ac:dyDescent="0.25">
      <c r="A26" s="118"/>
      <c r="B26" s="659">
        <f t="shared" si="1"/>
        <v>154</v>
      </c>
      <c r="C26" s="613"/>
      <c r="D26" s="555"/>
      <c r="E26" s="582"/>
      <c r="F26" s="555">
        <f t="shared" si="0"/>
        <v>0</v>
      </c>
      <c r="G26" s="553"/>
      <c r="H26" s="554"/>
      <c r="I26" s="586">
        <f t="shared" si="2"/>
        <v>1868.97</v>
      </c>
    </row>
    <row r="27" spans="1:9" x14ac:dyDescent="0.25">
      <c r="A27" s="118"/>
      <c r="B27" s="659">
        <f t="shared" si="1"/>
        <v>154</v>
      </c>
      <c r="C27" s="613"/>
      <c r="D27" s="555"/>
      <c r="E27" s="582"/>
      <c r="F27" s="555">
        <f t="shared" si="0"/>
        <v>0</v>
      </c>
      <c r="G27" s="553"/>
      <c r="H27" s="554"/>
      <c r="I27" s="586">
        <f t="shared" si="2"/>
        <v>1868.97</v>
      </c>
    </row>
    <row r="28" spans="1:9" x14ac:dyDescent="0.25">
      <c r="A28" s="118"/>
      <c r="B28" s="659">
        <f t="shared" si="1"/>
        <v>154</v>
      </c>
      <c r="C28" s="613"/>
      <c r="D28" s="555"/>
      <c r="E28" s="582"/>
      <c r="F28" s="555">
        <f t="shared" si="0"/>
        <v>0</v>
      </c>
      <c r="G28" s="553"/>
      <c r="H28" s="554"/>
      <c r="I28" s="586">
        <f t="shared" si="2"/>
        <v>1868.97</v>
      </c>
    </row>
    <row r="29" spans="1:9" x14ac:dyDescent="0.25">
      <c r="A29" s="118"/>
      <c r="B29" s="659">
        <f t="shared" si="1"/>
        <v>154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1868.97</v>
      </c>
    </row>
    <row r="30" spans="1:9" x14ac:dyDescent="0.25">
      <c r="A30" s="118"/>
      <c r="B30" s="659">
        <f t="shared" si="1"/>
        <v>154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1868.97</v>
      </c>
    </row>
    <row r="31" spans="1:9" x14ac:dyDescent="0.25">
      <c r="A31" s="118"/>
      <c r="B31" s="659">
        <f t="shared" si="1"/>
        <v>154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1868.97</v>
      </c>
    </row>
    <row r="32" spans="1:9" x14ac:dyDescent="0.25">
      <c r="A32" s="118"/>
      <c r="B32" s="659">
        <f t="shared" si="1"/>
        <v>154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1868.97</v>
      </c>
    </row>
    <row r="33" spans="1:9" x14ac:dyDescent="0.25">
      <c r="A33" s="118"/>
      <c r="B33" s="659">
        <f t="shared" si="1"/>
        <v>154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1868.97</v>
      </c>
    </row>
    <row r="34" spans="1:9" x14ac:dyDescent="0.25">
      <c r="A34" s="118"/>
      <c r="B34" s="659">
        <f t="shared" si="1"/>
        <v>154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1868.97</v>
      </c>
    </row>
    <row r="35" spans="1:9" x14ac:dyDescent="0.25">
      <c r="A35" s="118"/>
      <c r="B35" s="659">
        <f t="shared" si="1"/>
        <v>154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1868.97</v>
      </c>
    </row>
    <row r="36" spans="1:9" x14ac:dyDescent="0.25">
      <c r="A36" s="118"/>
      <c r="B36" s="659">
        <f t="shared" si="1"/>
        <v>154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1868.97</v>
      </c>
    </row>
    <row r="37" spans="1:9" x14ac:dyDescent="0.25">
      <c r="A37" s="118" t="s">
        <v>22</v>
      </c>
      <c r="B37" s="659">
        <f t="shared" si="1"/>
        <v>154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1868.97</v>
      </c>
    </row>
    <row r="38" spans="1:9" x14ac:dyDescent="0.25">
      <c r="A38" s="119"/>
      <c r="B38" s="659">
        <f t="shared" si="1"/>
        <v>154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1868.97</v>
      </c>
    </row>
    <row r="39" spans="1:9" x14ac:dyDescent="0.25">
      <c r="A39" s="118"/>
      <c r="B39" s="659">
        <f t="shared" si="1"/>
        <v>154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1868.97</v>
      </c>
    </row>
    <row r="40" spans="1:9" x14ac:dyDescent="0.25">
      <c r="A40" s="118"/>
      <c r="B40" s="659">
        <f t="shared" si="1"/>
        <v>154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1868.97</v>
      </c>
    </row>
    <row r="41" spans="1:9" x14ac:dyDescent="0.25">
      <c r="A41" s="118"/>
      <c r="B41" s="659">
        <f t="shared" si="1"/>
        <v>154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1868.97</v>
      </c>
    </row>
    <row r="42" spans="1:9" x14ac:dyDescent="0.25">
      <c r="A42" s="118"/>
      <c r="B42" s="659">
        <f t="shared" si="1"/>
        <v>154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1868.97</v>
      </c>
    </row>
    <row r="43" spans="1:9" x14ac:dyDescent="0.25">
      <c r="A43" s="118"/>
      <c r="B43" s="659">
        <f t="shared" si="1"/>
        <v>154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1868.97</v>
      </c>
    </row>
    <row r="44" spans="1:9" x14ac:dyDescent="0.25">
      <c r="A44" s="118"/>
      <c r="B44" s="659">
        <f t="shared" si="1"/>
        <v>154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1868.97</v>
      </c>
    </row>
    <row r="45" spans="1:9" x14ac:dyDescent="0.25">
      <c r="A45" s="118"/>
      <c r="B45" s="659">
        <f t="shared" si="1"/>
        <v>154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1868.97</v>
      </c>
    </row>
    <row r="46" spans="1:9" x14ac:dyDescent="0.25">
      <c r="A46" s="118"/>
      <c r="B46" s="659">
        <f t="shared" si="1"/>
        <v>154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1868.97</v>
      </c>
    </row>
    <row r="47" spans="1:9" x14ac:dyDescent="0.25">
      <c r="A47" s="118"/>
      <c r="B47" s="659">
        <f t="shared" si="1"/>
        <v>154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1868.97</v>
      </c>
    </row>
    <row r="48" spans="1:9" x14ac:dyDescent="0.25">
      <c r="A48" s="118"/>
      <c r="B48" s="659">
        <f t="shared" si="1"/>
        <v>154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1868.97</v>
      </c>
    </row>
    <row r="49" spans="1:9" x14ac:dyDescent="0.25">
      <c r="A49" s="118"/>
      <c r="B49" s="659">
        <f t="shared" si="1"/>
        <v>154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1868.97</v>
      </c>
    </row>
    <row r="50" spans="1:9" x14ac:dyDescent="0.25">
      <c r="A50" s="118"/>
      <c r="B50" s="659">
        <f t="shared" si="1"/>
        <v>154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1868.97</v>
      </c>
    </row>
    <row r="51" spans="1:9" x14ac:dyDescent="0.25">
      <c r="A51" s="118"/>
      <c r="B51" s="659">
        <f t="shared" si="1"/>
        <v>154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1868.97</v>
      </c>
    </row>
    <row r="52" spans="1:9" x14ac:dyDescent="0.25">
      <c r="A52" s="118"/>
      <c r="B52" s="659">
        <f t="shared" si="1"/>
        <v>154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1868.97</v>
      </c>
    </row>
    <row r="53" spans="1:9" x14ac:dyDescent="0.25">
      <c r="A53" s="118"/>
      <c r="B53" s="659">
        <f t="shared" si="1"/>
        <v>154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1868.97</v>
      </c>
    </row>
    <row r="54" spans="1:9" x14ac:dyDescent="0.25">
      <c r="A54" s="118"/>
      <c r="B54" s="659">
        <f t="shared" si="1"/>
        <v>154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1868.97</v>
      </c>
    </row>
    <row r="55" spans="1:9" x14ac:dyDescent="0.25">
      <c r="A55" s="118"/>
      <c r="B55" s="659">
        <f t="shared" si="1"/>
        <v>154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1868.97</v>
      </c>
    </row>
    <row r="56" spans="1:9" x14ac:dyDescent="0.25">
      <c r="A56" s="118"/>
      <c r="B56" s="659">
        <f t="shared" si="1"/>
        <v>154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1868.97</v>
      </c>
    </row>
    <row r="57" spans="1:9" x14ac:dyDescent="0.25">
      <c r="A57" s="118"/>
      <c r="B57" s="659">
        <f t="shared" si="1"/>
        <v>154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1868.97</v>
      </c>
    </row>
    <row r="58" spans="1:9" x14ac:dyDescent="0.25">
      <c r="A58" s="118"/>
      <c r="B58" s="659">
        <f t="shared" si="1"/>
        <v>154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1868.97</v>
      </c>
    </row>
    <row r="59" spans="1:9" x14ac:dyDescent="0.25">
      <c r="A59" s="118"/>
      <c r="B59" s="659">
        <f t="shared" si="1"/>
        <v>154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1868.97</v>
      </c>
    </row>
    <row r="60" spans="1:9" x14ac:dyDescent="0.25">
      <c r="A60" s="118"/>
      <c r="B60" s="659">
        <f t="shared" si="1"/>
        <v>154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1868.97</v>
      </c>
    </row>
    <row r="61" spans="1:9" x14ac:dyDescent="0.25">
      <c r="A61" s="118"/>
      <c r="B61" s="659">
        <f t="shared" si="1"/>
        <v>154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1868.97</v>
      </c>
    </row>
    <row r="62" spans="1:9" x14ac:dyDescent="0.25">
      <c r="A62" s="118"/>
      <c r="B62" s="659">
        <f t="shared" si="1"/>
        <v>154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1868.97</v>
      </c>
    </row>
    <row r="63" spans="1:9" x14ac:dyDescent="0.25">
      <c r="A63" s="118"/>
      <c r="B63" s="659">
        <f t="shared" si="1"/>
        <v>154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1868.97</v>
      </c>
    </row>
    <row r="64" spans="1:9" x14ac:dyDescent="0.25">
      <c r="A64" s="118"/>
      <c r="B64" s="659">
        <f t="shared" si="1"/>
        <v>154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1868.97</v>
      </c>
    </row>
    <row r="65" spans="1:9" x14ac:dyDescent="0.25">
      <c r="A65" s="118"/>
      <c r="B65" s="659">
        <f t="shared" si="1"/>
        <v>154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1868.97</v>
      </c>
    </row>
    <row r="66" spans="1:9" x14ac:dyDescent="0.25">
      <c r="A66" s="118"/>
      <c r="B66" s="659">
        <f t="shared" si="1"/>
        <v>154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1868.97</v>
      </c>
    </row>
    <row r="67" spans="1:9" x14ac:dyDescent="0.25">
      <c r="A67" s="118"/>
      <c r="B67" s="659">
        <f t="shared" si="1"/>
        <v>154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1868.97</v>
      </c>
    </row>
    <row r="68" spans="1:9" x14ac:dyDescent="0.25">
      <c r="A68" s="118"/>
      <c r="B68" s="659">
        <f t="shared" si="1"/>
        <v>154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1868.97</v>
      </c>
    </row>
    <row r="69" spans="1:9" x14ac:dyDescent="0.25">
      <c r="A69" s="118"/>
      <c r="B69" s="659">
        <f t="shared" si="1"/>
        <v>154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1868.97</v>
      </c>
    </row>
    <row r="70" spans="1:9" x14ac:dyDescent="0.25">
      <c r="A70" s="118"/>
      <c r="B70" s="659">
        <f t="shared" si="1"/>
        <v>154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1868.97</v>
      </c>
    </row>
    <row r="71" spans="1:9" x14ac:dyDescent="0.25">
      <c r="A71" s="118"/>
      <c r="B71" s="659">
        <f t="shared" si="1"/>
        <v>154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1868.97</v>
      </c>
    </row>
    <row r="72" spans="1:9" x14ac:dyDescent="0.25">
      <c r="A72" s="118"/>
      <c r="B72" s="659">
        <f t="shared" si="1"/>
        <v>154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1868.97</v>
      </c>
    </row>
    <row r="73" spans="1:9" x14ac:dyDescent="0.25">
      <c r="A73" s="118"/>
      <c r="B73" s="659">
        <f t="shared" si="1"/>
        <v>154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1868.97</v>
      </c>
    </row>
    <row r="74" spans="1:9" x14ac:dyDescent="0.25">
      <c r="A74" s="118"/>
      <c r="B74" s="659">
        <f t="shared" si="1"/>
        <v>154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1868.97</v>
      </c>
    </row>
    <row r="75" spans="1:9" x14ac:dyDescent="0.25">
      <c r="A75" s="118"/>
      <c r="B75" s="659">
        <f t="shared" si="1"/>
        <v>154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1868.97</v>
      </c>
    </row>
    <row r="76" spans="1:9" x14ac:dyDescent="0.25">
      <c r="A76" s="118"/>
      <c r="B76" s="659">
        <f t="shared" ref="B76" si="4">B75-C76</f>
        <v>154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1868.97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1868.97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134</v>
      </c>
    </row>
    <row r="83" spans="3:6" ht="15.75" thickBot="1" x14ac:dyDescent="0.3"/>
    <row r="84" spans="3:6" ht="15.75" thickBot="1" x14ac:dyDescent="0.3">
      <c r="C84" s="1594" t="s">
        <v>11</v>
      </c>
      <c r="D84" s="1595"/>
      <c r="E84" s="56">
        <f>E6+E7-F79+E8</f>
        <v>1620.97</v>
      </c>
      <c r="F84" s="1247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topLeftCell="H1" zoomScaleNormal="100" workbookViewId="0">
      <pane ySplit="9" topLeftCell="A19" activePane="bottomLeft" state="frozen"/>
      <selection pane="bottomLeft" activeCell="Q8" sqref="Q8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</cols>
  <sheetData>
    <row r="1" spans="1:21" ht="40.5" x14ac:dyDescent="0.55000000000000004">
      <c r="A1" s="1601" t="s">
        <v>309</v>
      </c>
      <c r="B1" s="1601"/>
      <c r="C1" s="1601"/>
      <c r="D1" s="1601"/>
      <c r="E1" s="1601"/>
      <c r="F1" s="1601"/>
      <c r="G1" s="1601"/>
      <c r="H1" s="11">
        <v>1</v>
      </c>
      <c r="L1" s="1592" t="s">
        <v>322</v>
      </c>
      <c r="M1" s="1592"/>
      <c r="N1" s="1592"/>
      <c r="O1" s="1592"/>
      <c r="P1" s="1592"/>
      <c r="Q1" s="1592"/>
      <c r="R1" s="1592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24" customHeight="1" thickTop="1" x14ac:dyDescent="0.25">
      <c r="A4" s="407"/>
      <c r="B4" s="1606" t="s">
        <v>67</v>
      </c>
      <c r="C4" s="230"/>
      <c r="D4" s="130"/>
      <c r="E4" s="432">
        <v>-30.59</v>
      </c>
      <c r="F4" s="1122">
        <v>0</v>
      </c>
      <c r="G4" s="151"/>
      <c r="H4" s="151"/>
      <c r="L4" s="407"/>
      <c r="M4" s="1606" t="s">
        <v>67</v>
      </c>
      <c r="N4" s="230"/>
      <c r="O4" s="130"/>
      <c r="P4" s="432"/>
      <c r="Q4" s="1329"/>
      <c r="R4" s="151"/>
      <c r="S4" s="151"/>
    </row>
    <row r="5" spans="1:21" ht="21" customHeight="1" x14ac:dyDescent="0.25">
      <c r="A5" s="1608" t="s">
        <v>80</v>
      </c>
      <c r="B5" s="1607"/>
      <c r="C5" s="230">
        <v>119</v>
      </c>
      <c r="D5" s="130">
        <v>45120</v>
      </c>
      <c r="E5" s="432">
        <v>5003.5600000000004</v>
      </c>
      <c r="F5" s="1122">
        <v>176</v>
      </c>
      <c r="G5" s="5"/>
      <c r="L5" s="1608" t="s">
        <v>80</v>
      </c>
      <c r="M5" s="1607"/>
      <c r="N5" s="230">
        <v>119</v>
      </c>
      <c r="O5" s="130">
        <v>45139</v>
      </c>
      <c r="P5" s="432">
        <v>3019.45</v>
      </c>
      <c r="Q5" s="1329">
        <v>107</v>
      </c>
      <c r="R5" s="5"/>
    </row>
    <row r="6" spans="1:21" ht="21" customHeight="1" x14ac:dyDescent="0.25">
      <c r="A6" s="1608"/>
      <c r="B6" s="1607"/>
      <c r="C6" s="369">
        <v>119</v>
      </c>
      <c r="D6" s="130">
        <v>45129</v>
      </c>
      <c r="E6" s="433">
        <v>5014.46</v>
      </c>
      <c r="F6" s="1122">
        <v>179</v>
      </c>
      <c r="G6" s="47">
        <f>F79</f>
        <v>7954.9299999999976</v>
      </c>
      <c r="H6" s="7">
        <f>E6-G6+E7+E5-G5+E4</f>
        <v>2032.500000000003</v>
      </c>
      <c r="L6" s="1608"/>
      <c r="M6" s="1607"/>
      <c r="N6" s="369">
        <v>119</v>
      </c>
      <c r="O6" s="130">
        <v>45147</v>
      </c>
      <c r="P6" s="433">
        <v>5007.38</v>
      </c>
      <c r="Q6" s="1329">
        <v>177</v>
      </c>
      <c r="R6" s="47">
        <f>Q79</f>
        <v>0</v>
      </c>
      <c r="S6" s="7">
        <f>P6-R6+P7+P5-R5+P4</f>
        <v>10153.450000000001</v>
      </c>
    </row>
    <row r="7" spans="1:21" ht="15.75" x14ac:dyDescent="0.25">
      <c r="A7" s="674"/>
      <c r="B7" s="1607"/>
      <c r="C7" s="220"/>
      <c r="D7" s="218"/>
      <c r="E7" s="432"/>
      <c r="F7" s="1122"/>
      <c r="L7" s="674"/>
      <c r="M7" s="1607"/>
      <c r="N7" s="220">
        <v>119</v>
      </c>
      <c r="O7" s="218">
        <v>45157</v>
      </c>
      <c r="P7" s="432">
        <v>2126.62</v>
      </c>
      <c r="Q7" s="1329">
        <v>70</v>
      </c>
    </row>
    <row r="8" spans="1:21" ht="15.75" thickBot="1" x14ac:dyDescent="0.3">
      <c r="A8" s="407"/>
      <c r="B8" s="144"/>
      <c r="C8" s="220"/>
      <c r="D8" s="218"/>
      <c r="E8" s="432"/>
      <c r="F8" s="1122"/>
      <c r="L8" s="407"/>
      <c r="M8" s="144"/>
      <c r="N8" s="220"/>
      <c r="O8" s="218"/>
      <c r="P8" s="432"/>
      <c r="Q8" s="1329"/>
    </row>
    <row r="9" spans="1:21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8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8" t="s">
        <v>3</v>
      </c>
    </row>
    <row r="10" spans="1:21" ht="15.75" thickTop="1" x14ac:dyDescent="0.25">
      <c r="A10" s="79" t="s">
        <v>32</v>
      </c>
      <c r="B10" s="659">
        <f>F6-C10+F5+F4+F7+F8</f>
        <v>354</v>
      </c>
      <c r="C10" s="613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240</v>
      </c>
      <c r="H10" s="554">
        <v>136</v>
      </c>
      <c r="I10" s="586">
        <f>E6-F10+E5+E4+E7+E8</f>
        <v>9962.0300000000007</v>
      </c>
      <c r="J10" s="641">
        <f>F10*H10</f>
        <v>3454.3999999999996</v>
      </c>
      <c r="L10" s="79" t="s">
        <v>32</v>
      </c>
      <c r="M10" s="659">
        <f>Q6-N10+Q5+Q4+Q7+Q8</f>
        <v>354</v>
      </c>
      <c r="N10" s="613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10153.450000000001</v>
      </c>
      <c r="U10" s="641">
        <f>Q10*S10</f>
        <v>0</v>
      </c>
    </row>
    <row r="11" spans="1:21" x14ac:dyDescent="0.25">
      <c r="A11" s="185"/>
      <c r="B11" s="659">
        <f>B10-C11</f>
        <v>353</v>
      </c>
      <c r="C11" s="613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242</v>
      </c>
      <c r="H11" s="554">
        <v>136</v>
      </c>
      <c r="I11" s="586">
        <f>I10-F11</f>
        <v>9930.6400000000012</v>
      </c>
      <c r="J11" s="641">
        <f t="shared" ref="J11:J74" si="2">F11*H11</f>
        <v>4269.04</v>
      </c>
      <c r="L11" s="185"/>
      <c r="M11" s="659">
        <f>M10-N11</f>
        <v>354</v>
      </c>
      <c r="N11" s="613"/>
      <c r="O11" s="555"/>
      <c r="P11" s="582"/>
      <c r="Q11" s="555">
        <f t="shared" si="1"/>
        <v>0</v>
      </c>
      <c r="R11" s="553"/>
      <c r="S11" s="554"/>
      <c r="T11" s="586">
        <f>T10-Q11</f>
        <v>10153.450000000001</v>
      </c>
      <c r="U11" s="641">
        <f t="shared" ref="U11:U74" si="3">Q11*S11</f>
        <v>0</v>
      </c>
    </row>
    <row r="12" spans="1:21" x14ac:dyDescent="0.25">
      <c r="A12" s="174"/>
      <c r="B12" s="659">
        <f t="shared" ref="B12:B75" si="4">B11-C12</f>
        <v>352</v>
      </c>
      <c r="C12" s="613">
        <v>1</v>
      </c>
      <c r="D12" s="555">
        <v>28.8</v>
      </c>
      <c r="E12" s="582">
        <v>45124</v>
      </c>
      <c r="F12" s="555">
        <f t="shared" si="0"/>
        <v>28.8</v>
      </c>
      <c r="G12" s="553" t="s">
        <v>248</v>
      </c>
      <c r="H12" s="554">
        <v>136</v>
      </c>
      <c r="I12" s="586">
        <f t="shared" ref="I12:I75" si="5">I11-F12</f>
        <v>9901.840000000002</v>
      </c>
      <c r="J12" s="641">
        <f t="shared" si="2"/>
        <v>3916.8</v>
      </c>
      <c r="L12" s="174"/>
      <c r="M12" s="659">
        <f t="shared" ref="M12:M75" si="6">M11-N12</f>
        <v>354</v>
      </c>
      <c r="N12" s="613"/>
      <c r="O12" s="555"/>
      <c r="P12" s="582"/>
      <c r="Q12" s="555">
        <f t="shared" si="1"/>
        <v>0</v>
      </c>
      <c r="R12" s="553"/>
      <c r="S12" s="554"/>
      <c r="T12" s="586">
        <f t="shared" ref="T12:T75" si="7">T11-Q12</f>
        <v>10153.450000000001</v>
      </c>
      <c r="U12" s="641">
        <f t="shared" si="3"/>
        <v>0</v>
      </c>
    </row>
    <row r="13" spans="1:21" x14ac:dyDescent="0.25">
      <c r="A13" s="174"/>
      <c r="B13" s="659">
        <f t="shared" si="4"/>
        <v>332</v>
      </c>
      <c r="C13" s="613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251</v>
      </c>
      <c r="H13" s="554">
        <v>136</v>
      </c>
      <c r="I13" s="586">
        <f t="shared" si="5"/>
        <v>9334.9900000000016</v>
      </c>
      <c r="J13" s="641">
        <f t="shared" si="2"/>
        <v>77091.600000000006</v>
      </c>
      <c r="L13" s="174"/>
      <c r="M13" s="659">
        <f t="shared" si="6"/>
        <v>354</v>
      </c>
      <c r="N13" s="613"/>
      <c r="O13" s="555"/>
      <c r="P13" s="582"/>
      <c r="Q13" s="555">
        <f t="shared" si="1"/>
        <v>0</v>
      </c>
      <c r="R13" s="553"/>
      <c r="S13" s="554"/>
      <c r="T13" s="586">
        <f t="shared" si="7"/>
        <v>10153.450000000001</v>
      </c>
      <c r="U13" s="641">
        <f t="shared" si="3"/>
        <v>0</v>
      </c>
    </row>
    <row r="14" spans="1:21" x14ac:dyDescent="0.25">
      <c r="A14" s="81" t="s">
        <v>33</v>
      </c>
      <c r="B14" s="659">
        <f t="shared" si="4"/>
        <v>318</v>
      </c>
      <c r="C14" s="613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252</v>
      </c>
      <c r="H14" s="554">
        <v>136</v>
      </c>
      <c r="I14" s="586">
        <f t="shared" si="5"/>
        <v>8940.9200000000019</v>
      </c>
      <c r="J14" s="641">
        <f t="shared" si="2"/>
        <v>53593.52</v>
      </c>
      <c r="L14" s="81" t="s">
        <v>33</v>
      </c>
      <c r="M14" s="659">
        <f t="shared" si="6"/>
        <v>354</v>
      </c>
      <c r="N14" s="613"/>
      <c r="O14" s="555"/>
      <c r="P14" s="582"/>
      <c r="Q14" s="555">
        <f t="shared" si="1"/>
        <v>0</v>
      </c>
      <c r="R14" s="553"/>
      <c r="S14" s="554"/>
      <c r="T14" s="586">
        <f t="shared" si="7"/>
        <v>10153.450000000001</v>
      </c>
      <c r="U14" s="641">
        <f t="shared" si="3"/>
        <v>0</v>
      </c>
    </row>
    <row r="15" spans="1:21" x14ac:dyDescent="0.25">
      <c r="A15" s="566"/>
      <c r="B15" s="659">
        <f t="shared" si="4"/>
        <v>313</v>
      </c>
      <c r="C15" s="613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256</v>
      </c>
      <c r="H15" s="554">
        <v>136</v>
      </c>
      <c r="I15" s="586">
        <f t="shared" si="5"/>
        <v>8793.6900000000023</v>
      </c>
      <c r="J15" s="641">
        <f t="shared" si="2"/>
        <v>20023.28</v>
      </c>
      <c r="L15" s="566"/>
      <c r="M15" s="659">
        <f t="shared" si="6"/>
        <v>354</v>
      </c>
      <c r="N15" s="613"/>
      <c r="O15" s="555"/>
      <c r="P15" s="582"/>
      <c r="Q15" s="555">
        <f t="shared" si="1"/>
        <v>0</v>
      </c>
      <c r="R15" s="553"/>
      <c r="S15" s="554"/>
      <c r="T15" s="586">
        <f t="shared" si="7"/>
        <v>10153.450000000001</v>
      </c>
      <c r="U15" s="641">
        <f t="shared" si="3"/>
        <v>0</v>
      </c>
    </row>
    <row r="16" spans="1:21" x14ac:dyDescent="0.25">
      <c r="A16" s="566"/>
      <c r="B16" s="659">
        <f t="shared" si="4"/>
        <v>312</v>
      </c>
      <c r="C16" s="613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258</v>
      </c>
      <c r="H16" s="554">
        <v>136</v>
      </c>
      <c r="I16" s="586">
        <f t="shared" si="5"/>
        <v>8766.2500000000018</v>
      </c>
      <c r="J16" s="641">
        <f t="shared" si="2"/>
        <v>3731.84</v>
      </c>
      <c r="L16" s="566"/>
      <c r="M16" s="659">
        <f t="shared" si="6"/>
        <v>354</v>
      </c>
      <c r="N16" s="613"/>
      <c r="O16" s="555"/>
      <c r="P16" s="582"/>
      <c r="Q16" s="555">
        <f t="shared" si="1"/>
        <v>0</v>
      </c>
      <c r="R16" s="553"/>
      <c r="S16" s="554"/>
      <c r="T16" s="586">
        <f t="shared" si="7"/>
        <v>10153.450000000001</v>
      </c>
      <c r="U16" s="641">
        <f t="shared" si="3"/>
        <v>0</v>
      </c>
    </row>
    <row r="17" spans="1:21" x14ac:dyDescent="0.25">
      <c r="A17" s="584"/>
      <c r="B17" s="659">
        <f t="shared" si="4"/>
        <v>292</v>
      </c>
      <c r="C17" s="613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259</v>
      </c>
      <c r="H17" s="554">
        <v>136</v>
      </c>
      <c r="I17" s="586">
        <f t="shared" si="5"/>
        <v>8200.5800000000017</v>
      </c>
      <c r="J17" s="641">
        <f t="shared" si="2"/>
        <v>76931.12</v>
      </c>
      <c r="L17" s="584"/>
      <c r="M17" s="659">
        <f t="shared" si="6"/>
        <v>354</v>
      </c>
      <c r="N17" s="613"/>
      <c r="O17" s="555"/>
      <c r="P17" s="582"/>
      <c r="Q17" s="555">
        <f t="shared" si="1"/>
        <v>0</v>
      </c>
      <c r="R17" s="553"/>
      <c r="S17" s="554"/>
      <c r="T17" s="586">
        <f t="shared" si="7"/>
        <v>10153.450000000001</v>
      </c>
      <c r="U17" s="641">
        <f t="shared" si="3"/>
        <v>0</v>
      </c>
    </row>
    <row r="18" spans="1:21" x14ac:dyDescent="0.25">
      <c r="A18" s="584"/>
      <c r="B18" s="659">
        <f t="shared" si="4"/>
        <v>291</v>
      </c>
      <c r="C18" s="613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260</v>
      </c>
      <c r="H18" s="554">
        <v>136</v>
      </c>
      <c r="I18" s="586">
        <f t="shared" si="5"/>
        <v>8173.8600000000015</v>
      </c>
      <c r="J18" s="641">
        <f t="shared" si="2"/>
        <v>3633.92</v>
      </c>
      <c r="L18" s="584"/>
      <c r="M18" s="659">
        <f t="shared" si="6"/>
        <v>354</v>
      </c>
      <c r="N18" s="613"/>
      <c r="O18" s="555"/>
      <c r="P18" s="582"/>
      <c r="Q18" s="555">
        <f t="shared" si="1"/>
        <v>0</v>
      </c>
      <c r="R18" s="553"/>
      <c r="S18" s="554"/>
      <c r="T18" s="586">
        <f t="shared" si="7"/>
        <v>10153.450000000001</v>
      </c>
      <c r="U18" s="641">
        <f t="shared" si="3"/>
        <v>0</v>
      </c>
    </row>
    <row r="19" spans="1:21" x14ac:dyDescent="0.25">
      <c r="A19" s="1073"/>
      <c r="B19" s="659">
        <f t="shared" si="4"/>
        <v>290</v>
      </c>
      <c r="C19" s="613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260</v>
      </c>
      <c r="H19" s="554">
        <v>136</v>
      </c>
      <c r="I19" s="586">
        <f t="shared" si="5"/>
        <v>8151.6300000000019</v>
      </c>
      <c r="J19" s="641">
        <f t="shared" si="2"/>
        <v>3023.28</v>
      </c>
      <c r="L19" s="1073"/>
      <c r="M19" s="659">
        <f t="shared" si="6"/>
        <v>354</v>
      </c>
      <c r="N19" s="613"/>
      <c r="O19" s="555"/>
      <c r="P19" s="582"/>
      <c r="Q19" s="555">
        <f t="shared" si="1"/>
        <v>0</v>
      </c>
      <c r="R19" s="553"/>
      <c r="S19" s="554"/>
      <c r="T19" s="586">
        <f t="shared" si="7"/>
        <v>10153.450000000001</v>
      </c>
      <c r="U19" s="641">
        <f t="shared" si="3"/>
        <v>0</v>
      </c>
    </row>
    <row r="20" spans="1:21" x14ac:dyDescent="0.25">
      <c r="A20" s="1073"/>
      <c r="B20" s="659">
        <f t="shared" si="4"/>
        <v>255</v>
      </c>
      <c r="C20" s="613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262</v>
      </c>
      <c r="H20" s="554">
        <v>136</v>
      </c>
      <c r="I20" s="586">
        <f t="shared" si="5"/>
        <v>7193.2700000000023</v>
      </c>
      <c r="J20" s="641">
        <f t="shared" si="2"/>
        <v>130336.96000000001</v>
      </c>
      <c r="L20" s="1073"/>
      <c r="M20" s="659">
        <f t="shared" si="6"/>
        <v>354</v>
      </c>
      <c r="N20" s="613"/>
      <c r="O20" s="555"/>
      <c r="P20" s="582"/>
      <c r="Q20" s="555">
        <f t="shared" si="1"/>
        <v>0</v>
      </c>
      <c r="R20" s="553"/>
      <c r="S20" s="554"/>
      <c r="T20" s="586">
        <f t="shared" si="7"/>
        <v>10153.450000000001</v>
      </c>
      <c r="U20" s="641">
        <f t="shared" si="3"/>
        <v>0</v>
      </c>
    </row>
    <row r="21" spans="1:21" x14ac:dyDescent="0.25">
      <c r="A21" s="1073"/>
      <c r="B21" s="659">
        <f t="shared" si="4"/>
        <v>220</v>
      </c>
      <c r="C21" s="613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267</v>
      </c>
      <c r="H21" s="554">
        <v>136</v>
      </c>
      <c r="I21" s="586">
        <f t="shared" si="5"/>
        <v>6154.2000000000025</v>
      </c>
      <c r="J21" s="641">
        <f t="shared" si="2"/>
        <v>141313.51999999999</v>
      </c>
      <c r="L21" s="1073"/>
      <c r="M21" s="659">
        <f t="shared" si="6"/>
        <v>354</v>
      </c>
      <c r="N21" s="613"/>
      <c r="O21" s="555"/>
      <c r="P21" s="582"/>
      <c r="Q21" s="555">
        <f t="shared" si="1"/>
        <v>0</v>
      </c>
      <c r="R21" s="553"/>
      <c r="S21" s="554"/>
      <c r="T21" s="586">
        <f t="shared" si="7"/>
        <v>10153.450000000001</v>
      </c>
      <c r="U21" s="641">
        <f t="shared" si="3"/>
        <v>0</v>
      </c>
    </row>
    <row r="22" spans="1:21" x14ac:dyDescent="0.25">
      <c r="A22" s="1073"/>
      <c r="B22" s="659">
        <f t="shared" si="4"/>
        <v>212</v>
      </c>
      <c r="C22" s="613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268</v>
      </c>
      <c r="H22" s="554">
        <v>136</v>
      </c>
      <c r="I22" s="586">
        <f t="shared" si="5"/>
        <v>5923.4100000000026</v>
      </c>
      <c r="J22" s="641">
        <f t="shared" si="2"/>
        <v>31387.439999999999</v>
      </c>
      <c r="L22" s="1073"/>
      <c r="M22" s="659">
        <f t="shared" si="6"/>
        <v>354</v>
      </c>
      <c r="N22" s="613"/>
      <c r="O22" s="555"/>
      <c r="P22" s="582"/>
      <c r="Q22" s="555">
        <f t="shared" si="1"/>
        <v>0</v>
      </c>
      <c r="R22" s="553"/>
      <c r="S22" s="554"/>
      <c r="T22" s="586">
        <f t="shared" si="7"/>
        <v>10153.450000000001</v>
      </c>
      <c r="U22" s="641">
        <f t="shared" si="3"/>
        <v>0</v>
      </c>
    </row>
    <row r="23" spans="1:21" x14ac:dyDescent="0.25">
      <c r="A23" s="1073"/>
      <c r="B23" s="659">
        <f t="shared" si="4"/>
        <v>202</v>
      </c>
      <c r="C23" s="613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273</v>
      </c>
      <c r="H23" s="554">
        <v>131</v>
      </c>
      <c r="I23" s="586">
        <f t="shared" si="5"/>
        <v>5637.8700000000026</v>
      </c>
      <c r="J23" s="641">
        <f t="shared" si="2"/>
        <v>37405.740000000005</v>
      </c>
      <c r="L23" s="1073"/>
      <c r="M23" s="659">
        <f t="shared" si="6"/>
        <v>354</v>
      </c>
      <c r="N23" s="613"/>
      <c r="O23" s="555"/>
      <c r="P23" s="582"/>
      <c r="Q23" s="555">
        <f t="shared" si="1"/>
        <v>0</v>
      </c>
      <c r="R23" s="553"/>
      <c r="S23" s="554"/>
      <c r="T23" s="586">
        <f t="shared" si="7"/>
        <v>10153.450000000001</v>
      </c>
      <c r="U23" s="641">
        <f t="shared" si="3"/>
        <v>0</v>
      </c>
    </row>
    <row r="24" spans="1:21" x14ac:dyDescent="0.25">
      <c r="A24" s="1074"/>
      <c r="B24" s="659">
        <f t="shared" si="4"/>
        <v>201</v>
      </c>
      <c r="C24" s="613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274</v>
      </c>
      <c r="H24" s="554">
        <v>136</v>
      </c>
      <c r="I24" s="586">
        <f t="shared" si="5"/>
        <v>5609.930000000003</v>
      </c>
      <c r="J24" s="641">
        <f t="shared" si="2"/>
        <v>3799.84</v>
      </c>
      <c r="L24" s="1074"/>
      <c r="M24" s="659">
        <f t="shared" si="6"/>
        <v>354</v>
      </c>
      <c r="N24" s="613"/>
      <c r="O24" s="555"/>
      <c r="P24" s="582"/>
      <c r="Q24" s="555">
        <f t="shared" si="1"/>
        <v>0</v>
      </c>
      <c r="R24" s="553"/>
      <c r="S24" s="554"/>
      <c r="T24" s="586">
        <f t="shared" si="7"/>
        <v>10153.450000000001</v>
      </c>
      <c r="U24" s="641">
        <f t="shared" si="3"/>
        <v>0</v>
      </c>
    </row>
    <row r="25" spans="1:21" x14ac:dyDescent="0.25">
      <c r="A25" s="1073"/>
      <c r="B25" s="659">
        <f t="shared" si="4"/>
        <v>179</v>
      </c>
      <c r="C25" s="613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275</v>
      </c>
      <c r="H25" s="554">
        <v>131</v>
      </c>
      <c r="I25" s="586">
        <f t="shared" si="5"/>
        <v>4985.3100000000031</v>
      </c>
      <c r="J25" s="641">
        <f t="shared" si="2"/>
        <v>81825.22</v>
      </c>
      <c r="L25" s="1073"/>
      <c r="M25" s="659">
        <f t="shared" si="6"/>
        <v>354</v>
      </c>
      <c r="N25" s="613"/>
      <c r="O25" s="555"/>
      <c r="P25" s="582"/>
      <c r="Q25" s="555">
        <f t="shared" si="1"/>
        <v>0</v>
      </c>
      <c r="R25" s="553"/>
      <c r="S25" s="554"/>
      <c r="T25" s="586">
        <f t="shared" si="7"/>
        <v>10153.450000000001</v>
      </c>
      <c r="U25" s="641">
        <f t="shared" si="3"/>
        <v>0</v>
      </c>
    </row>
    <row r="26" spans="1:21" x14ac:dyDescent="0.25">
      <c r="A26" s="118"/>
      <c r="B26" s="174">
        <f t="shared" si="4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5"/>
        <v>4955.6000000000031</v>
      </c>
      <c r="J26" s="17">
        <f t="shared" si="2"/>
        <v>3892.01</v>
      </c>
      <c r="L26" s="118"/>
      <c r="M26" s="174">
        <f t="shared" si="6"/>
        <v>354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7"/>
        <v>10153.450000000001</v>
      </c>
      <c r="U26" s="17">
        <f t="shared" si="3"/>
        <v>0</v>
      </c>
    </row>
    <row r="27" spans="1:21" x14ac:dyDescent="0.25">
      <c r="A27" s="118"/>
      <c r="B27" s="174">
        <f t="shared" si="4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5"/>
        <v>4927.6100000000033</v>
      </c>
      <c r="J27" s="17">
        <f t="shared" si="2"/>
        <v>3666.6899999999996</v>
      </c>
      <c r="L27" s="118"/>
      <c r="M27" s="174">
        <f t="shared" si="6"/>
        <v>354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7"/>
        <v>10153.450000000001</v>
      </c>
      <c r="U27" s="17">
        <f t="shared" si="3"/>
        <v>0</v>
      </c>
    </row>
    <row r="28" spans="1:21" x14ac:dyDescent="0.25">
      <c r="A28" s="118"/>
      <c r="B28" s="174">
        <f t="shared" si="4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5"/>
        <v>4371.7400000000034</v>
      </c>
      <c r="J28" s="17">
        <f t="shared" si="2"/>
        <v>72818.97</v>
      </c>
      <c r="L28" s="118"/>
      <c r="M28" s="174">
        <f t="shared" si="6"/>
        <v>354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7"/>
        <v>10153.450000000001</v>
      </c>
      <c r="U28" s="17">
        <f t="shared" si="3"/>
        <v>0</v>
      </c>
    </row>
    <row r="29" spans="1:21" x14ac:dyDescent="0.25">
      <c r="A29" s="118"/>
      <c r="B29" s="174">
        <f t="shared" si="4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5"/>
        <v>4112.8300000000036</v>
      </c>
      <c r="J29" s="17">
        <f t="shared" si="2"/>
        <v>33917.210000000006</v>
      </c>
      <c r="L29" s="118"/>
      <c r="M29" s="174">
        <f t="shared" si="6"/>
        <v>354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7"/>
        <v>10153.450000000001</v>
      </c>
      <c r="U29" s="17">
        <f t="shared" si="3"/>
        <v>0</v>
      </c>
    </row>
    <row r="30" spans="1:21" x14ac:dyDescent="0.25">
      <c r="A30" s="118"/>
      <c r="B30" s="174">
        <f t="shared" si="4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5"/>
        <v>3557.7700000000036</v>
      </c>
      <c r="J30" s="17">
        <f t="shared" si="2"/>
        <v>72712.859999999986</v>
      </c>
      <c r="L30" s="118"/>
      <c r="M30" s="174">
        <f t="shared" si="6"/>
        <v>354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7"/>
        <v>10153.450000000001</v>
      </c>
      <c r="U30" s="17">
        <f t="shared" si="3"/>
        <v>0</v>
      </c>
    </row>
    <row r="31" spans="1:21" x14ac:dyDescent="0.25">
      <c r="A31" s="118"/>
      <c r="B31" s="174">
        <f t="shared" si="4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5"/>
        <v>3497.6200000000035</v>
      </c>
      <c r="J31" s="17">
        <f t="shared" si="2"/>
        <v>7879.6500000000005</v>
      </c>
      <c r="L31" s="1073"/>
      <c r="M31" s="659">
        <f t="shared" si="6"/>
        <v>354</v>
      </c>
      <c r="N31" s="613"/>
      <c r="O31" s="555"/>
      <c r="P31" s="582"/>
      <c r="Q31" s="555">
        <f t="shared" si="1"/>
        <v>0</v>
      </c>
      <c r="R31" s="553"/>
      <c r="S31" s="554"/>
      <c r="T31" s="586">
        <f t="shared" si="7"/>
        <v>10153.450000000001</v>
      </c>
      <c r="U31" s="641">
        <f t="shared" si="3"/>
        <v>0</v>
      </c>
    </row>
    <row r="32" spans="1:21" x14ac:dyDescent="0.25">
      <c r="A32" s="118"/>
      <c r="B32" s="174">
        <f t="shared" si="4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5"/>
        <v>2757.2300000000037</v>
      </c>
      <c r="J32" s="17">
        <f t="shared" si="2"/>
        <v>96991.09</v>
      </c>
      <c r="L32" s="1073"/>
      <c r="M32" s="659">
        <f t="shared" si="6"/>
        <v>354</v>
      </c>
      <c r="N32" s="613"/>
      <c r="O32" s="555"/>
      <c r="P32" s="582"/>
      <c r="Q32" s="555">
        <f t="shared" si="1"/>
        <v>0</v>
      </c>
      <c r="R32" s="553"/>
      <c r="S32" s="554"/>
      <c r="T32" s="586">
        <f t="shared" si="7"/>
        <v>10153.450000000001</v>
      </c>
      <c r="U32" s="641">
        <f t="shared" si="3"/>
        <v>0</v>
      </c>
    </row>
    <row r="33" spans="1:21" x14ac:dyDescent="0.25">
      <c r="A33" s="118"/>
      <c r="B33" s="174">
        <f t="shared" si="4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5"/>
        <v>2644.6900000000037</v>
      </c>
      <c r="J33" s="17">
        <f t="shared" si="2"/>
        <v>14742.740000000002</v>
      </c>
      <c r="L33" s="1073"/>
      <c r="M33" s="659">
        <f t="shared" si="6"/>
        <v>354</v>
      </c>
      <c r="N33" s="613"/>
      <c r="O33" s="555"/>
      <c r="P33" s="582"/>
      <c r="Q33" s="555">
        <f t="shared" si="1"/>
        <v>0</v>
      </c>
      <c r="R33" s="553"/>
      <c r="S33" s="554"/>
      <c r="T33" s="586">
        <f t="shared" si="7"/>
        <v>10153.450000000001</v>
      </c>
      <c r="U33" s="641">
        <f t="shared" si="3"/>
        <v>0</v>
      </c>
    </row>
    <row r="34" spans="1:21" x14ac:dyDescent="0.25">
      <c r="A34" s="118"/>
      <c r="B34" s="174">
        <f t="shared" si="4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5"/>
        <v>2059.4900000000034</v>
      </c>
      <c r="J34" s="17">
        <f t="shared" si="2"/>
        <v>76661.200000000012</v>
      </c>
      <c r="L34" s="1073"/>
      <c r="M34" s="659">
        <f t="shared" si="6"/>
        <v>354</v>
      </c>
      <c r="N34" s="613"/>
      <c r="O34" s="555"/>
      <c r="P34" s="582"/>
      <c r="Q34" s="555">
        <f t="shared" si="1"/>
        <v>0</v>
      </c>
      <c r="R34" s="553"/>
      <c r="S34" s="554"/>
      <c r="T34" s="586">
        <f t="shared" si="7"/>
        <v>10153.450000000001</v>
      </c>
      <c r="U34" s="641">
        <f t="shared" si="3"/>
        <v>0</v>
      </c>
    </row>
    <row r="35" spans="1:21" x14ac:dyDescent="0.25">
      <c r="A35" s="118"/>
      <c r="B35" s="174">
        <f t="shared" si="4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5"/>
        <v>2032.5000000000034</v>
      </c>
      <c r="J35" s="17">
        <f t="shared" si="2"/>
        <v>3535.6899999999996</v>
      </c>
      <c r="L35" s="1073"/>
      <c r="M35" s="659">
        <f t="shared" si="6"/>
        <v>354</v>
      </c>
      <c r="N35" s="613"/>
      <c r="O35" s="555"/>
      <c r="P35" s="582"/>
      <c r="Q35" s="555">
        <f t="shared" si="1"/>
        <v>0</v>
      </c>
      <c r="R35" s="553"/>
      <c r="S35" s="554"/>
      <c r="T35" s="586">
        <f t="shared" si="7"/>
        <v>10153.450000000001</v>
      </c>
      <c r="U35" s="641">
        <f t="shared" si="3"/>
        <v>0</v>
      </c>
    </row>
    <row r="36" spans="1:21" x14ac:dyDescent="0.25">
      <c r="A36" s="118"/>
      <c r="B36" s="617">
        <f t="shared" si="4"/>
        <v>73</v>
      </c>
      <c r="C36" s="15"/>
      <c r="D36" s="68"/>
      <c r="E36" s="191"/>
      <c r="F36" s="68">
        <f t="shared" si="0"/>
        <v>0</v>
      </c>
      <c r="G36" s="69"/>
      <c r="H36" s="70"/>
      <c r="I36" s="614">
        <f t="shared" si="5"/>
        <v>2032.5000000000034</v>
      </c>
      <c r="J36" s="17">
        <f t="shared" si="2"/>
        <v>0</v>
      </c>
      <c r="L36" s="1073"/>
      <c r="M36" s="659">
        <f t="shared" si="6"/>
        <v>354</v>
      </c>
      <c r="N36" s="613"/>
      <c r="O36" s="555"/>
      <c r="P36" s="582"/>
      <c r="Q36" s="555">
        <f t="shared" si="1"/>
        <v>0</v>
      </c>
      <c r="R36" s="553"/>
      <c r="S36" s="554"/>
      <c r="T36" s="586">
        <f t="shared" si="7"/>
        <v>10153.450000000001</v>
      </c>
      <c r="U36" s="641">
        <f t="shared" si="3"/>
        <v>0</v>
      </c>
    </row>
    <row r="37" spans="1:21" x14ac:dyDescent="0.25">
      <c r="A37" s="118" t="s">
        <v>22</v>
      </c>
      <c r="B37" s="174">
        <f t="shared" si="4"/>
        <v>73</v>
      </c>
      <c r="C37" s="15"/>
      <c r="D37" s="791"/>
      <c r="E37" s="1320"/>
      <c r="F37" s="791">
        <f t="shared" si="0"/>
        <v>0</v>
      </c>
      <c r="G37" s="520"/>
      <c r="H37" s="356"/>
      <c r="I37" s="102">
        <f t="shared" si="5"/>
        <v>2032.5000000000034</v>
      </c>
      <c r="J37" s="17">
        <f t="shared" si="2"/>
        <v>0</v>
      </c>
      <c r="L37" s="1073" t="s">
        <v>22</v>
      </c>
      <c r="M37" s="659">
        <f t="shared" si="6"/>
        <v>354</v>
      </c>
      <c r="N37" s="613"/>
      <c r="O37" s="792"/>
      <c r="P37" s="1336"/>
      <c r="Q37" s="792">
        <f t="shared" si="1"/>
        <v>0</v>
      </c>
      <c r="R37" s="793"/>
      <c r="S37" s="794"/>
      <c r="T37" s="586">
        <f t="shared" si="7"/>
        <v>10153.450000000001</v>
      </c>
      <c r="U37" s="641">
        <f t="shared" si="3"/>
        <v>0</v>
      </c>
    </row>
    <row r="38" spans="1:21" x14ac:dyDescent="0.25">
      <c r="A38" s="119"/>
      <c r="B38" s="174">
        <f t="shared" si="4"/>
        <v>73</v>
      </c>
      <c r="C38" s="15"/>
      <c r="D38" s="791"/>
      <c r="E38" s="1320"/>
      <c r="F38" s="791">
        <f t="shared" si="0"/>
        <v>0</v>
      </c>
      <c r="G38" s="520"/>
      <c r="H38" s="356"/>
      <c r="I38" s="102">
        <f t="shared" si="5"/>
        <v>2032.5000000000034</v>
      </c>
      <c r="J38" s="17">
        <f t="shared" si="2"/>
        <v>0</v>
      </c>
      <c r="L38" s="1074"/>
      <c r="M38" s="659">
        <f t="shared" si="6"/>
        <v>354</v>
      </c>
      <c r="N38" s="613"/>
      <c r="O38" s="792"/>
      <c r="P38" s="1336"/>
      <c r="Q38" s="792">
        <f t="shared" si="1"/>
        <v>0</v>
      </c>
      <c r="R38" s="793"/>
      <c r="S38" s="794"/>
      <c r="T38" s="586">
        <f t="shared" si="7"/>
        <v>10153.450000000001</v>
      </c>
      <c r="U38" s="641">
        <f t="shared" si="3"/>
        <v>0</v>
      </c>
    </row>
    <row r="39" spans="1:21" x14ac:dyDescent="0.25">
      <c r="A39" s="118"/>
      <c r="B39" s="174">
        <f t="shared" si="4"/>
        <v>73</v>
      </c>
      <c r="C39" s="15"/>
      <c r="D39" s="791"/>
      <c r="E39" s="1320"/>
      <c r="F39" s="791">
        <f t="shared" si="0"/>
        <v>0</v>
      </c>
      <c r="G39" s="520"/>
      <c r="H39" s="356"/>
      <c r="I39" s="102">
        <f t="shared" si="5"/>
        <v>2032.5000000000034</v>
      </c>
      <c r="J39" s="17">
        <f t="shared" si="2"/>
        <v>0</v>
      </c>
      <c r="L39" s="1073"/>
      <c r="M39" s="659">
        <f t="shared" si="6"/>
        <v>354</v>
      </c>
      <c r="N39" s="613"/>
      <c r="O39" s="792"/>
      <c r="P39" s="1336"/>
      <c r="Q39" s="792">
        <f t="shared" si="1"/>
        <v>0</v>
      </c>
      <c r="R39" s="793"/>
      <c r="S39" s="794"/>
      <c r="T39" s="586">
        <f t="shared" si="7"/>
        <v>10153.450000000001</v>
      </c>
      <c r="U39" s="641">
        <f t="shared" si="3"/>
        <v>0</v>
      </c>
    </row>
    <row r="40" spans="1:21" x14ac:dyDescent="0.25">
      <c r="A40" s="118"/>
      <c r="B40" s="174">
        <f t="shared" si="4"/>
        <v>73</v>
      </c>
      <c r="C40" s="15"/>
      <c r="D40" s="791"/>
      <c r="E40" s="1320"/>
      <c r="F40" s="791">
        <f t="shared" si="0"/>
        <v>0</v>
      </c>
      <c r="G40" s="520"/>
      <c r="H40" s="356"/>
      <c r="I40" s="102">
        <f t="shared" si="5"/>
        <v>2032.5000000000034</v>
      </c>
      <c r="J40" s="17">
        <f t="shared" si="2"/>
        <v>0</v>
      </c>
      <c r="L40" s="118"/>
      <c r="M40" s="174">
        <f t="shared" si="6"/>
        <v>354</v>
      </c>
      <c r="N40" s="15"/>
      <c r="O40" s="791"/>
      <c r="P40" s="1320"/>
      <c r="Q40" s="791">
        <f t="shared" si="1"/>
        <v>0</v>
      </c>
      <c r="R40" s="520"/>
      <c r="S40" s="356"/>
      <c r="T40" s="102">
        <f t="shared" si="7"/>
        <v>10153.450000000001</v>
      </c>
      <c r="U40" s="17">
        <f t="shared" si="3"/>
        <v>0</v>
      </c>
    </row>
    <row r="41" spans="1:21" x14ac:dyDescent="0.25">
      <c r="A41" s="118"/>
      <c r="B41" s="174">
        <f t="shared" si="4"/>
        <v>73</v>
      </c>
      <c r="C41" s="15"/>
      <c r="D41" s="791"/>
      <c r="E41" s="1320"/>
      <c r="F41" s="791">
        <f t="shared" si="0"/>
        <v>0</v>
      </c>
      <c r="G41" s="520"/>
      <c r="H41" s="356"/>
      <c r="I41" s="102">
        <f t="shared" si="5"/>
        <v>2032.5000000000034</v>
      </c>
      <c r="J41" s="17">
        <f t="shared" si="2"/>
        <v>0</v>
      </c>
      <c r="L41" s="118"/>
      <c r="M41" s="174">
        <f t="shared" si="6"/>
        <v>354</v>
      </c>
      <c r="N41" s="15"/>
      <c r="O41" s="791"/>
      <c r="P41" s="1320"/>
      <c r="Q41" s="791">
        <f t="shared" si="1"/>
        <v>0</v>
      </c>
      <c r="R41" s="520"/>
      <c r="S41" s="356"/>
      <c r="T41" s="102">
        <f t="shared" si="7"/>
        <v>10153.450000000001</v>
      </c>
      <c r="U41" s="17">
        <f t="shared" si="3"/>
        <v>0</v>
      </c>
    </row>
    <row r="42" spans="1:21" x14ac:dyDescent="0.25">
      <c r="A42" s="118"/>
      <c r="B42" s="174">
        <f t="shared" si="4"/>
        <v>73</v>
      </c>
      <c r="C42" s="15"/>
      <c r="D42" s="791"/>
      <c r="E42" s="1320"/>
      <c r="F42" s="791">
        <f t="shared" si="0"/>
        <v>0</v>
      </c>
      <c r="G42" s="520"/>
      <c r="H42" s="356"/>
      <c r="I42" s="102">
        <f t="shared" si="5"/>
        <v>2032.5000000000034</v>
      </c>
      <c r="J42" s="17">
        <f t="shared" si="2"/>
        <v>0</v>
      </c>
      <c r="L42" s="118"/>
      <c r="M42" s="174">
        <f t="shared" si="6"/>
        <v>354</v>
      </c>
      <c r="N42" s="15"/>
      <c r="O42" s="791"/>
      <c r="P42" s="1320"/>
      <c r="Q42" s="791">
        <f t="shared" si="1"/>
        <v>0</v>
      </c>
      <c r="R42" s="520"/>
      <c r="S42" s="356"/>
      <c r="T42" s="102">
        <f t="shared" si="7"/>
        <v>10153.450000000001</v>
      </c>
      <c r="U42" s="17">
        <f t="shared" si="3"/>
        <v>0</v>
      </c>
    </row>
    <row r="43" spans="1:21" x14ac:dyDescent="0.25">
      <c r="A43" s="118"/>
      <c r="B43" s="174">
        <f t="shared" si="4"/>
        <v>73</v>
      </c>
      <c r="C43" s="15"/>
      <c r="D43" s="791"/>
      <c r="E43" s="1320"/>
      <c r="F43" s="791">
        <f t="shared" si="0"/>
        <v>0</v>
      </c>
      <c r="G43" s="520"/>
      <c r="H43" s="356"/>
      <c r="I43" s="102">
        <f t="shared" si="5"/>
        <v>2032.5000000000034</v>
      </c>
      <c r="J43" s="17">
        <f t="shared" si="2"/>
        <v>0</v>
      </c>
      <c r="L43" s="118"/>
      <c r="M43" s="174">
        <f t="shared" si="6"/>
        <v>354</v>
      </c>
      <c r="N43" s="15"/>
      <c r="O43" s="791"/>
      <c r="P43" s="1320"/>
      <c r="Q43" s="791">
        <f t="shared" si="1"/>
        <v>0</v>
      </c>
      <c r="R43" s="520"/>
      <c r="S43" s="356"/>
      <c r="T43" s="102">
        <f t="shared" si="7"/>
        <v>10153.450000000001</v>
      </c>
      <c r="U43" s="17">
        <f t="shared" si="3"/>
        <v>0</v>
      </c>
    </row>
    <row r="44" spans="1:21" x14ac:dyDescent="0.25">
      <c r="A44" s="118"/>
      <c r="B44" s="174">
        <f t="shared" si="4"/>
        <v>73</v>
      </c>
      <c r="C44" s="15"/>
      <c r="D44" s="791"/>
      <c r="E44" s="1320"/>
      <c r="F44" s="791">
        <f t="shared" si="0"/>
        <v>0</v>
      </c>
      <c r="G44" s="520"/>
      <c r="H44" s="356"/>
      <c r="I44" s="102">
        <f t="shared" si="5"/>
        <v>2032.5000000000034</v>
      </c>
      <c r="J44" s="17">
        <f t="shared" si="2"/>
        <v>0</v>
      </c>
      <c r="L44" s="118"/>
      <c r="M44" s="174">
        <f t="shared" si="6"/>
        <v>354</v>
      </c>
      <c r="N44" s="15"/>
      <c r="O44" s="791"/>
      <c r="P44" s="1320"/>
      <c r="Q44" s="791">
        <f t="shared" si="1"/>
        <v>0</v>
      </c>
      <c r="R44" s="520"/>
      <c r="S44" s="356"/>
      <c r="T44" s="102">
        <f t="shared" si="7"/>
        <v>10153.450000000001</v>
      </c>
      <c r="U44" s="17">
        <f t="shared" si="3"/>
        <v>0</v>
      </c>
    </row>
    <row r="45" spans="1:21" x14ac:dyDescent="0.25">
      <c r="A45" s="118"/>
      <c r="B45" s="174">
        <f t="shared" si="4"/>
        <v>73</v>
      </c>
      <c r="C45" s="15"/>
      <c r="D45" s="791"/>
      <c r="E45" s="1320"/>
      <c r="F45" s="791">
        <f t="shared" si="0"/>
        <v>0</v>
      </c>
      <c r="G45" s="520"/>
      <c r="H45" s="356"/>
      <c r="I45" s="102">
        <f t="shared" si="5"/>
        <v>2032.5000000000034</v>
      </c>
      <c r="J45" s="17">
        <f t="shared" si="2"/>
        <v>0</v>
      </c>
      <c r="L45" s="118"/>
      <c r="M45" s="174">
        <f t="shared" si="6"/>
        <v>354</v>
      </c>
      <c r="N45" s="15"/>
      <c r="O45" s="791"/>
      <c r="P45" s="1320"/>
      <c r="Q45" s="791">
        <f t="shared" si="1"/>
        <v>0</v>
      </c>
      <c r="R45" s="520"/>
      <c r="S45" s="356"/>
      <c r="T45" s="102">
        <f t="shared" si="7"/>
        <v>10153.450000000001</v>
      </c>
      <c r="U45" s="17">
        <f t="shared" si="3"/>
        <v>0</v>
      </c>
    </row>
    <row r="46" spans="1:21" x14ac:dyDescent="0.25">
      <c r="A46" s="118"/>
      <c r="B46" s="174">
        <f t="shared" si="4"/>
        <v>73</v>
      </c>
      <c r="C46" s="15"/>
      <c r="D46" s="791"/>
      <c r="E46" s="1320"/>
      <c r="F46" s="791">
        <f t="shared" si="0"/>
        <v>0</v>
      </c>
      <c r="G46" s="520"/>
      <c r="H46" s="356"/>
      <c r="I46" s="102">
        <f t="shared" si="5"/>
        <v>2032.5000000000034</v>
      </c>
      <c r="J46" s="17">
        <f t="shared" si="2"/>
        <v>0</v>
      </c>
      <c r="L46" s="118"/>
      <c r="M46" s="174">
        <f t="shared" si="6"/>
        <v>354</v>
      </c>
      <c r="N46" s="15"/>
      <c r="O46" s="791"/>
      <c r="P46" s="1320"/>
      <c r="Q46" s="791">
        <f t="shared" si="1"/>
        <v>0</v>
      </c>
      <c r="R46" s="520"/>
      <c r="S46" s="356"/>
      <c r="T46" s="102">
        <f t="shared" si="7"/>
        <v>10153.450000000001</v>
      </c>
      <c r="U46" s="17">
        <f t="shared" si="3"/>
        <v>0</v>
      </c>
    </row>
    <row r="47" spans="1:21" x14ac:dyDescent="0.25">
      <c r="A47" s="118"/>
      <c r="B47" s="174">
        <f t="shared" si="4"/>
        <v>73</v>
      </c>
      <c r="C47" s="15"/>
      <c r="D47" s="791"/>
      <c r="E47" s="1320"/>
      <c r="F47" s="791">
        <f t="shared" si="0"/>
        <v>0</v>
      </c>
      <c r="G47" s="520"/>
      <c r="H47" s="356"/>
      <c r="I47" s="102">
        <f t="shared" si="5"/>
        <v>2032.5000000000034</v>
      </c>
      <c r="J47" s="17">
        <f t="shared" si="2"/>
        <v>0</v>
      </c>
      <c r="L47" s="118"/>
      <c r="M47" s="174">
        <f t="shared" si="6"/>
        <v>354</v>
      </c>
      <c r="N47" s="15"/>
      <c r="O47" s="791"/>
      <c r="P47" s="1320"/>
      <c r="Q47" s="791">
        <f t="shared" si="1"/>
        <v>0</v>
      </c>
      <c r="R47" s="520"/>
      <c r="S47" s="356"/>
      <c r="T47" s="102">
        <f t="shared" si="7"/>
        <v>10153.450000000001</v>
      </c>
      <c r="U47" s="17">
        <f t="shared" si="3"/>
        <v>0</v>
      </c>
    </row>
    <row r="48" spans="1:21" x14ac:dyDescent="0.25">
      <c r="A48" s="118"/>
      <c r="B48" s="174">
        <f t="shared" si="4"/>
        <v>73</v>
      </c>
      <c r="C48" s="15"/>
      <c r="D48" s="791"/>
      <c r="E48" s="1320"/>
      <c r="F48" s="791">
        <f t="shared" si="0"/>
        <v>0</v>
      </c>
      <c r="G48" s="520"/>
      <c r="H48" s="356"/>
      <c r="I48" s="102">
        <f t="shared" si="5"/>
        <v>2032.5000000000034</v>
      </c>
      <c r="J48" s="17">
        <f t="shared" si="2"/>
        <v>0</v>
      </c>
      <c r="L48" s="118"/>
      <c r="M48" s="174">
        <f t="shared" si="6"/>
        <v>354</v>
      </c>
      <c r="N48" s="15"/>
      <c r="O48" s="791"/>
      <c r="P48" s="1320"/>
      <c r="Q48" s="791">
        <f t="shared" si="1"/>
        <v>0</v>
      </c>
      <c r="R48" s="520"/>
      <c r="S48" s="356"/>
      <c r="T48" s="102">
        <f t="shared" si="7"/>
        <v>10153.450000000001</v>
      </c>
      <c r="U48" s="17">
        <f t="shared" si="3"/>
        <v>0</v>
      </c>
    </row>
    <row r="49" spans="1:21" x14ac:dyDescent="0.25">
      <c r="A49" s="118"/>
      <c r="B49" s="174">
        <f t="shared" si="4"/>
        <v>73</v>
      </c>
      <c r="C49" s="15"/>
      <c r="D49" s="791"/>
      <c r="E49" s="1320"/>
      <c r="F49" s="791">
        <f t="shared" si="0"/>
        <v>0</v>
      </c>
      <c r="G49" s="520"/>
      <c r="H49" s="356"/>
      <c r="I49" s="102">
        <f t="shared" si="5"/>
        <v>2032.5000000000034</v>
      </c>
      <c r="J49" s="17">
        <f t="shared" si="2"/>
        <v>0</v>
      </c>
      <c r="L49" s="118"/>
      <c r="M49" s="174">
        <f t="shared" si="6"/>
        <v>354</v>
      </c>
      <c r="N49" s="15"/>
      <c r="O49" s="791"/>
      <c r="P49" s="1320"/>
      <c r="Q49" s="791">
        <f t="shared" si="1"/>
        <v>0</v>
      </c>
      <c r="R49" s="520"/>
      <c r="S49" s="356"/>
      <c r="T49" s="102">
        <f t="shared" si="7"/>
        <v>10153.450000000001</v>
      </c>
      <c r="U49" s="17">
        <f t="shared" si="3"/>
        <v>0</v>
      </c>
    </row>
    <row r="50" spans="1:21" x14ac:dyDescent="0.25">
      <c r="A50" s="118"/>
      <c r="B50" s="174">
        <f t="shared" si="4"/>
        <v>73</v>
      </c>
      <c r="C50" s="15"/>
      <c r="D50" s="791"/>
      <c r="E50" s="1320"/>
      <c r="F50" s="791">
        <f t="shared" si="0"/>
        <v>0</v>
      </c>
      <c r="G50" s="520"/>
      <c r="H50" s="356"/>
      <c r="I50" s="102">
        <f t="shared" si="5"/>
        <v>2032.5000000000034</v>
      </c>
      <c r="J50" s="17">
        <f t="shared" si="2"/>
        <v>0</v>
      </c>
      <c r="L50" s="118"/>
      <c r="M50" s="174">
        <f t="shared" si="6"/>
        <v>354</v>
      </c>
      <c r="N50" s="15"/>
      <c r="O50" s="791"/>
      <c r="P50" s="1320"/>
      <c r="Q50" s="791">
        <f t="shared" si="1"/>
        <v>0</v>
      </c>
      <c r="R50" s="520"/>
      <c r="S50" s="356"/>
      <c r="T50" s="102">
        <f t="shared" si="7"/>
        <v>10153.450000000001</v>
      </c>
      <c r="U50" s="17">
        <f t="shared" si="3"/>
        <v>0</v>
      </c>
    </row>
    <row r="51" spans="1:21" x14ac:dyDescent="0.25">
      <c r="A51" s="118"/>
      <c r="B51" s="174">
        <f t="shared" si="4"/>
        <v>73</v>
      </c>
      <c r="C51" s="15"/>
      <c r="D51" s="791"/>
      <c r="E51" s="1320"/>
      <c r="F51" s="791">
        <f t="shared" si="0"/>
        <v>0</v>
      </c>
      <c r="G51" s="520"/>
      <c r="H51" s="356"/>
      <c r="I51" s="102">
        <f t="shared" si="5"/>
        <v>2032.5000000000034</v>
      </c>
      <c r="J51" s="17">
        <f t="shared" si="2"/>
        <v>0</v>
      </c>
      <c r="L51" s="118"/>
      <c r="M51" s="174">
        <f t="shared" si="6"/>
        <v>354</v>
      </c>
      <c r="N51" s="15"/>
      <c r="O51" s="791"/>
      <c r="P51" s="1320"/>
      <c r="Q51" s="791">
        <f t="shared" si="1"/>
        <v>0</v>
      </c>
      <c r="R51" s="520"/>
      <c r="S51" s="356"/>
      <c r="T51" s="102">
        <f t="shared" si="7"/>
        <v>10153.450000000001</v>
      </c>
      <c r="U51" s="17">
        <f t="shared" si="3"/>
        <v>0</v>
      </c>
    </row>
    <row r="52" spans="1:21" x14ac:dyDescent="0.25">
      <c r="A52" s="118"/>
      <c r="B52" s="174">
        <f t="shared" si="4"/>
        <v>73</v>
      </c>
      <c r="C52" s="15"/>
      <c r="D52" s="791"/>
      <c r="E52" s="1320"/>
      <c r="F52" s="791">
        <f t="shared" si="0"/>
        <v>0</v>
      </c>
      <c r="G52" s="520"/>
      <c r="H52" s="356"/>
      <c r="I52" s="102">
        <f t="shared" si="5"/>
        <v>2032.5000000000034</v>
      </c>
      <c r="J52" s="17">
        <f t="shared" si="2"/>
        <v>0</v>
      </c>
      <c r="L52" s="118"/>
      <c r="M52" s="174">
        <f t="shared" si="6"/>
        <v>354</v>
      </c>
      <c r="N52" s="15"/>
      <c r="O52" s="791"/>
      <c r="P52" s="1320"/>
      <c r="Q52" s="791">
        <f t="shared" si="1"/>
        <v>0</v>
      </c>
      <c r="R52" s="520"/>
      <c r="S52" s="356"/>
      <c r="T52" s="102">
        <f t="shared" si="7"/>
        <v>10153.450000000001</v>
      </c>
      <c r="U52" s="17">
        <f t="shared" si="3"/>
        <v>0</v>
      </c>
    </row>
    <row r="53" spans="1:21" x14ac:dyDescent="0.25">
      <c r="A53" s="118"/>
      <c r="B53" s="174">
        <f t="shared" si="4"/>
        <v>73</v>
      </c>
      <c r="C53" s="15"/>
      <c r="D53" s="791"/>
      <c r="E53" s="1320"/>
      <c r="F53" s="791">
        <f t="shared" si="0"/>
        <v>0</v>
      </c>
      <c r="G53" s="520"/>
      <c r="H53" s="356"/>
      <c r="I53" s="102">
        <f t="shared" si="5"/>
        <v>2032.5000000000034</v>
      </c>
      <c r="J53" s="17">
        <f t="shared" si="2"/>
        <v>0</v>
      </c>
      <c r="L53" s="118"/>
      <c r="M53" s="174">
        <f t="shared" si="6"/>
        <v>354</v>
      </c>
      <c r="N53" s="15"/>
      <c r="O53" s="791"/>
      <c r="P53" s="1320"/>
      <c r="Q53" s="791">
        <f t="shared" si="1"/>
        <v>0</v>
      </c>
      <c r="R53" s="520"/>
      <c r="S53" s="356"/>
      <c r="T53" s="102">
        <f t="shared" si="7"/>
        <v>10153.450000000001</v>
      </c>
      <c r="U53" s="17">
        <f t="shared" si="3"/>
        <v>0</v>
      </c>
    </row>
    <row r="54" spans="1:21" x14ac:dyDescent="0.25">
      <c r="A54" s="118"/>
      <c r="B54" s="174">
        <f t="shared" si="4"/>
        <v>73</v>
      </c>
      <c r="C54" s="15"/>
      <c r="D54" s="791"/>
      <c r="E54" s="1320"/>
      <c r="F54" s="791">
        <f t="shared" si="0"/>
        <v>0</v>
      </c>
      <c r="G54" s="520"/>
      <c r="H54" s="356"/>
      <c r="I54" s="102">
        <f t="shared" si="5"/>
        <v>2032.5000000000034</v>
      </c>
      <c r="J54" s="17">
        <f t="shared" si="2"/>
        <v>0</v>
      </c>
      <c r="L54" s="118"/>
      <c r="M54" s="174">
        <f t="shared" si="6"/>
        <v>354</v>
      </c>
      <c r="N54" s="15"/>
      <c r="O54" s="791"/>
      <c r="P54" s="1320"/>
      <c r="Q54" s="791">
        <f t="shared" si="1"/>
        <v>0</v>
      </c>
      <c r="R54" s="520"/>
      <c r="S54" s="356"/>
      <c r="T54" s="102">
        <f t="shared" si="7"/>
        <v>10153.450000000001</v>
      </c>
      <c r="U54" s="17">
        <f t="shared" si="3"/>
        <v>0</v>
      </c>
    </row>
    <row r="55" spans="1:21" x14ac:dyDescent="0.25">
      <c r="A55" s="118"/>
      <c r="B55" s="174">
        <f t="shared" si="4"/>
        <v>73</v>
      </c>
      <c r="C55" s="15"/>
      <c r="D55" s="791"/>
      <c r="E55" s="1320"/>
      <c r="F55" s="791">
        <f t="shared" si="0"/>
        <v>0</v>
      </c>
      <c r="G55" s="520"/>
      <c r="H55" s="356"/>
      <c r="I55" s="102">
        <f t="shared" si="5"/>
        <v>2032.5000000000034</v>
      </c>
      <c r="J55" s="17">
        <f t="shared" si="2"/>
        <v>0</v>
      </c>
      <c r="L55" s="118"/>
      <c r="M55" s="174">
        <f t="shared" si="6"/>
        <v>354</v>
      </c>
      <c r="N55" s="15"/>
      <c r="O55" s="791"/>
      <c r="P55" s="1320"/>
      <c r="Q55" s="791">
        <f t="shared" si="1"/>
        <v>0</v>
      </c>
      <c r="R55" s="520"/>
      <c r="S55" s="356"/>
      <c r="T55" s="102">
        <f t="shared" si="7"/>
        <v>10153.450000000001</v>
      </c>
      <c r="U55" s="17">
        <f t="shared" si="3"/>
        <v>0</v>
      </c>
    </row>
    <row r="56" spans="1:21" x14ac:dyDescent="0.25">
      <c r="A56" s="118"/>
      <c r="B56" s="174">
        <f t="shared" si="4"/>
        <v>73</v>
      </c>
      <c r="C56" s="15"/>
      <c r="D56" s="791"/>
      <c r="E56" s="1320"/>
      <c r="F56" s="791">
        <f t="shared" si="0"/>
        <v>0</v>
      </c>
      <c r="G56" s="520"/>
      <c r="H56" s="356"/>
      <c r="I56" s="102">
        <f t="shared" si="5"/>
        <v>2032.5000000000034</v>
      </c>
      <c r="J56" s="17">
        <f t="shared" si="2"/>
        <v>0</v>
      </c>
      <c r="L56" s="118"/>
      <c r="M56" s="174">
        <f t="shared" si="6"/>
        <v>354</v>
      </c>
      <c r="N56" s="15"/>
      <c r="O56" s="791"/>
      <c r="P56" s="1320"/>
      <c r="Q56" s="791">
        <f t="shared" si="1"/>
        <v>0</v>
      </c>
      <c r="R56" s="520"/>
      <c r="S56" s="356"/>
      <c r="T56" s="102">
        <f t="shared" si="7"/>
        <v>10153.450000000001</v>
      </c>
      <c r="U56" s="17">
        <f t="shared" si="3"/>
        <v>0</v>
      </c>
    </row>
    <row r="57" spans="1:21" x14ac:dyDescent="0.25">
      <c r="A57" s="118"/>
      <c r="B57" s="174">
        <f t="shared" si="4"/>
        <v>73</v>
      </c>
      <c r="C57" s="15"/>
      <c r="D57" s="791"/>
      <c r="E57" s="1320"/>
      <c r="F57" s="791">
        <f t="shared" si="0"/>
        <v>0</v>
      </c>
      <c r="G57" s="520"/>
      <c r="H57" s="356"/>
      <c r="I57" s="102">
        <f t="shared" si="5"/>
        <v>2032.5000000000034</v>
      </c>
      <c r="J57" s="17">
        <f t="shared" si="2"/>
        <v>0</v>
      </c>
      <c r="L57" s="118"/>
      <c r="M57" s="174">
        <f t="shared" si="6"/>
        <v>354</v>
      </c>
      <c r="N57" s="15"/>
      <c r="O57" s="791"/>
      <c r="P57" s="1320"/>
      <c r="Q57" s="791">
        <f t="shared" si="1"/>
        <v>0</v>
      </c>
      <c r="R57" s="520"/>
      <c r="S57" s="356"/>
      <c r="T57" s="102">
        <f t="shared" si="7"/>
        <v>10153.450000000001</v>
      </c>
      <c r="U57" s="17">
        <f t="shared" si="3"/>
        <v>0</v>
      </c>
    </row>
    <row r="58" spans="1:21" x14ac:dyDescent="0.25">
      <c r="A58" s="118"/>
      <c r="B58" s="174">
        <f t="shared" si="4"/>
        <v>73</v>
      </c>
      <c r="C58" s="15"/>
      <c r="D58" s="791"/>
      <c r="E58" s="1320"/>
      <c r="F58" s="791">
        <v>0</v>
      </c>
      <c r="G58" s="520"/>
      <c r="H58" s="356"/>
      <c r="I58" s="102">
        <f t="shared" si="5"/>
        <v>2032.5000000000034</v>
      </c>
      <c r="J58" s="17">
        <f t="shared" si="2"/>
        <v>0</v>
      </c>
      <c r="L58" s="118"/>
      <c r="M58" s="174">
        <f t="shared" si="6"/>
        <v>354</v>
      </c>
      <c r="N58" s="15"/>
      <c r="O58" s="791"/>
      <c r="P58" s="1320"/>
      <c r="Q58" s="791">
        <v>0</v>
      </c>
      <c r="R58" s="520"/>
      <c r="S58" s="356"/>
      <c r="T58" s="102">
        <f t="shared" si="7"/>
        <v>10153.450000000001</v>
      </c>
      <c r="U58" s="17">
        <f t="shared" si="3"/>
        <v>0</v>
      </c>
    </row>
    <row r="59" spans="1:21" x14ac:dyDescent="0.25">
      <c r="A59" s="118"/>
      <c r="B59" s="174">
        <f t="shared" si="4"/>
        <v>73</v>
      </c>
      <c r="C59" s="15"/>
      <c r="D59" s="68"/>
      <c r="E59" s="191"/>
      <c r="F59" s="68">
        <f t="shared" ref="F59:F74" si="8">D59</f>
        <v>0</v>
      </c>
      <c r="G59" s="69"/>
      <c r="H59" s="70"/>
      <c r="I59" s="102">
        <f t="shared" si="5"/>
        <v>2032.5000000000034</v>
      </c>
      <c r="J59" s="17">
        <f t="shared" si="2"/>
        <v>0</v>
      </c>
      <c r="L59" s="118"/>
      <c r="M59" s="174">
        <f t="shared" si="6"/>
        <v>354</v>
      </c>
      <c r="N59" s="15"/>
      <c r="O59" s="68"/>
      <c r="P59" s="191"/>
      <c r="Q59" s="68">
        <f t="shared" ref="Q59:Q74" si="9">O59</f>
        <v>0</v>
      </c>
      <c r="R59" s="69"/>
      <c r="S59" s="70"/>
      <c r="T59" s="102">
        <f t="shared" si="7"/>
        <v>10153.450000000001</v>
      </c>
      <c r="U59" s="17">
        <f t="shared" si="3"/>
        <v>0</v>
      </c>
    </row>
    <row r="60" spans="1:21" x14ac:dyDescent="0.25">
      <c r="A60" s="118"/>
      <c r="B60" s="174">
        <f t="shared" si="4"/>
        <v>73</v>
      </c>
      <c r="C60" s="15"/>
      <c r="D60" s="68"/>
      <c r="E60" s="191"/>
      <c r="F60" s="68">
        <f t="shared" si="8"/>
        <v>0</v>
      </c>
      <c r="G60" s="69"/>
      <c r="H60" s="70"/>
      <c r="I60" s="102">
        <f t="shared" si="5"/>
        <v>2032.5000000000034</v>
      </c>
      <c r="J60" s="17">
        <f t="shared" si="2"/>
        <v>0</v>
      </c>
      <c r="L60" s="118"/>
      <c r="M60" s="174">
        <f t="shared" si="6"/>
        <v>354</v>
      </c>
      <c r="N60" s="15"/>
      <c r="O60" s="68"/>
      <c r="P60" s="191"/>
      <c r="Q60" s="68">
        <f t="shared" si="9"/>
        <v>0</v>
      </c>
      <c r="R60" s="69"/>
      <c r="S60" s="70"/>
      <c r="T60" s="102">
        <f t="shared" si="7"/>
        <v>10153.450000000001</v>
      </c>
      <c r="U60" s="17">
        <f t="shared" si="3"/>
        <v>0</v>
      </c>
    </row>
    <row r="61" spans="1:21" x14ac:dyDescent="0.25">
      <c r="A61" s="118"/>
      <c r="B61" s="174">
        <f t="shared" si="4"/>
        <v>73</v>
      </c>
      <c r="C61" s="15"/>
      <c r="D61" s="68"/>
      <c r="E61" s="191"/>
      <c r="F61" s="68">
        <f t="shared" si="8"/>
        <v>0</v>
      </c>
      <c r="G61" s="69"/>
      <c r="H61" s="70"/>
      <c r="I61" s="102">
        <f t="shared" si="5"/>
        <v>2032.5000000000034</v>
      </c>
      <c r="J61" s="17">
        <f t="shared" si="2"/>
        <v>0</v>
      </c>
      <c r="L61" s="118"/>
      <c r="M61" s="174">
        <f t="shared" si="6"/>
        <v>354</v>
      </c>
      <c r="N61" s="15"/>
      <c r="O61" s="68"/>
      <c r="P61" s="191"/>
      <c r="Q61" s="68">
        <f t="shared" si="9"/>
        <v>0</v>
      </c>
      <c r="R61" s="69"/>
      <c r="S61" s="70"/>
      <c r="T61" s="102">
        <f t="shared" si="7"/>
        <v>10153.450000000001</v>
      </c>
      <c r="U61" s="17">
        <f t="shared" si="3"/>
        <v>0</v>
      </c>
    </row>
    <row r="62" spans="1:21" x14ac:dyDescent="0.25">
      <c r="A62" s="118"/>
      <c r="B62" s="174">
        <f t="shared" si="4"/>
        <v>73</v>
      </c>
      <c r="C62" s="15"/>
      <c r="D62" s="68"/>
      <c r="E62" s="191"/>
      <c r="F62" s="68">
        <f t="shared" si="8"/>
        <v>0</v>
      </c>
      <c r="G62" s="69"/>
      <c r="H62" s="70"/>
      <c r="I62" s="102">
        <f t="shared" si="5"/>
        <v>2032.5000000000034</v>
      </c>
      <c r="J62" s="17">
        <f t="shared" si="2"/>
        <v>0</v>
      </c>
      <c r="L62" s="118"/>
      <c r="M62" s="174">
        <f t="shared" si="6"/>
        <v>354</v>
      </c>
      <c r="N62" s="15"/>
      <c r="O62" s="68"/>
      <c r="P62" s="191"/>
      <c r="Q62" s="68">
        <f t="shared" si="9"/>
        <v>0</v>
      </c>
      <c r="R62" s="69"/>
      <c r="S62" s="70"/>
      <c r="T62" s="102">
        <f t="shared" si="7"/>
        <v>10153.450000000001</v>
      </c>
      <c r="U62" s="17">
        <f t="shared" si="3"/>
        <v>0</v>
      </c>
    </row>
    <row r="63" spans="1:21" x14ac:dyDescent="0.25">
      <c r="A63" s="118"/>
      <c r="B63" s="174">
        <f t="shared" si="4"/>
        <v>73</v>
      </c>
      <c r="C63" s="15"/>
      <c r="D63" s="68"/>
      <c r="E63" s="191"/>
      <c r="F63" s="68">
        <f t="shared" si="8"/>
        <v>0</v>
      </c>
      <c r="G63" s="69"/>
      <c r="H63" s="70"/>
      <c r="I63" s="102">
        <f t="shared" si="5"/>
        <v>2032.5000000000034</v>
      </c>
      <c r="J63" s="17">
        <f t="shared" si="2"/>
        <v>0</v>
      </c>
      <c r="L63" s="118"/>
      <c r="M63" s="174">
        <f t="shared" si="6"/>
        <v>354</v>
      </c>
      <c r="N63" s="15"/>
      <c r="O63" s="68"/>
      <c r="P63" s="191"/>
      <c r="Q63" s="68">
        <f t="shared" si="9"/>
        <v>0</v>
      </c>
      <c r="R63" s="69"/>
      <c r="S63" s="70"/>
      <c r="T63" s="102">
        <f t="shared" si="7"/>
        <v>10153.450000000001</v>
      </c>
      <c r="U63" s="17">
        <f t="shared" si="3"/>
        <v>0</v>
      </c>
    </row>
    <row r="64" spans="1:21" x14ac:dyDescent="0.25">
      <c r="A64" s="118"/>
      <c r="B64" s="174">
        <f t="shared" si="4"/>
        <v>73</v>
      </c>
      <c r="C64" s="15"/>
      <c r="D64" s="68"/>
      <c r="E64" s="191"/>
      <c r="F64" s="68">
        <f t="shared" si="8"/>
        <v>0</v>
      </c>
      <c r="G64" s="69"/>
      <c r="H64" s="70"/>
      <c r="I64" s="102">
        <f t="shared" si="5"/>
        <v>2032.5000000000034</v>
      </c>
      <c r="J64" s="17">
        <f t="shared" si="2"/>
        <v>0</v>
      </c>
      <c r="L64" s="118"/>
      <c r="M64" s="174">
        <f t="shared" si="6"/>
        <v>354</v>
      </c>
      <c r="N64" s="15"/>
      <c r="O64" s="68"/>
      <c r="P64" s="191"/>
      <c r="Q64" s="68">
        <f t="shared" si="9"/>
        <v>0</v>
      </c>
      <c r="R64" s="69"/>
      <c r="S64" s="70"/>
      <c r="T64" s="102">
        <f t="shared" si="7"/>
        <v>10153.450000000001</v>
      </c>
      <c r="U64" s="17">
        <f t="shared" si="3"/>
        <v>0</v>
      </c>
    </row>
    <row r="65" spans="1:21" x14ac:dyDescent="0.25">
      <c r="A65" s="118"/>
      <c r="B65" s="174">
        <f t="shared" si="4"/>
        <v>73</v>
      </c>
      <c r="C65" s="15"/>
      <c r="D65" s="68"/>
      <c r="E65" s="191"/>
      <c r="F65" s="68">
        <f t="shared" si="8"/>
        <v>0</v>
      </c>
      <c r="G65" s="69"/>
      <c r="H65" s="70"/>
      <c r="I65" s="102">
        <f t="shared" si="5"/>
        <v>2032.5000000000034</v>
      </c>
      <c r="J65" s="17">
        <f t="shared" si="2"/>
        <v>0</v>
      </c>
      <c r="L65" s="118"/>
      <c r="M65" s="174">
        <f t="shared" si="6"/>
        <v>354</v>
      </c>
      <c r="N65" s="15"/>
      <c r="O65" s="68"/>
      <c r="P65" s="191"/>
      <c r="Q65" s="68">
        <f t="shared" si="9"/>
        <v>0</v>
      </c>
      <c r="R65" s="69"/>
      <c r="S65" s="70"/>
      <c r="T65" s="102">
        <f t="shared" si="7"/>
        <v>10153.450000000001</v>
      </c>
      <c r="U65" s="17">
        <f t="shared" si="3"/>
        <v>0</v>
      </c>
    </row>
    <row r="66" spans="1:21" x14ac:dyDescent="0.25">
      <c r="A66" s="118"/>
      <c r="B66" s="174">
        <f t="shared" si="4"/>
        <v>73</v>
      </c>
      <c r="C66" s="15"/>
      <c r="D66" s="68"/>
      <c r="E66" s="191"/>
      <c r="F66" s="68">
        <f t="shared" si="8"/>
        <v>0</v>
      </c>
      <c r="G66" s="69"/>
      <c r="H66" s="70"/>
      <c r="I66" s="102">
        <f t="shared" si="5"/>
        <v>2032.5000000000034</v>
      </c>
      <c r="J66" s="17">
        <f t="shared" si="2"/>
        <v>0</v>
      </c>
      <c r="L66" s="118"/>
      <c r="M66" s="174">
        <f t="shared" si="6"/>
        <v>354</v>
      </c>
      <c r="N66" s="15"/>
      <c r="O66" s="68"/>
      <c r="P66" s="191"/>
      <c r="Q66" s="68">
        <f t="shared" si="9"/>
        <v>0</v>
      </c>
      <c r="R66" s="69"/>
      <c r="S66" s="70"/>
      <c r="T66" s="102">
        <f t="shared" si="7"/>
        <v>10153.450000000001</v>
      </c>
      <c r="U66" s="17">
        <f t="shared" si="3"/>
        <v>0</v>
      </c>
    </row>
    <row r="67" spans="1:21" x14ac:dyDescent="0.25">
      <c r="A67" s="118"/>
      <c r="B67" s="174">
        <f t="shared" si="4"/>
        <v>73</v>
      </c>
      <c r="C67" s="15"/>
      <c r="D67" s="68"/>
      <c r="E67" s="191"/>
      <c r="F67" s="68">
        <f t="shared" si="8"/>
        <v>0</v>
      </c>
      <c r="G67" s="69"/>
      <c r="H67" s="70"/>
      <c r="I67" s="102">
        <f t="shared" si="5"/>
        <v>2032.5000000000034</v>
      </c>
      <c r="J67" s="17">
        <f t="shared" si="2"/>
        <v>0</v>
      </c>
      <c r="L67" s="118"/>
      <c r="M67" s="174">
        <f t="shared" si="6"/>
        <v>354</v>
      </c>
      <c r="N67" s="15"/>
      <c r="O67" s="68"/>
      <c r="P67" s="191"/>
      <c r="Q67" s="68">
        <f t="shared" si="9"/>
        <v>0</v>
      </c>
      <c r="R67" s="69"/>
      <c r="S67" s="70"/>
      <c r="T67" s="102">
        <f t="shared" si="7"/>
        <v>10153.450000000001</v>
      </c>
      <c r="U67" s="17">
        <f t="shared" si="3"/>
        <v>0</v>
      </c>
    </row>
    <row r="68" spans="1:21" x14ac:dyDescent="0.25">
      <c r="A68" s="118"/>
      <c r="B68" s="174">
        <f t="shared" si="4"/>
        <v>73</v>
      </c>
      <c r="C68" s="15"/>
      <c r="D68" s="68"/>
      <c r="E68" s="191"/>
      <c r="F68" s="68">
        <f t="shared" si="8"/>
        <v>0</v>
      </c>
      <c r="G68" s="69"/>
      <c r="H68" s="70"/>
      <c r="I68" s="102">
        <f t="shared" si="5"/>
        <v>2032.5000000000034</v>
      </c>
      <c r="J68" s="17">
        <f t="shared" si="2"/>
        <v>0</v>
      </c>
      <c r="L68" s="118"/>
      <c r="M68" s="174">
        <f t="shared" si="6"/>
        <v>354</v>
      </c>
      <c r="N68" s="15"/>
      <c r="O68" s="68"/>
      <c r="P68" s="191"/>
      <c r="Q68" s="68">
        <f t="shared" si="9"/>
        <v>0</v>
      </c>
      <c r="R68" s="69"/>
      <c r="S68" s="70"/>
      <c r="T68" s="102">
        <f t="shared" si="7"/>
        <v>10153.450000000001</v>
      </c>
      <c r="U68" s="17">
        <f t="shared" si="3"/>
        <v>0</v>
      </c>
    </row>
    <row r="69" spans="1:21" x14ac:dyDescent="0.25">
      <c r="A69" s="118"/>
      <c r="B69" s="174">
        <f t="shared" si="4"/>
        <v>73</v>
      </c>
      <c r="C69" s="15"/>
      <c r="D69" s="68"/>
      <c r="E69" s="191"/>
      <c r="F69" s="68">
        <f t="shared" si="8"/>
        <v>0</v>
      </c>
      <c r="G69" s="69"/>
      <c r="H69" s="70"/>
      <c r="I69" s="102">
        <f t="shared" si="5"/>
        <v>2032.5000000000034</v>
      </c>
      <c r="J69" s="17">
        <f t="shared" si="2"/>
        <v>0</v>
      </c>
      <c r="L69" s="118"/>
      <c r="M69" s="174">
        <f t="shared" si="6"/>
        <v>354</v>
      </c>
      <c r="N69" s="15"/>
      <c r="O69" s="68"/>
      <c r="P69" s="191"/>
      <c r="Q69" s="68">
        <f t="shared" si="9"/>
        <v>0</v>
      </c>
      <c r="R69" s="69"/>
      <c r="S69" s="70"/>
      <c r="T69" s="102">
        <f t="shared" si="7"/>
        <v>10153.450000000001</v>
      </c>
      <c r="U69" s="17">
        <f t="shared" si="3"/>
        <v>0</v>
      </c>
    </row>
    <row r="70" spans="1:21" x14ac:dyDescent="0.25">
      <c r="A70" s="118"/>
      <c r="B70" s="174">
        <f t="shared" si="4"/>
        <v>73</v>
      </c>
      <c r="C70" s="15"/>
      <c r="D70" s="68"/>
      <c r="E70" s="191"/>
      <c r="F70" s="68">
        <f t="shared" si="8"/>
        <v>0</v>
      </c>
      <c r="G70" s="69"/>
      <c r="H70" s="70"/>
      <c r="I70" s="102">
        <f t="shared" si="5"/>
        <v>2032.5000000000034</v>
      </c>
      <c r="J70" s="17">
        <f t="shared" si="2"/>
        <v>0</v>
      </c>
      <c r="L70" s="118"/>
      <c r="M70" s="174">
        <f t="shared" si="6"/>
        <v>354</v>
      </c>
      <c r="N70" s="15"/>
      <c r="O70" s="68"/>
      <c r="P70" s="191"/>
      <c r="Q70" s="68">
        <f t="shared" si="9"/>
        <v>0</v>
      </c>
      <c r="R70" s="69"/>
      <c r="S70" s="70"/>
      <c r="T70" s="102">
        <f t="shared" si="7"/>
        <v>10153.450000000001</v>
      </c>
      <c r="U70" s="17">
        <f t="shared" si="3"/>
        <v>0</v>
      </c>
    </row>
    <row r="71" spans="1:21" x14ac:dyDescent="0.25">
      <c r="A71" s="118"/>
      <c r="B71" s="174">
        <f t="shared" si="4"/>
        <v>73</v>
      </c>
      <c r="C71" s="15"/>
      <c r="D71" s="68"/>
      <c r="E71" s="191"/>
      <c r="F71" s="68">
        <f t="shared" si="8"/>
        <v>0</v>
      </c>
      <c r="G71" s="69"/>
      <c r="H71" s="70"/>
      <c r="I71" s="102">
        <f t="shared" si="5"/>
        <v>2032.5000000000034</v>
      </c>
      <c r="J71" s="17">
        <f t="shared" si="2"/>
        <v>0</v>
      </c>
      <c r="L71" s="118"/>
      <c r="M71" s="174">
        <f t="shared" si="6"/>
        <v>354</v>
      </c>
      <c r="N71" s="15"/>
      <c r="O71" s="68"/>
      <c r="P71" s="191"/>
      <c r="Q71" s="68">
        <f t="shared" si="9"/>
        <v>0</v>
      </c>
      <c r="R71" s="69"/>
      <c r="S71" s="70"/>
      <c r="T71" s="102">
        <f t="shared" si="7"/>
        <v>10153.450000000001</v>
      </c>
      <c r="U71" s="17">
        <f t="shared" si="3"/>
        <v>0</v>
      </c>
    </row>
    <row r="72" spans="1:21" x14ac:dyDescent="0.25">
      <c r="A72" s="118"/>
      <c r="B72" s="174">
        <f t="shared" si="4"/>
        <v>73</v>
      </c>
      <c r="C72" s="15"/>
      <c r="D72" s="68"/>
      <c r="E72" s="191"/>
      <c r="F72" s="68">
        <f t="shared" si="8"/>
        <v>0</v>
      </c>
      <c r="G72" s="69"/>
      <c r="H72" s="70"/>
      <c r="I72" s="102">
        <f t="shared" si="5"/>
        <v>2032.5000000000034</v>
      </c>
      <c r="J72" s="17">
        <f t="shared" si="2"/>
        <v>0</v>
      </c>
      <c r="L72" s="118"/>
      <c r="M72" s="174">
        <f t="shared" si="6"/>
        <v>354</v>
      </c>
      <c r="N72" s="15"/>
      <c r="O72" s="68"/>
      <c r="P72" s="191"/>
      <c r="Q72" s="68">
        <f t="shared" si="9"/>
        <v>0</v>
      </c>
      <c r="R72" s="69"/>
      <c r="S72" s="70"/>
      <c r="T72" s="102">
        <f t="shared" si="7"/>
        <v>10153.450000000001</v>
      </c>
      <c r="U72" s="17">
        <f t="shared" si="3"/>
        <v>0</v>
      </c>
    </row>
    <row r="73" spans="1:21" x14ac:dyDescent="0.25">
      <c r="A73" s="118"/>
      <c r="B73" s="174">
        <f t="shared" si="4"/>
        <v>73</v>
      </c>
      <c r="C73" s="15"/>
      <c r="D73" s="68"/>
      <c r="E73" s="191"/>
      <c r="F73" s="68">
        <f t="shared" si="8"/>
        <v>0</v>
      </c>
      <c r="G73" s="69"/>
      <c r="H73" s="70"/>
      <c r="I73" s="102">
        <f t="shared" si="5"/>
        <v>2032.5000000000034</v>
      </c>
      <c r="J73" s="17">
        <f t="shared" si="2"/>
        <v>0</v>
      </c>
      <c r="L73" s="118"/>
      <c r="M73" s="174">
        <f t="shared" si="6"/>
        <v>354</v>
      </c>
      <c r="N73" s="15"/>
      <c r="O73" s="68"/>
      <c r="P73" s="191"/>
      <c r="Q73" s="68">
        <f t="shared" si="9"/>
        <v>0</v>
      </c>
      <c r="R73" s="69"/>
      <c r="S73" s="70"/>
      <c r="T73" s="102">
        <f t="shared" si="7"/>
        <v>10153.450000000001</v>
      </c>
      <c r="U73" s="17">
        <f t="shared" si="3"/>
        <v>0</v>
      </c>
    </row>
    <row r="74" spans="1:21" x14ac:dyDescent="0.25">
      <c r="A74" s="118"/>
      <c r="B74" s="174">
        <f t="shared" si="4"/>
        <v>73</v>
      </c>
      <c r="C74" s="15"/>
      <c r="D74" s="68"/>
      <c r="E74" s="191"/>
      <c r="F74" s="68">
        <f t="shared" si="8"/>
        <v>0</v>
      </c>
      <c r="G74" s="69"/>
      <c r="H74" s="70"/>
      <c r="I74" s="102">
        <f t="shared" si="5"/>
        <v>2032.5000000000034</v>
      </c>
      <c r="J74" s="17">
        <f t="shared" si="2"/>
        <v>0</v>
      </c>
      <c r="L74" s="118"/>
      <c r="M74" s="174">
        <f t="shared" si="6"/>
        <v>354</v>
      </c>
      <c r="N74" s="15"/>
      <c r="O74" s="68"/>
      <c r="P74" s="191"/>
      <c r="Q74" s="68">
        <f t="shared" si="9"/>
        <v>0</v>
      </c>
      <c r="R74" s="69"/>
      <c r="S74" s="70"/>
      <c r="T74" s="102">
        <f t="shared" si="7"/>
        <v>10153.450000000001</v>
      </c>
      <c r="U74" s="17">
        <f t="shared" si="3"/>
        <v>0</v>
      </c>
    </row>
    <row r="75" spans="1:21" x14ac:dyDescent="0.25">
      <c r="A75" s="118"/>
      <c r="B75" s="174">
        <f t="shared" si="4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5"/>
        <v>2032.5000000000034</v>
      </c>
      <c r="J75" s="17">
        <f t="shared" ref="J75:J77" si="10">F75*H75</f>
        <v>0</v>
      </c>
      <c r="L75" s="118"/>
      <c r="M75" s="174">
        <f t="shared" si="6"/>
        <v>354</v>
      </c>
      <c r="N75" s="15"/>
      <c r="O75" s="68"/>
      <c r="P75" s="191"/>
      <c r="Q75" s="68">
        <f>O75</f>
        <v>0</v>
      </c>
      <c r="R75" s="69"/>
      <c r="S75" s="70"/>
      <c r="T75" s="102">
        <f t="shared" si="7"/>
        <v>10153.450000000001</v>
      </c>
      <c r="U75" s="17">
        <f t="shared" ref="U75:U77" si="11">Q75*S75</f>
        <v>0</v>
      </c>
    </row>
    <row r="76" spans="1:21" x14ac:dyDescent="0.25">
      <c r="A76" s="118"/>
      <c r="B76" s="174">
        <f t="shared" ref="B76" si="12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3">I75-F76</f>
        <v>2032.5000000000034</v>
      </c>
      <c r="J76" s="17">
        <f t="shared" si="10"/>
        <v>0</v>
      </c>
      <c r="L76" s="118"/>
      <c r="M76" s="174">
        <f t="shared" ref="M76" si="14">M75-N76</f>
        <v>354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15">T75-Q76</f>
        <v>10153.450000000001</v>
      </c>
      <c r="U76" s="17">
        <f t="shared" si="11"/>
        <v>0</v>
      </c>
    </row>
    <row r="77" spans="1:21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3"/>
        <v>2032.5000000000034</v>
      </c>
      <c r="J77" s="17">
        <f t="shared" si="10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15"/>
        <v>10153.450000000001</v>
      </c>
      <c r="U77" s="17">
        <f t="shared" si="11"/>
        <v>0</v>
      </c>
    </row>
    <row r="78" spans="1:21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</row>
    <row r="79" spans="1:21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354</v>
      </c>
    </row>
    <row r="83" spans="3:17" ht="15.75" thickBot="1" x14ac:dyDescent="0.3"/>
    <row r="84" spans="3:17" ht="15.75" thickBot="1" x14ac:dyDescent="0.3">
      <c r="C84" s="1594" t="s">
        <v>11</v>
      </c>
      <c r="D84" s="1595"/>
      <c r="E84" s="56">
        <f>E5+E6-F79+E7+E4</f>
        <v>2032.500000000003</v>
      </c>
      <c r="F84" s="1122"/>
      <c r="N84" s="1594" t="s">
        <v>11</v>
      </c>
      <c r="O84" s="1595"/>
      <c r="P84" s="56">
        <f>P5+P6-Q79+P7+P4</f>
        <v>10153.450000000001</v>
      </c>
      <c r="Q84" s="1329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598"/>
      <c r="B5" s="1598"/>
      <c r="C5" s="216"/>
      <c r="D5" s="568"/>
      <c r="E5" s="633"/>
      <c r="F5" s="653"/>
      <c r="G5" s="5"/>
    </row>
    <row r="6" spans="1:10" x14ac:dyDescent="0.25">
      <c r="A6" s="1598"/>
      <c r="B6" s="1598"/>
      <c r="C6" s="360"/>
      <c r="D6" s="568"/>
      <c r="E6" s="702"/>
      <c r="F6" s="653"/>
      <c r="G6" s="47"/>
      <c r="H6" s="7">
        <f>E6-G6+E7+E5-G5</f>
        <v>0</v>
      </c>
    </row>
    <row r="7" spans="1:10" ht="15.75" thickBot="1" x14ac:dyDescent="0.3">
      <c r="A7" s="1598"/>
      <c r="B7" s="957"/>
      <c r="C7" s="1142"/>
      <c r="D7" s="701"/>
      <c r="E7" s="633"/>
      <c r="F7" s="653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91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59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59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2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983"/>
      <c r="E34" s="1143"/>
      <c r="F34" s="714"/>
      <c r="G34" s="716"/>
      <c r="H34" s="55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94" t="s">
        <v>11</v>
      </c>
      <c r="D40" s="1595"/>
      <c r="E40" s="56">
        <f>E5+E6-F35+E7</f>
        <v>0</v>
      </c>
      <c r="F40" s="1089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596" t="s">
        <v>52</v>
      </c>
      <c r="B5" s="1609" t="s">
        <v>88</v>
      </c>
      <c r="C5" s="216"/>
      <c r="D5" s="130"/>
      <c r="E5" s="77"/>
      <c r="F5" s="61"/>
      <c r="G5" s="5"/>
    </row>
    <row r="6" spans="1:9" x14ac:dyDescent="0.25">
      <c r="A6" s="1596"/>
      <c r="B6" s="1609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596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1042"/>
      <c r="E34" s="1043"/>
      <c r="F34" s="1044"/>
      <c r="G34" s="1045"/>
      <c r="H34" s="79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594" t="s">
        <v>11</v>
      </c>
      <c r="D40" s="1595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92" t="s">
        <v>322</v>
      </c>
      <c r="B1" s="1592"/>
      <c r="C1" s="1592"/>
      <c r="D1" s="1592"/>
      <c r="E1" s="1592"/>
      <c r="F1" s="1592"/>
      <c r="G1" s="159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596" t="s">
        <v>80</v>
      </c>
      <c r="B5" s="1610" t="s">
        <v>326</v>
      </c>
      <c r="C5" s="361">
        <v>49</v>
      </c>
      <c r="D5" s="215">
        <v>45139</v>
      </c>
      <c r="E5" s="881">
        <v>15</v>
      </c>
      <c r="F5" s="61">
        <v>1</v>
      </c>
      <c r="G5" s="5"/>
      <c r="H5" t="s">
        <v>41</v>
      </c>
    </row>
    <row r="6" spans="1:10" ht="15.75" x14ac:dyDescent="0.25">
      <c r="A6" s="1596"/>
      <c r="B6" s="1610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7" t="s">
        <v>2</v>
      </c>
      <c r="F9" s="778" t="s">
        <v>9</v>
      </c>
      <c r="G9" s="779" t="s">
        <v>15</v>
      </c>
      <c r="H9" s="780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594" t="s">
        <v>11</v>
      </c>
      <c r="D40" s="1595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592" t="s">
        <v>322</v>
      </c>
      <c r="B1" s="1592"/>
      <c r="C1" s="1592"/>
      <c r="D1" s="1592"/>
      <c r="E1" s="1592"/>
      <c r="F1" s="1592"/>
      <c r="G1" s="1592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611" t="s">
        <v>378</v>
      </c>
      <c r="C4" s="12">
        <v>58</v>
      </c>
      <c r="D4" s="1440">
        <v>45140</v>
      </c>
      <c r="E4" s="58">
        <v>2019.61</v>
      </c>
      <c r="F4" s="61">
        <v>76</v>
      </c>
      <c r="G4" s="151"/>
      <c r="H4" s="151"/>
      <c r="I4" s="496"/>
    </row>
    <row r="5" spans="1:10" ht="15" customHeight="1" x14ac:dyDescent="0.25">
      <c r="A5" s="1596" t="s">
        <v>52</v>
      </c>
      <c r="B5" s="1612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596"/>
      <c r="B6" s="1612"/>
      <c r="C6" s="425"/>
      <c r="D6" s="215"/>
      <c r="E6" s="77"/>
      <c r="F6" s="61"/>
      <c r="G6" s="47">
        <f>F35</f>
        <v>0</v>
      </c>
      <c r="H6" s="7">
        <f>E6-G6+E7+E5-G5+E4+E8</f>
        <v>4047.3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150</v>
      </c>
      <c r="C10" s="613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4047.3</v>
      </c>
    </row>
    <row r="11" spans="1:10" x14ac:dyDescent="0.25">
      <c r="A11" s="185"/>
      <c r="B11" s="799">
        <f>B10-C11</f>
        <v>150</v>
      </c>
      <c r="C11" s="613"/>
      <c r="D11" s="555"/>
      <c r="E11" s="582"/>
      <c r="F11" s="555">
        <f t="shared" si="0"/>
        <v>0</v>
      </c>
      <c r="G11" s="553"/>
      <c r="H11" s="554"/>
      <c r="I11" s="585">
        <f>I10-F11</f>
        <v>4047.3</v>
      </c>
    </row>
    <row r="12" spans="1:10" x14ac:dyDescent="0.25">
      <c r="A12" s="174"/>
      <c r="B12" s="799">
        <f t="shared" ref="B12:B28" si="1">B11-C12</f>
        <v>150</v>
      </c>
      <c r="C12" s="613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4047.3</v>
      </c>
    </row>
    <row r="13" spans="1:10" x14ac:dyDescent="0.25">
      <c r="A13" s="81" t="s">
        <v>33</v>
      </c>
      <c r="B13" s="799">
        <f t="shared" si="1"/>
        <v>150</v>
      </c>
      <c r="C13" s="613"/>
      <c r="D13" s="555"/>
      <c r="E13" s="582"/>
      <c r="F13" s="555">
        <f t="shared" si="0"/>
        <v>0</v>
      </c>
      <c r="G13" s="553"/>
      <c r="H13" s="554"/>
      <c r="I13" s="585">
        <f t="shared" si="2"/>
        <v>4047.3</v>
      </c>
      <c r="J13" s="584"/>
    </row>
    <row r="14" spans="1:10" x14ac:dyDescent="0.25">
      <c r="A14" s="72"/>
      <c r="B14" s="799">
        <f t="shared" si="1"/>
        <v>150</v>
      </c>
      <c r="C14" s="613"/>
      <c r="D14" s="555"/>
      <c r="E14" s="582"/>
      <c r="F14" s="555">
        <f t="shared" si="0"/>
        <v>0</v>
      </c>
      <c r="G14" s="553"/>
      <c r="H14" s="554"/>
      <c r="I14" s="585">
        <f t="shared" si="2"/>
        <v>4047.3</v>
      </c>
      <c r="J14" s="584"/>
    </row>
    <row r="15" spans="1:10" x14ac:dyDescent="0.25">
      <c r="A15" s="72"/>
      <c r="B15" s="799">
        <f t="shared" si="1"/>
        <v>150</v>
      </c>
      <c r="C15" s="613"/>
      <c r="D15" s="555"/>
      <c r="E15" s="582"/>
      <c r="F15" s="555">
        <f t="shared" si="0"/>
        <v>0</v>
      </c>
      <c r="G15" s="553"/>
      <c r="H15" s="554"/>
      <c r="I15" s="585">
        <f t="shared" si="2"/>
        <v>4047.3</v>
      </c>
      <c r="J15" s="584"/>
    </row>
    <row r="16" spans="1:10" x14ac:dyDescent="0.25">
      <c r="B16" s="799">
        <f t="shared" si="1"/>
        <v>150</v>
      </c>
      <c r="C16" s="613"/>
      <c r="D16" s="555"/>
      <c r="E16" s="582"/>
      <c r="F16" s="555">
        <f t="shared" si="0"/>
        <v>0</v>
      </c>
      <c r="G16" s="553"/>
      <c r="H16" s="554"/>
      <c r="I16" s="585">
        <f t="shared" si="2"/>
        <v>4047.3</v>
      </c>
      <c r="J16" s="584"/>
    </row>
    <row r="17" spans="1:10" x14ac:dyDescent="0.25">
      <c r="B17" s="799">
        <f t="shared" si="1"/>
        <v>150</v>
      </c>
      <c r="C17" s="613"/>
      <c r="D17" s="555"/>
      <c r="E17" s="582"/>
      <c r="F17" s="555">
        <f t="shared" si="0"/>
        <v>0</v>
      </c>
      <c r="G17" s="553"/>
      <c r="H17" s="554"/>
      <c r="I17" s="585">
        <f t="shared" si="2"/>
        <v>4047.3</v>
      </c>
      <c r="J17" s="584"/>
    </row>
    <row r="18" spans="1:10" x14ac:dyDescent="0.25">
      <c r="A18" s="118"/>
      <c r="B18" s="799">
        <f t="shared" si="1"/>
        <v>150</v>
      </c>
      <c r="C18" s="613"/>
      <c r="D18" s="555"/>
      <c r="E18" s="582"/>
      <c r="F18" s="555">
        <f t="shared" si="0"/>
        <v>0</v>
      </c>
      <c r="G18" s="553"/>
      <c r="H18" s="554"/>
      <c r="I18" s="585">
        <f t="shared" si="2"/>
        <v>4047.3</v>
      </c>
      <c r="J18" s="584"/>
    </row>
    <row r="19" spans="1:10" x14ac:dyDescent="0.25">
      <c r="A19" s="118"/>
      <c r="B19" s="799">
        <f t="shared" si="1"/>
        <v>150</v>
      </c>
      <c r="C19" s="613"/>
      <c r="D19" s="555"/>
      <c r="E19" s="582"/>
      <c r="F19" s="555">
        <f t="shared" si="0"/>
        <v>0</v>
      </c>
      <c r="G19" s="553"/>
      <c r="H19" s="554"/>
      <c r="I19" s="585">
        <f t="shared" si="2"/>
        <v>4047.3</v>
      </c>
      <c r="J19" s="584"/>
    </row>
    <row r="20" spans="1:10" x14ac:dyDescent="0.25">
      <c r="A20" s="118"/>
      <c r="B20" s="799">
        <f t="shared" si="1"/>
        <v>150</v>
      </c>
      <c r="C20" s="613"/>
      <c r="D20" s="555"/>
      <c r="E20" s="582"/>
      <c r="F20" s="555">
        <f t="shared" si="0"/>
        <v>0</v>
      </c>
      <c r="G20" s="553"/>
      <c r="H20" s="554"/>
      <c r="I20" s="585">
        <f t="shared" si="2"/>
        <v>4047.3</v>
      </c>
      <c r="J20" s="584"/>
    </row>
    <row r="21" spans="1:10" x14ac:dyDescent="0.25">
      <c r="A21" s="118"/>
      <c r="B21" s="799">
        <f t="shared" si="1"/>
        <v>150</v>
      </c>
      <c r="C21" s="613"/>
      <c r="D21" s="555"/>
      <c r="E21" s="582"/>
      <c r="F21" s="555">
        <f t="shared" si="0"/>
        <v>0</v>
      </c>
      <c r="G21" s="553"/>
      <c r="H21" s="554"/>
      <c r="I21" s="585">
        <f t="shared" si="2"/>
        <v>4047.3</v>
      </c>
      <c r="J21" s="584"/>
    </row>
    <row r="22" spans="1:10" x14ac:dyDescent="0.25">
      <c r="A22" s="118"/>
      <c r="B22" s="799">
        <f t="shared" si="1"/>
        <v>150</v>
      </c>
      <c r="C22" s="613"/>
      <c r="D22" s="555"/>
      <c r="E22" s="582"/>
      <c r="F22" s="555">
        <f t="shared" si="0"/>
        <v>0</v>
      </c>
      <c r="G22" s="553"/>
      <c r="H22" s="554"/>
      <c r="I22" s="585">
        <f t="shared" si="2"/>
        <v>4047.3</v>
      </c>
      <c r="J22" s="584"/>
    </row>
    <row r="23" spans="1:10" x14ac:dyDescent="0.25">
      <c r="A23" s="119"/>
      <c r="B23" s="799">
        <f t="shared" si="1"/>
        <v>150</v>
      </c>
      <c r="C23" s="613"/>
      <c r="D23" s="555"/>
      <c r="E23" s="582"/>
      <c r="F23" s="555">
        <f t="shared" si="0"/>
        <v>0</v>
      </c>
      <c r="G23" s="553"/>
      <c r="H23" s="554"/>
      <c r="I23" s="585">
        <f t="shared" si="2"/>
        <v>4047.3</v>
      </c>
      <c r="J23" s="584"/>
    </row>
    <row r="24" spans="1:10" x14ac:dyDescent="0.25">
      <c r="A24" s="118"/>
      <c r="B24" s="799">
        <f t="shared" si="1"/>
        <v>150</v>
      </c>
      <c r="C24" s="613"/>
      <c r="D24" s="555"/>
      <c r="E24" s="582"/>
      <c r="F24" s="555">
        <f t="shared" si="0"/>
        <v>0</v>
      </c>
      <c r="G24" s="553"/>
      <c r="H24" s="554"/>
      <c r="I24" s="585">
        <f t="shared" si="2"/>
        <v>4047.3</v>
      </c>
      <c r="J24" s="584"/>
    </row>
    <row r="25" spans="1:10" x14ac:dyDescent="0.25">
      <c r="A25" s="118"/>
      <c r="B25" s="799">
        <f t="shared" si="1"/>
        <v>150</v>
      </c>
      <c r="C25" s="613"/>
      <c r="D25" s="555"/>
      <c r="E25" s="582"/>
      <c r="F25" s="555">
        <f t="shared" si="0"/>
        <v>0</v>
      </c>
      <c r="G25" s="553"/>
      <c r="H25" s="554"/>
      <c r="I25" s="585">
        <f t="shared" si="2"/>
        <v>4047.3</v>
      </c>
      <c r="J25" s="584"/>
    </row>
    <row r="26" spans="1:10" x14ac:dyDescent="0.25">
      <c r="A26" s="118"/>
      <c r="B26" s="799">
        <f t="shared" si="1"/>
        <v>150</v>
      </c>
      <c r="C26" s="613"/>
      <c r="D26" s="555"/>
      <c r="E26" s="582"/>
      <c r="F26" s="555">
        <f t="shared" si="0"/>
        <v>0</v>
      </c>
      <c r="G26" s="553"/>
      <c r="H26" s="554"/>
      <c r="I26" s="585">
        <f t="shared" si="2"/>
        <v>4047.3</v>
      </c>
      <c r="J26" s="584"/>
    </row>
    <row r="27" spans="1:10" x14ac:dyDescent="0.25">
      <c r="A27" s="118"/>
      <c r="B27" s="799">
        <f t="shared" si="1"/>
        <v>150</v>
      </c>
      <c r="C27" s="613"/>
      <c r="D27" s="555"/>
      <c r="E27" s="582"/>
      <c r="F27" s="555">
        <v>0</v>
      </c>
      <c r="G27" s="553"/>
      <c r="H27" s="554"/>
      <c r="I27" s="585">
        <f t="shared" si="2"/>
        <v>4047.3</v>
      </c>
      <c r="J27" s="584"/>
    </row>
    <row r="28" spans="1:10" x14ac:dyDescent="0.25">
      <c r="A28" s="118"/>
      <c r="B28" s="799">
        <f t="shared" si="1"/>
        <v>150</v>
      </c>
      <c r="C28" s="613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4047.3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3"/>
        <v>0</v>
      </c>
      <c r="G29" s="553"/>
      <c r="H29" s="554"/>
      <c r="I29" s="585">
        <f t="shared" si="2"/>
        <v>4047.3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3"/>
        <v>0</v>
      </c>
      <c r="G30" s="553"/>
      <c r="H30" s="554"/>
      <c r="I30" s="585">
        <f t="shared" si="2"/>
        <v>4047.3</v>
      </c>
      <c r="J30" s="584"/>
    </row>
    <row r="31" spans="1:10" x14ac:dyDescent="0.25">
      <c r="A31" s="118"/>
      <c r="B31" s="799"/>
      <c r="C31" s="613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799"/>
      <c r="C32" s="613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5"/>
      <c r="C33" s="613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44"/>
      <c r="C34" s="1145"/>
      <c r="D34" s="1146"/>
      <c r="E34" s="1147"/>
      <c r="F34" s="1148"/>
      <c r="G34" s="1149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150</v>
      </c>
    </row>
    <row r="39" spans="1:10" ht="15.75" thickBot="1" x14ac:dyDescent="0.3"/>
    <row r="40" spans="1:10" ht="15.75" thickBot="1" x14ac:dyDescent="0.3">
      <c r="C40" s="1594" t="s">
        <v>11</v>
      </c>
      <c r="D40" s="1595"/>
      <c r="E40" s="56">
        <f>E4+E5+E6+E7-F35</f>
        <v>4047.3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6"/>
      <c r="F4" s="61"/>
      <c r="G4" s="151"/>
      <c r="H4" s="151"/>
      <c r="I4" s="151"/>
    </row>
    <row r="5" spans="1:10" ht="15.75" x14ac:dyDescent="0.25">
      <c r="A5" s="1600"/>
      <c r="B5" s="1613" t="s">
        <v>108</v>
      </c>
      <c r="C5" s="889"/>
      <c r="D5" s="215"/>
      <c r="E5" s="887"/>
      <c r="F5" s="61"/>
      <c r="G5" s="5"/>
      <c r="H5" t="s">
        <v>41</v>
      </c>
    </row>
    <row r="6" spans="1:10" ht="15.75" x14ac:dyDescent="0.25">
      <c r="A6" s="1600"/>
      <c r="B6" s="1613"/>
      <c r="C6" s="888"/>
      <c r="D6" s="130"/>
      <c r="E6" s="88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8"/>
      <c r="D7" s="130"/>
      <c r="E7" s="887"/>
      <c r="F7" s="61"/>
    </row>
    <row r="8" spans="1:10" ht="16.5" thickBot="1" x14ac:dyDescent="0.3">
      <c r="B8" s="144"/>
      <c r="C8" s="888"/>
      <c r="D8" s="130"/>
      <c r="E8" s="88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0</v>
      </c>
      <c r="C10" s="613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799">
        <f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799">
        <f t="shared" ref="B12:B28" si="1">B11-C12</f>
        <v>0</v>
      </c>
      <c r="C12" s="613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799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799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799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799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799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799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799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799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799">
        <f t="shared" si="1"/>
        <v>0</v>
      </c>
      <c r="C21" s="613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799">
        <f t="shared" si="1"/>
        <v>0</v>
      </c>
      <c r="C22" s="613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799">
        <f t="shared" si="1"/>
        <v>0</v>
      </c>
      <c r="C23" s="613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799">
        <f t="shared" si="1"/>
        <v>0</v>
      </c>
      <c r="C24" s="613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799">
        <f t="shared" si="1"/>
        <v>0</v>
      </c>
      <c r="C25" s="613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799">
        <f t="shared" si="1"/>
        <v>0</v>
      </c>
      <c r="C26" s="613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799">
        <f t="shared" si="1"/>
        <v>0</v>
      </c>
      <c r="C27" s="613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799">
        <f t="shared" si="1"/>
        <v>0</v>
      </c>
      <c r="C28" s="613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3"/>
      <c r="E34" s="984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594" t="s">
        <v>11</v>
      </c>
      <c r="D40" s="1595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592" t="s">
        <v>322</v>
      </c>
      <c r="B1" s="1592"/>
      <c r="C1" s="1592"/>
      <c r="D1" s="1592"/>
      <c r="E1" s="1592"/>
      <c r="F1" s="1592"/>
      <c r="G1" s="1592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22"/>
      <c r="G4" s="38"/>
    </row>
    <row r="5" spans="1:10" ht="15" customHeight="1" x14ac:dyDescent="0.25">
      <c r="A5" s="1596" t="s">
        <v>105</v>
      </c>
      <c r="B5" s="1613" t="s">
        <v>72</v>
      </c>
      <c r="C5" s="448">
        <v>62</v>
      </c>
      <c r="D5" s="501">
        <v>45163</v>
      </c>
      <c r="E5" s="449">
        <v>300</v>
      </c>
      <c r="F5" s="1121">
        <v>30</v>
      </c>
      <c r="G5" s="87">
        <f>F36</f>
        <v>0</v>
      </c>
      <c r="H5" s="7">
        <f>E5-G5+E4+E6</f>
        <v>300</v>
      </c>
    </row>
    <row r="6" spans="1:10" ht="15.75" customHeight="1" thickBot="1" x14ac:dyDescent="0.3">
      <c r="A6" s="1596"/>
      <c r="B6" s="1614"/>
      <c r="C6" s="152"/>
      <c r="D6" s="145"/>
      <c r="E6" s="128"/>
      <c r="F6" s="1122"/>
    </row>
    <row r="7" spans="1:10" ht="16.5" customHeight="1" thickTop="1" thickBot="1" x14ac:dyDescent="0.3">
      <c r="A7" s="1122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6"/>
      <c r="B8" s="478">
        <f>F4+F5+F6-C8</f>
        <v>30</v>
      </c>
      <c r="C8" s="613"/>
      <c r="D8" s="555">
        <v>0</v>
      </c>
      <c r="E8" s="629"/>
      <c r="F8" s="586">
        <f t="shared" ref="F8" si="0">D8</f>
        <v>0</v>
      </c>
      <c r="G8" s="553"/>
      <c r="H8" s="554"/>
      <c r="I8" s="630">
        <f>E5-F8+E4+E6</f>
        <v>300</v>
      </c>
      <c r="J8" s="584"/>
    </row>
    <row r="9" spans="1:10" ht="15" customHeight="1" x14ac:dyDescent="0.25">
      <c r="A9" s="584"/>
      <c r="B9" s="478">
        <f>B8-C9</f>
        <v>30</v>
      </c>
      <c r="C9" s="613"/>
      <c r="D9" s="555">
        <v>0</v>
      </c>
      <c r="E9" s="629"/>
      <c r="F9" s="586">
        <f t="shared" ref="F9:F35" si="1">D9</f>
        <v>0</v>
      </c>
      <c r="G9" s="553"/>
      <c r="H9" s="554"/>
      <c r="I9" s="630">
        <f>I8-F9</f>
        <v>300</v>
      </c>
      <c r="J9" s="584"/>
    </row>
    <row r="10" spans="1:10" ht="15" customHeight="1" x14ac:dyDescent="0.25">
      <c r="A10" s="584"/>
      <c r="B10" s="478">
        <f t="shared" ref="B10:B35" si="2">B9-C10</f>
        <v>30</v>
      </c>
      <c r="C10" s="693"/>
      <c r="D10" s="555">
        <v>0</v>
      </c>
      <c r="E10" s="629"/>
      <c r="F10" s="586">
        <f t="shared" si="1"/>
        <v>0</v>
      </c>
      <c r="G10" s="553"/>
      <c r="H10" s="554"/>
      <c r="I10" s="630">
        <f>I9-F10</f>
        <v>300</v>
      </c>
      <c r="J10" s="584"/>
    </row>
    <row r="11" spans="1:10" ht="15" customHeight="1" x14ac:dyDescent="0.25">
      <c r="A11" s="1195" t="s">
        <v>33</v>
      </c>
      <c r="B11" s="478">
        <f t="shared" si="2"/>
        <v>30</v>
      </c>
      <c r="C11" s="613"/>
      <c r="D11" s="555">
        <v>0</v>
      </c>
      <c r="E11" s="1193"/>
      <c r="F11" s="1194">
        <f t="shared" si="1"/>
        <v>0</v>
      </c>
      <c r="G11" s="1186"/>
      <c r="H11" s="1187"/>
      <c r="I11" s="630">
        <f t="shared" ref="I11:I34" si="3">I10-F11</f>
        <v>300</v>
      </c>
      <c r="J11" s="584"/>
    </row>
    <row r="12" spans="1:10" ht="15" customHeight="1" x14ac:dyDescent="0.25">
      <c r="A12" s="957"/>
      <c r="B12" s="478">
        <f t="shared" si="2"/>
        <v>30</v>
      </c>
      <c r="C12" s="693"/>
      <c r="D12" s="555">
        <v>0</v>
      </c>
      <c r="E12" s="629"/>
      <c r="F12" s="586">
        <f t="shared" si="1"/>
        <v>0</v>
      </c>
      <c r="G12" s="553"/>
      <c r="H12" s="554"/>
      <c r="I12" s="630">
        <f t="shared" si="3"/>
        <v>300</v>
      </c>
      <c r="J12" s="584"/>
    </row>
    <row r="13" spans="1:10" ht="15" customHeight="1" x14ac:dyDescent="0.25">
      <c r="B13" s="478">
        <f t="shared" si="2"/>
        <v>30</v>
      </c>
      <c r="C13" s="613"/>
      <c r="D13" s="555">
        <v>0</v>
      </c>
      <c r="E13" s="629"/>
      <c r="F13" s="586">
        <f t="shared" si="1"/>
        <v>0</v>
      </c>
      <c r="G13" s="553"/>
      <c r="H13" s="554"/>
      <c r="I13" s="630">
        <f t="shared" si="3"/>
        <v>300</v>
      </c>
    </row>
    <row r="14" spans="1:10" ht="15" customHeight="1" x14ac:dyDescent="0.25">
      <c r="B14" s="478">
        <f t="shared" si="2"/>
        <v>30</v>
      </c>
      <c r="C14" s="613"/>
      <c r="D14" s="555">
        <v>0</v>
      </c>
      <c r="E14" s="629"/>
      <c r="F14" s="586">
        <f t="shared" si="1"/>
        <v>0</v>
      </c>
      <c r="G14" s="553"/>
      <c r="H14" s="554"/>
      <c r="I14" s="630">
        <f t="shared" si="3"/>
        <v>300</v>
      </c>
    </row>
    <row r="15" spans="1:10" ht="15" customHeight="1" x14ac:dyDescent="0.25">
      <c r="B15" s="478">
        <f t="shared" si="2"/>
        <v>30</v>
      </c>
      <c r="C15" s="693"/>
      <c r="D15" s="555">
        <v>0</v>
      </c>
      <c r="E15" s="629"/>
      <c r="F15" s="586">
        <f t="shared" si="1"/>
        <v>0</v>
      </c>
      <c r="G15" s="553"/>
      <c r="H15" s="554"/>
      <c r="I15" s="630">
        <f t="shared" si="3"/>
        <v>300</v>
      </c>
    </row>
    <row r="16" spans="1:10" ht="15" customHeight="1" x14ac:dyDescent="0.25">
      <c r="B16" s="478">
        <f t="shared" si="2"/>
        <v>30</v>
      </c>
      <c r="C16" s="613"/>
      <c r="D16" s="555">
        <v>0</v>
      </c>
      <c r="E16" s="629"/>
      <c r="F16" s="586">
        <f t="shared" si="1"/>
        <v>0</v>
      </c>
      <c r="G16" s="553"/>
      <c r="H16" s="554"/>
      <c r="I16" s="630">
        <f t="shared" si="3"/>
        <v>300</v>
      </c>
    </row>
    <row r="17" spans="1:9" ht="15" customHeight="1" x14ac:dyDescent="0.25">
      <c r="B17" s="478">
        <f t="shared" si="2"/>
        <v>30</v>
      </c>
      <c r="C17" s="613"/>
      <c r="D17" s="555">
        <v>0</v>
      </c>
      <c r="E17" s="629"/>
      <c r="F17" s="586">
        <f t="shared" si="1"/>
        <v>0</v>
      </c>
      <c r="G17" s="553"/>
      <c r="H17" s="554"/>
      <c r="I17" s="630">
        <f t="shared" si="3"/>
        <v>300</v>
      </c>
    </row>
    <row r="18" spans="1:9" ht="15" customHeight="1" x14ac:dyDescent="0.25">
      <c r="B18" s="478">
        <f t="shared" si="2"/>
        <v>30</v>
      </c>
      <c r="C18" s="613"/>
      <c r="D18" s="555">
        <v>0</v>
      </c>
      <c r="E18" s="629"/>
      <c r="F18" s="586">
        <f t="shared" si="1"/>
        <v>0</v>
      </c>
      <c r="G18" s="553"/>
      <c r="H18" s="554"/>
      <c r="I18" s="630">
        <f t="shared" si="3"/>
        <v>300</v>
      </c>
    </row>
    <row r="19" spans="1:9" ht="15" customHeight="1" x14ac:dyDescent="0.25">
      <c r="B19" s="478">
        <f t="shared" si="2"/>
        <v>30</v>
      </c>
      <c r="C19" s="613"/>
      <c r="D19" s="555">
        <v>0</v>
      </c>
      <c r="E19" s="629"/>
      <c r="F19" s="586">
        <f t="shared" si="1"/>
        <v>0</v>
      </c>
      <c r="G19" s="553"/>
      <c r="H19" s="554"/>
      <c r="I19" s="630">
        <f t="shared" si="3"/>
        <v>300</v>
      </c>
    </row>
    <row r="20" spans="1:9" ht="15" customHeight="1" x14ac:dyDescent="0.25">
      <c r="B20" s="478">
        <f t="shared" si="2"/>
        <v>30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0">
        <f t="shared" si="3"/>
        <v>300</v>
      </c>
    </row>
    <row r="21" spans="1:9" ht="15" customHeight="1" x14ac:dyDescent="0.25">
      <c r="B21" s="478">
        <f t="shared" si="2"/>
        <v>30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0">
        <f t="shared" si="3"/>
        <v>300</v>
      </c>
    </row>
    <row r="22" spans="1:9" ht="15" customHeight="1" x14ac:dyDescent="0.25">
      <c r="B22" s="478">
        <f t="shared" si="2"/>
        <v>30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0">
        <f t="shared" si="3"/>
        <v>300</v>
      </c>
    </row>
    <row r="23" spans="1:9" ht="15" customHeight="1" x14ac:dyDescent="0.25">
      <c r="B23" s="478">
        <f t="shared" si="2"/>
        <v>30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300</v>
      </c>
    </row>
    <row r="24" spans="1:9" ht="15" customHeight="1" x14ac:dyDescent="0.25">
      <c r="B24" s="478">
        <f t="shared" si="2"/>
        <v>30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300</v>
      </c>
    </row>
    <row r="25" spans="1:9" ht="15" customHeight="1" x14ac:dyDescent="0.25">
      <c r="B25" s="478">
        <f t="shared" si="2"/>
        <v>30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300</v>
      </c>
    </row>
    <row r="26" spans="1:9" ht="15" customHeight="1" x14ac:dyDescent="0.25">
      <c r="B26" s="478">
        <f t="shared" si="2"/>
        <v>30</v>
      </c>
      <c r="C26" s="15"/>
      <c r="D26" s="555">
        <v>0</v>
      </c>
      <c r="E26" s="629"/>
      <c r="F26" s="586">
        <f t="shared" si="1"/>
        <v>0</v>
      </c>
      <c r="G26" s="553"/>
      <c r="H26" s="554"/>
      <c r="I26" s="630">
        <f t="shared" si="3"/>
        <v>300</v>
      </c>
    </row>
    <row r="27" spans="1:9" ht="15" customHeight="1" x14ac:dyDescent="0.25">
      <c r="B27" s="478">
        <f t="shared" si="2"/>
        <v>30</v>
      </c>
      <c r="C27" s="15"/>
      <c r="D27" s="555">
        <v>0</v>
      </c>
      <c r="E27" s="629"/>
      <c r="F27" s="586">
        <f t="shared" si="1"/>
        <v>0</v>
      </c>
      <c r="G27" s="553"/>
      <c r="H27" s="554"/>
      <c r="I27" s="630">
        <f t="shared" si="3"/>
        <v>300</v>
      </c>
    </row>
    <row r="28" spans="1:9" ht="15" customHeight="1" x14ac:dyDescent="0.25">
      <c r="A28" s="47"/>
      <c r="B28" s="478">
        <f t="shared" si="2"/>
        <v>30</v>
      </c>
      <c r="C28" s="15"/>
      <c r="D28" s="555">
        <v>0</v>
      </c>
      <c r="E28" s="1046"/>
      <c r="F28" s="586">
        <f t="shared" si="1"/>
        <v>0</v>
      </c>
      <c r="G28" s="793"/>
      <c r="H28" s="794"/>
      <c r="I28" s="630">
        <f t="shared" si="3"/>
        <v>300</v>
      </c>
    </row>
    <row r="29" spans="1:9" ht="15" customHeight="1" x14ac:dyDescent="0.25">
      <c r="A29" s="47"/>
      <c r="B29" s="478">
        <f t="shared" si="2"/>
        <v>30</v>
      </c>
      <c r="C29" s="15"/>
      <c r="D29" s="555">
        <v>0</v>
      </c>
      <c r="E29" s="1046"/>
      <c r="F29" s="586">
        <f t="shared" si="1"/>
        <v>0</v>
      </c>
      <c r="G29" s="793"/>
      <c r="H29" s="794"/>
      <c r="I29" s="630">
        <f t="shared" si="3"/>
        <v>300</v>
      </c>
    </row>
    <row r="30" spans="1:9" ht="15" customHeight="1" x14ac:dyDescent="0.25">
      <c r="A30" s="47"/>
      <c r="B30" s="478">
        <f t="shared" si="2"/>
        <v>30</v>
      </c>
      <c r="C30" s="15"/>
      <c r="D30" s="555">
        <v>0</v>
      </c>
      <c r="E30" s="1046"/>
      <c r="F30" s="586">
        <f t="shared" si="1"/>
        <v>0</v>
      </c>
      <c r="G30" s="793"/>
      <c r="H30" s="794"/>
      <c r="I30" s="630">
        <f t="shared" si="3"/>
        <v>300</v>
      </c>
    </row>
    <row r="31" spans="1:9" ht="15" customHeight="1" x14ac:dyDescent="0.25">
      <c r="A31" s="47"/>
      <c r="B31" s="478">
        <f t="shared" si="2"/>
        <v>30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300</v>
      </c>
    </row>
    <row r="32" spans="1:9" ht="15" customHeight="1" x14ac:dyDescent="0.25">
      <c r="A32" s="47"/>
      <c r="B32" s="478">
        <f t="shared" si="2"/>
        <v>30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300</v>
      </c>
    </row>
    <row r="33" spans="1:9" ht="15" customHeight="1" x14ac:dyDescent="0.25">
      <c r="A33" s="47"/>
      <c r="B33" s="478">
        <f t="shared" si="2"/>
        <v>30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300</v>
      </c>
    </row>
    <row r="34" spans="1:9" ht="15" customHeight="1" x14ac:dyDescent="0.25">
      <c r="A34" s="47"/>
      <c r="B34" s="478">
        <f t="shared" si="2"/>
        <v>30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300</v>
      </c>
    </row>
    <row r="35" spans="1:9" ht="15.75" thickBot="1" x14ac:dyDescent="0.3">
      <c r="A35" s="117"/>
      <c r="B35" s="478">
        <f t="shared" si="2"/>
        <v>30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22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584" t="s">
        <v>21</v>
      </c>
      <c r="E38" s="1585"/>
      <c r="F38" s="137">
        <f>E4+E5-F36+E6</f>
        <v>300</v>
      </c>
    </row>
    <row r="39" spans="1:9" ht="15.75" thickBot="1" x14ac:dyDescent="0.3">
      <c r="A39" s="121"/>
      <c r="D39" s="1118" t="s">
        <v>4</v>
      </c>
      <c r="E39" s="1119"/>
      <c r="F39" s="49">
        <f>F4+F5-C36+F6</f>
        <v>30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9"/>
      <c r="B4" s="789"/>
      <c r="C4" s="789"/>
      <c r="D4" s="789"/>
      <c r="E4" s="971"/>
      <c r="F4" s="556"/>
      <c r="G4" s="790"/>
      <c r="H4" s="790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00"/>
      <c r="B6" s="1615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00"/>
      <c r="B7" s="1616"/>
      <c r="C7" s="152"/>
      <c r="D7" s="145"/>
      <c r="E7" s="128"/>
      <c r="F7" s="72"/>
    </row>
    <row r="8" spans="1:10" ht="16.5" customHeight="1" thickTop="1" thickBot="1" x14ac:dyDescent="0.3">
      <c r="A8" s="317"/>
      <c r="B8" s="774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9">
        <f>F6-C9+F5+F7+F4</f>
        <v>0</v>
      </c>
      <c r="C9" s="613"/>
      <c r="D9" s="555">
        <v>0</v>
      </c>
      <c r="E9" s="629"/>
      <c r="F9" s="586">
        <f t="shared" ref="F9" si="0">D9</f>
        <v>0</v>
      </c>
      <c r="G9" s="554"/>
      <c r="H9" s="584"/>
      <c r="I9" s="833">
        <f>E5+E6+E7-F9+E4</f>
        <v>0</v>
      </c>
      <c r="J9" s="985">
        <f t="shared" ref="J9:J40" si="1">G9*F9</f>
        <v>0</v>
      </c>
    </row>
    <row r="10" spans="1:10" ht="15.75" x14ac:dyDescent="0.25">
      <c r="B10" s="659">
        <f>B9-C10</f>
        <v>0</v>
      </c>
      <c r="C10" s="566"/>
      <c r="D10" s="555">
        <f t="shared" ref="D10:D32" si="2">20*C10</f>
        <v>0</v>
      </c>
      <c r="E10" s="629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59">
        <f t="shared" ref="B11:B40" si="4">B10-C11</f>
        <v>0</v>
      </c>
      <c r="C11" s="613"/>
      <c r="D11" s="555">
        <f t="shared" si="2"/>
        <v>0</v>
      </c>
      <c r="E11" s="629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59">
        <f t="shared" si="4"/>
        <v>0</v>
      </c>
      <c r="C12" s="613"/>
      <c r="D12" s="555">
        <f t="shared" si="2"/>
        <v>0</v>
      </c>
      <c r="E12" s="629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59">
        <f t="shared" si="4"/>
        <v>0</v>
      </c>
      <c r="C13" s="613"/>
      <c r="D13" s="555">
        <f t="shared" si="2"/>
        <v>0</v>
      </c>
      <c r="E13" s="629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59">
        <f t="shared" si="4"/>
        <v>0</v>
      </c>
      <c r="C14" s="613"/>
      <c r="D14" s="555">
        <f t="shared" si="2"/>
        <v>0</v>
      </c>
      <c r="E14" s="629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59">
        <f t="shared" si="4"/>
        <v>0</v>
      </c>
      <c r="C15" s="712"/>
      <c r="D15" s="555">
        <f t="shared" si="2"/>
        <v>0</v>
      </c>
      <c r="E15" s="629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59">
        <f t="shared" si="4"/>
        <v>0</v>
      </c>
      <c r="C16" s="566"/>
      <c r="D16" s="555">
        <f t="shared" si="2"/>
        <v>0</v>
      </c>
      <c r="E16" s="629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59">
        <f t="shared" si="4"/>
        <v>0</v>
      </c>
      <c r="C17" s="566"/>
      <c r="D17" s="555">
        <f t="shared" si="2"/>
        <v>0</v>
      </c>
      <c r="E17" s="629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59">
        <f t="shared" si="4"/>
        <v>0</v>
      </c>
      <c r="C18" s="566"/>
      <c r="D18" s="555">
        <f t="shared" si="2"/>
        <v>0</v>
      </c>
      <c r="E18" s="629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59">
        <f t="shared" si="4"/>
        <v>0</v>
      </c>
      <c r="C19" s="566"/>
      <c r="D19" s="555">
        <f t="shared" si="2"/>
        <v>0</v>
      </c>
      <c r="E19" s="629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59">
        <f t="shared" si="4"/>
        <v>0</v>
      </c>
      <c r="C20" s="566"/>
      <c r="D20" s="555">
        <f t="shared" si="2"/>
        <v>0</v>
      </c>
      <c r="E20" s="629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59">
        <f t="shared" si="4"/>
        <v>0</v>
      </c>
      <c r="C21" s="566"/>
      <c r="D21" s="555">
        <f t="shared" si="2"/>
        <v>0</v>
      </c>
      <c r="E21" s="629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59">
        <f t="shared" si="4"/>
        <v>0</v>
      </c>
      <c r="C22" s="566"/>
      <c r="D22" s="555">
        <f t="shared" si="2"/>
        <v>0</v>
      </c>
      <c r="E22" s="629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59">
        <f t="shared" si="4"/>
        <v>0</v>
      </c>
      <c r="C23" s="566"/>
      <c r="D23" s="555">
        <f t="shared" si="2"/>
        <v>0</v>
      </c>
      <c r="E23" s="629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59">
        <f t="shared" si="4"/>
        <v>0</v>
      </c>
      <c r="C24" s="566"/>
      <c r="D24" s="555">
        <f t="shared" si="2"/>
        <v>0</v>
      </c>
      <c r="E24" s="629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59">
        <f t="shared" si="4"/>
        <v>0</v>
      </c>
      <c r="C25" s="566"/>
      <c r="D25" s="555">
        <f t="shared" si="2"/>
        <v>0</v>
      </c>
      <c r="E25" s="629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59">
        <f t="shared" si="4"/>
        <v>0</v>
      </c>
      <c r="C26" s="566"/>
      <c r="D26" s="555">
        <f t="shared" si="2"/>
        <v>0</v>
      </c>
      <c r="E26" s="629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59">
        <f t="shared" si="4"/>
        <v>0</v>
      </c>
      <c r="C27" s="566"/>
      <c r="D27" s="555">
        <f t="shared" si="2"/>
        <v>0</v>
      </c>
      <c r="E27" s="629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59">
        <f t="shared" si="4"/>
        <v>0</v>
      </c>
      <c r="C28" s="566"/>
      <c r="D28" s="555">
        <f t="shared" si="2"/>
        <v>0</v>
      </c>
      <c r="E28" s="629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59">
        <f t="shared" si="4"/>
        <v>0</v>
      </c>
      <c r="C29" s="566"/>
      <c r="D29" s="555">
        <f t="shared" si="2"/>
        <v>0</v>
      </c>
      <c r="E29" s="629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59">
        <f t="shared" si="4"/>
        <v>0</v>
      </c>
      <c r="C30" s="566"/>
      <c r="D30" s="555">
        <f t="shared" si="2"/>
        <v>0</v>
      </c>
      <c r="E30" s="629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59">
        <f t="shared" si="4"/>
        <v>0</v>
      </c>
      <c r="C31" s="566"/>
      <c r="D31" s="555">
        <f t="shared" si="2"/>
        <v>0</v>
      </c>
      <c r="E31" s="629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59">
        <f t="shared" si="4"/>
        <v>0</v>
      </c>
      <c r="C32" s="566"/>
      <c r="D32" s="555">
        <f t="shared" si="2"/>
        <v>0</v>
      </c>
      <c r="E32" s="629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59">
        <f t="shared" si="4"/>
        <v>0</v>
      </c>
      <c r="C33" s="566"/>
      <c r="D33" s="555">
        <f t="shared" ref="D33:D40" si="6">20*C33</f>
        <v>0</v>
      </c>
      <c r="E33" s="629"/>
      <c r="F33" s="586">
        <f t="shared" ref="F33:F40" si="7">D33</f>
        <v>0</v>
      </c>
      <c r="G33" s="699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59">
        <f t="shared" si="4"/>
        <v>0</v>
      </c>
      <c r="C34" s="566"/>
      <c r="D34" s="555">
        <f t="shared" si="6"/>
        <v>0</v>
      </c>
      <c r="E34" s="629"/>
      <c r="F34" s="586">
        <f t="shared" si="7"/>
        <v>0</v>
      </c>
      <c r="G34" s="699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59">
        <f t="shared" si="4"/>
        <v>0</v>
      </c>
      <c r="C35" s="566"/>
      <c r="D35" s="555">
        <f t="shared" si="6"/>
        <v>0</v>
      </c>
      <c r="E35" s="629"/>
      <c r="F35" s="586">
        <f t="shared" si="7"/>
        <v>0</v>
      </c>
      <c r="G35" s="699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59">
        <f t="shared" si="4"/>
        <v>0</v>
      </c>
      <c r="C36" s="566"/>
      <c r="D36" s="555">
        <f t="shared" si="6"/>
        <v>0</v>
      </c>
      <c r="E36" s="629"/>
      <c r="F36" s="586">
        <f t="shared" si="7"/>
        <v>0</v>
      </c>
      <c r="G36" s="699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59">
        <f t="shared" si="4"/>
        <v>0</v>
      </c>
      <c r="C37" s="566"/>
      <c r="D37" s="555">
        <f t="shared" si="6"/>
        <v>0</v>
      </c>
      <c r="E37" s="629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59">
        <f t="shared" si="4"/>
        <v>0</v>
      </c>
      <c r="C38" s="566"/>
      <c r="D38" s="555">
        <f t="shared" si="6"/>
        <v>0</v>
      </c>
      <c r="E38" s="629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584" t="s">
        <v>21</v>
      </c>
      <c r="E43" s="1585"/>
      <c r="F43" s="137">
        <f>E5+E6-F41+E7</f>
        <v>0</v>
      </c>
    </row>
    <row r="44" spans="1:10" ht="15.75" thickBot="1" x14ac:dyDescent="0.3">
      <c r="A44" s="121"/>
      <c r="D44" s="806" t="s">
        <v>4</v>
      </c>
      <c r="E44" s="80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00"/>
      <c r="B5" s="1617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00"/>
      <c r="B6" s="161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9">
        <f>F4+F5+F6-C8</f>
        <v>0</v>
      </c>
      <c r="C8" s="613"/>
      <c r="D8" s="555">
        <v>0</v>
      </c>
      <c r="E8" s="568"/>
      <c r="F8" s="586">
        <f t="shared" ref="F8:F28" si="0">D8</f>
        <v>0</v>
      </c>
      <c r="G8" s="553"/>
      <c r="H8" s="554"/>
      <c r="I8" s="818">
        <f>E5+E6-F8+E4</f>
        <v>0</v>
      </c>
      <c r="J8" s="819">
        <f>H8*F8</f>
        <v>0</v>
      </c>
    </row>
    <row r="9" spans="1:15" x14ac:dyDescent="0.25">
      <c r="B9" s="659">
        <f>B8-C9</f>
        <v>0</v>
      </c>
      <c r="C9" s="613"/>
      <c r="D9" s="555">
        <v>0</v>
      </c>
      <c r="E9" s="568"/>
      <c r="F9" s="586">
        <f t="shared" si="0"/>
        <v>0</v>
      </c>
      <c r="G9" s="553"/>
      <c r="H9" s="554"/>
      <c r="I9" s="818">
        <f>I8-F9</f>
        <v>0</v>
      </c>
      <c r="J9" s="819">
        <f t="shared" ref="J9:J28" si="1">H9*F9</f>
        <v>0</v>
      </c>
      <c r="K9" s="584"/>
    </row>
    <row r="10" spans="1:15" x14ac:dyDescent="0.25">
      <c r="B10" s="659">
        <f t="shared" ref="B10:B27" si="2">B9-C10</f>
        <v>0</v>
      </c>
      <c r="C10" s="613"/>
      <c r="D10" s="555">
        <v>0</v>
      </c>
      <c r="E10" s="568"/>
      <c r="F10" s="586">
        <f t="shared" si="0"/>
        <v>0</v>
      </c>
      <c r="G10" s="553"/>
      <c r="H10" s="554"/>
      <c r="I10" s="1047">
        <f t="shared" ref="I10:I27" si="3">I9-F10</f>
        <v>0</v>
      </c>
      <c r="J10" s="819">
        <f t="shared" si="1"/>
        <v>0</v>
      </c>
      <c r="K10" s="584"/>
    </row>
    <row r="11" spans="1:15" x14ac:dyDescent="0.25">
      <c r="A11" s="54" t="s">
        <v>33</v>
      </c>
      <c r="B11" s="659">
        <f t="shared" si="2"/>
        <v>0</v>
      </c>
      <c r="C11" s="613"/>
      <c r="D11" s="555">
        <v>0</v>
      </c>
      <c r="E11" s="568"/>
      <c r="F11" s="586">
        <f t="shared" si="0"/>
        <v>0</v>
      </c>
      <c r="G11" s="553"/>
      <c r="H11" s="554"/>
      <c r="I11" s="1047">
        <f t="shared" si="3"/>
        <v>0</v>
      </c>
      <c r="J11" s="819">
        <f t="shared" si="1"/>
        <v>0</v>
      </c>
      <c r="K11" s="584"/>
    </row>
    <row r="12" spans="1:15" x14ac:dyDescent="0.25">
      <c r="B12" s="659">
        <f t="shared" si="2"/>
        <v>0</v>
      </c>
      <c r="C12" s="613"/>
      <c r="D12" s="555">
        <v>0</v>
      </c>
      <c r="E12" s="568"/>
      <c r="F12" s="586">
        <f t="shared" si="0"/>
        <v>0</v>
      </c>
      <c r="G12" s="553"/>
      <c r="H12" s="554"/>
      <c r="I12" s="1047">
        <f t="shared" si="3"/>
        <v>0</v>
      </c>
      <c r="J12" s="819">
        <f t="shared" si="1"/>
        <v>0</v>
      </c>
      <c r="K12" s="584"/>
    </row>
    <row r="13" spans="1:15" x14ac:dyDescent="0.25">
      <c r="A13" s="19"/>
      <c r="B13" s="659">
        <f t="shared" si="2"/>
        <v>0</v>
      </c>
      <c r="C13" s="613"/>
      <c r="D13" s="555">
        <v>0</v>
      </c>
      <c r="E13" s="568"/>
      <c r="F13" s="586">
        <f t="shared" si="0"/>
        <v>0</v>
      </c>
      <c r="G13" s="553"/>
      <c r="H13" s="554"/>
      <c r="I13" s="820">
        <f t="shared" si="3"/>
        <v>0</v>
      </c>
      <c r="J13" s="819">
        <f t="shared" si="1"/>
        <v>0</v>
      </c>
      <c r="K13" s="584"/>
    </row>
    <row r="14" spans="1:15" x14ac:dyDescent="0.25">
      <c r="A14" s="19"/>
      <c r="B14" s="659">
        <f t="shared" si="2"/>
        <v>0</v>
      </c>
      <c r="C14" s="613"/>
      <c r="D14" s="555">
        <v>0</v>
      </c>
      <c r="E14" s="568"/>
      <c r="F14" s="586">
        <f t="shared" si="0"/>
        <v>0</v>
      </c>
      <c r="G14" s="553"/>
      <c r="H14" s="554"/>
      <c r="I14" s="820">
        <f t="shared" si="3"/>
        <v>0</v>
      </c>
      <c r="J14" s="819">
        <f t="shared" si="1"/>
        <v>0</v>
      </c>
      <c r="K14" s="584"/>
    </row>
    <row r="15" spans="1:15" x14ac:dyDescent="0.25">
      <c r="A15" s="19"/>
      <c r="B15" s="659">
        <f t="shared" si="2"/>
        <v>0</v>
      </c>
      <c r="C15" s="613"/>
      <c r="D15" s="555">
        <v>0</v>
      </c>
      <c r="E15" s="568"/>
      <c r="F15" s="586">
        <f t="shared" si="0"/>
        <v>0</v>
      </c>
      <c r="G15" s="553"/>
      <c r="H15" s="554"/>
      <c r="I15" s="820">
        <f t="shared" si="3"/>
        <v>0</v>
      </c>
      <c r="J15" s="819">
        <f t="shared" si="1"/>
        <v>0</v>
      </c>
      <c r="K15" s="584"/>
    </row>
    <row r="16" spans="1:15" x14ac:dyDescent="0.25">
      <c r="A16" s="19"/>
      <c r="B16" s="659">
        <f t="shared" si="2"/>
        <v>0</v>
      </c>
      <c r="C16" s="613"/>
      <c r="D16" s="555">
        <v>0</v>
      </c>
      <c r="E16" s="568"/>
      <c r="F16" s="586">
        <f t="shared" si="0"/>
        <v>0</v>
      </c>
      <c r="G16" s="553"/>
      <c r="H16" s="554"/>
      <c r="I16" s="820">
        <f t="shared" si="3"/>
        <v>0</v>
      </c>
      <c r="J16" s="819">
        <f t="shared" si="1"/>
        <v>0</v>
      </c>
    </row>
    <row r="17" spans="1:10" x14ac:dyDescent="0.25">
      <c r="A17" s="19"/>
      <c r="B17" s="659">
        <f t="shared" si="2"/>
        <v>0</v>
      </c>
      <c r="C17" s="613"/>
      <c r="D17" s="555">
        <v>0</v>
      </c>
      <c r="E17" s="568"/>
      <c r="F17" s="586">
        <f t="shared" si="0"/>
        <v>0</v>
      </c>
      <c r="G17" s="553"/>
      <c r="H17" s="554"/>
      <c r="I17" s="820">
        <f t="shared" si="3"/>
        <v>0</v>
      </c>
      <c r="J17" s="819">
        <f t="shared" si="1"/>
        <v>0</v>
      </c>
    </row>
    <row r="18" spans="1:10" x14ac:dyDescent="0.25">
      <c r="A18" s="19"/>
      <c r="B18" s="659">
        <f t="shared" si="2"/>
        <v>0</v>
      </c>
      <c r="C18" s="613"/>
      <c r="D18" s="555">
        <v>0</v>
      </c>
      <c r="E18" s="568"/>
      <c r="F18" s="586">
        <f t="shared" si="0"/>
        <v>0</v>
      </c>
      <c r="G18" s="553"/>
      <c r="H18" s="554"/>
      <c r="I18" s="820">
        <f t="shared" si="3"/>
        <v>0</v>
      </c>
      <c r="J18" s="819">
        <f t="shared" si="1"/>
        <v>0</v>
      </c>
    </row>
    <row r="19" spans="1:10" x14ac:dyDescent="0.25">
      <c r="A19" s="19"/>
      <c r="B19" s="659">
        <f t="shared" si="2"/>
        <v>0</v>
      </c>
      <c r="C19" s="613"/>
      <c r="D19" s="555">
        <v>0</v>
      </c>
      <c r="E19" s="568"/>
      <c r="F19" s="586">
        <f t="shared" si="0"/>
        <v>0</v>
      </c>
      <c r="G19" s="553"/>
      <c r="H19" s="554"/>
      <c r="I19" s="820">
        <f t="shared" si="3"/>
        <v>0</v>
      </c>
      <c r="J19" s="819">
        <f t="shared" si="1"/>
        <v>0</v>
      </c>
    </row>
    <row r="20" spans="1:10" x14ac:dyDescent="0.25">
      <c r="A20" s="19"/>
      <c r="B20" s="659">
        <f t="shared" si="2"/>
        <v>0</v>
      </c>
      <c r="C20" s="613"/>
      <c r="D20" s="555">
        <v>0</v>
      </c>
      <c r="E20" s="568"/>
      <c r="F20" s="586">
        <f t="shared" si="0"/>
        <v>0</v>
      </c>
      <c r="G20" s="553"/>
      <c r="H20" s="554"/>
      <c r="I20" s="820">
        <f t="shared" si="3"/>
        <v>0</v>
      </c>
      <c r="J20" s="819">
        <f t="shared" si="1"/>
        <v>0</v>
      </c>
    </row>
    <row r="21" spans="1:10" x14ac:dyDescent="0.25">
      <c r="A21" s="19"/>
      <c r="B21" s="659">
        <f t="shared" si="2"/>
        <v>0</v>
      </c>
      <c r="C21" s="613"/>
      <c r="D21" s="555">
        <v>0</v>
      </c>
      <c r="E21" s="568"/>
      <c r="F21" s="586">
        <f t="shared" si="0"/>
        <v>0</v>
      </c>
      <c r="G21" s="553"/>
      <c r="H21" s="554"/>
      <c r="I21" s="820">
        <f t="shared" si="3"/>
        <v>0</v>
      </c>
      <c r="J21" s="819">
        <f t="shared" si="1"/>
        <v>0</v>
      </c>
    </row>
    <row r="22" spans="1:10" x14ac:dyDescent="0.25">
      <c r="A22" s="19"/>
      <c r="B22" s="659">
        <f t="shared" si="2"/>
        <v>0</v>
      </c>
      <c r="C22" s="613"/>
      <c r="D22" s="555">
        <v>0</v>
      </c>
      <c r="E22" s="568"/>
      <c r="F22" s="586">
        <f t="shared" si="0"/>
        <v>0</v>
      </c>
      <c r="G22" s="553"/>
      <c r="H22" s="554"/>
      <c r="I22" s="820">
        <f t="shared" si="3"/>
        <v>0</v>
      </c>
      <c r="J22" s="819">
        <f t="shared" si="1"/>
        <v>0</v>
      </c>
    </row>
    <row r="23" spans="1:10" x14ac:dyDescent="0.25">
      <c r="A23" s="19"/>
      <c r="B23" s="659">
        <f t="shared" si="2"/>
        <v>0</v>
      </c>
      <c r="C23" s="613"/>
      <c r="D23" s="555">
        <v>0</v>
      </c>
      <c r="E23" s="568"/>
      <c r="F23" s="586">
        <f t="shared" si="0"/>
        <v>0</v>
      </c>
      <c r="G23" s="553"/>
      <c r="H23" s="554"/>
      <c r="I23" s="820">
        <f t="shared" si="3"/>
        <v>0</v>
      </c>
      <c r="J23" s="819">
        <f t="shared" si="1"/>
        <v>0</v>
      </c>
    </row>
    <row r="24" spans="1:10" x14ac:dyDescent="0.25">
      <c r="A24" s="19"/>
      <c r="B24" s="659">
        <f t="shared" si="2"/>
        <v>0</v>
      </c>
      <c r="C24" s="613"/>
      <c r="D24" s="555">
        <v>0</v>
      </c>
      <c r="E24" s="568"/>
      <c r="F24" s="586">
        <f t="shared" si="0"/>
        <v>0</v>
      </c>
      <c r="G24" s="553"/>
      <c r="H24" s="554"/>
      <c r="I24" s="820">
        <f t="shared" si="3"/>
        <v>0</v>
      </c>
      <c r="J24" s="819">
        <f t="shared" si="1"/>
        <v>0</v>
      </c>
    </row>
    <row r="25" spans="1:10" x14ac:dyDescent="0.25">
      <c r="A25" s="19"/>
      <c r="B25" s="659">
        <f t="shared" si="2"/>
        <v>0</v>
      </c>
      <c r="C25" s="613"/>
      <c r="D25" s="555">
        <v>0</v>
      </c>
      <c r="E25" s="568"/>
      <c r="F25" s="586">
        <f t="shared" si="0"/>
        <v>0</v>
      </c>
      <c r="G25" s="553"/>
      <c r="H25" s="554"/>
      <c r="I25" s="820">
        <f t="shared" si="3"/>
        <v>0</v>
      </c>
      <c r="J25" s="819">
        <f t="shared" si="1"/>
        <v>0</v>
      </c>
    </row>
    <row r="26" spans="1:10" x14ac:dyDescent="0.25">
      <c r="A26" s="19"/>
      <c r="B26" s="659">
        <f t="shared" si="2"/>
        <v>0</v>
      </c>
      <c r="C26" s="613"/>
      <c r="D26" s="555">
        <v>0</v>
      </c>
      <c r="E26" s="568"/>
      <c r="F26" s="586">
        <f t="shared" si="0"/>
        <v>0</v>
      </c>
      <c r="G26" s="553"/>
      <c r="H26" s="554"/>
      <c r="I26" s="820">
        <f t="shared" si="3"/>
        <v>0</v>
      </c>
      <c r="J26" s="819">
        <f t="shared" si="1"/>
        <v>0</v>
      </c>
    </row>
    <row r="27" spans="1:10" x14ac:dyDescent="0.25">
      <c r="B27" s="659">
        <f t="shared" si="2"/>
        <v>0</v>
      </c>
      <c r="C27" s="613"/>
      <c r="D27" s="555">
        <v>0</v>
      </c>
      <c r="E27" s="568"/>
      <c r="F27" s="586">
        <f t="shared" si="0"/>
        <v>0</v>
      </c>
      <c r="G27" s="553"/>
      <c r="H27" s="554"/>
      <c r="I27" s="820">
        <f t="shared" si="3"/>
        <v>0</v>
      </c>
      <c r="J27" s="81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84" t="s">
        <v>21</v>
      </c>
      <c r="E31" s="158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JD1" zoomScaleNormal="100" workbookViewId="0">
      <pane ySplit="7" topLeftCell="A8" activePane="bottomLeft" state="frozen"/>
      <selection activeCell="AO1" sqref="AO1"/>
      <selection pane="bottomLeft" activeCell="JN29" sqref="JN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591" t="s">
        <v>305</v>
      </c>
      <c r="L1" s="1591"/>
      <c r="M1" s="1591"/>
      <c r="N1" s="1591"/>
      <c r="O1" s="1591"/>
      <c r="P1" s="1591"/>
      <c r="Q1" s="1591"/>
      <c r="R1" s="254">
        <f>I1+1</f>
        <v>1</v>
      </c>
      <c r="S1" s="254"/>
      <c r="U1" s="1588" t="s">
        <v>306</v>
      </c>
      <c r="V1" s="1588"/>
      <c r="W1" s="1588"/>
      <c r="X1" s="1588"/>
      <c r="Y1" s="1588"/>
      <c r="Z1" s="1588"/>
      <c r="AA1" s="1588"/>
      <c r="AB1" s="254">
        <f>R1+1</f>
        <v>2</v>
      </c>
      <c r="AC1" s="362"/>
      <c r="AE1" s="1588" t="str">
        <f>U1</f>
        <v xml:space="preserve">ENTRADA DEL MES DE  AGOSTO   2023 </v>
      </c>
      <c r="AF1" s="1588"/>
      <c r="AG1" s="1588"/>
      <c r="AH1" s="1588"/>
      <c r="AI1" s="1588"/>
      <c r="AJ1" s="1588"/>
      <c r="AK1" s="1588"/>
      <c r="AL1" s="254">
        <f>AB1+1</f>
        <v>3</v>
      </c>
      <c r="AM1" s="254"/>
      <c r="AO1" s="1588" t="str">
        <f>AE1</f>
        <v xml:space="preserve">ENTRADA DEL MES DE  AGOSTO   2023 </v>
      </c>
      <c r="AP1" s="1588"/>
      <c r="AQ1" s="1588"/>
      <c r="AR1" s="1588"/>
      <c r="AS1" s="1588"/>
      <c r="AT1" s="1588"/>
      <c r="AU1" s="1588"/>
      <c r="AV1" s="254">
        <f>AL1+1</f>
        <v>4</v>
      </c>
      <c r="AW1" s="362"/>
      <c r="AY1" s="1588" t="str">
        <f>AO1</f>
        <v xml:space="preserve">ENTRADA DEL MES DE  AGOSTO   2023 </v>
      </c>
      <c r="AZ1" s="1588"/>
      <c r="BA1" s="1588"/>
      <c r="BB1" s="1588"/>
      <c r="BC1" s="1588"/>
      <c r="BD1" s="1588"/>
      <c r="BE1" s="1588"/>
      <c r="BF1" s="254">
        <f>AV1+1</f>
        <v>5</v>
      </c>
      <c r="BG1" s="374"/>
      <c r="BI1" s="1588" t="str">
        <f>AY1</f>
        <v xml:space="preserve">ENTRADA DEL MES DE  AGOSTO   2023 </v>
      </c>
      <c r="BJ1" s="1588"/>
      <c r="BK1" s="1588"/>
      <c r="BL1" s="1588"/>
      <c r="BM1" s="1588"/>
      <c r="BN1" s="1588"/>
      <c r="BO1" s="1588"/>
      <c r="BP1" s="254">
        <f>BF1+1</f>
        <v>6</v>
      </c>
      <c r="BQ1" s="362"/>
      <c r="BS1" s="1588" t="str">
        <f>BI1</f>
        <v xml:space="preserve">ENTRADA DEL MES DE  AGOSTO   2023 </v>
      </c>
      <c r="BT1" s="1588"/>
      <c r="BU1" s="1588"/>
      <c r="BV1" s="1588"/>
      <c r="BW1" s="1588"/>
      <c r="BX1" s="1588"/>
      <c r="BY1" s="1588"/>
      <c r="BZ1" s="254">
        <f>BP1+1</f>
        <v>7</v>
      </c>
      <c r="CC1" s="1588" t="str">
        <f>BS1</f>
        <v xml:space="preserve">ENTRADA DEL MES DE  AGOSTO   2023 </v>
      </c>
      <c r="CD1" s="1588"/>
      <c r="CE1" s="1588"/>
      <c r="CF1" s="1588"/>
      <c r="CG1" s="1588"/>
      <c r="CH1" s="1588"/>
      <c r="CI1" s="1588"/>
      <c r="CJ1" s="254">
        <f>BZ1+1</f>
        <v>8</v>
      </c>
      <c r="CM1" s="1588" t="str">
        <f>CC1</f>
        <v xml:space="preserve">ENTRADA DEL MES DE  AGOSTO   2023 </v>
      </c>
      <c r="CN1" s="1588"/>
      <c r="CO1" s="1588"/>
      <c r="CP1" s="1588"/>
      <c r="CQ1" s="1588"/>
      <c r="CR1" s="1588"/>
      <c r="CS1" s="1588"/>
      <c r="CT1" s="254">
        <f>CJ1+1</f>
        <v>9</v>
      </c>
      <c r="CU1" s="362"/>
      <c r="CW1" s="1588" t="str">
        <f>CM1</f>
        <v xml:space="preserve">ENTRADA DEL MES DE  AGOSTO   2023 </v>
      </c>
      <c r="CX1" s="1588"/>
      <c r="CY1" s="1588"/>
      <c r="CZ1" s="1588"/>
      <c r="DA1" s="1588"/>
      <c r="DB1" s="1588"/>
      <c r="DC1" s="1588"/>
      <c r="DD1" s="254">
        <f>CT1+1</f>
        <v>10</v>
      </c>
      <c r="DE1" s="362"/>
      <c r="DG1" s="1588" t="str">
        <f>CW1</f>
        <v xml:space="preserve">ENTRADA DEL MES DE  AGOSTO   2023 </v>
      </c>
      <c r="DH1" s="1588"/>
      <c r="DI1" s="1588"/>
      <c r="DJ1" s="1588"/>
      <c r="DK1" s="1588"/>
      <c r="DL1" s="1588"/>
      <c r="DM1" s="1588"/>
      <c r="DN1" s="254">
        <f>DD1+1</f>
        <v>11</v>
      </c>
      <c r="DO1" s="362"/>
      <c r="DQ1" s="1588" t="str">
        <f>DG1</f>
        <v xml:space="preserve">ENTRADA DEL MES DE  AGOSTO   2023 </v>
      </c>
      <c r="DR1" s="1588"/>
      <c r="DS1" s="1588"/>
      <c r="DT1" s="1588"/>
      <c r="DU1" s="1588"/>
      <c r="DV1" s="1588"/>
      <c r="DW1" s="1588"/>
      <c r="DX1" s="254">
        <f>DN1+1</f>
        <v>12</v>
      </c>
      <c r="EA1" s="1588" t="str">
        <f>DQ1</f>
        <v xml:space="preserve">ENTRADA DEL MES DE  AGOSTO   2023 </v>
      </c>
      <c r="EB1" s="1588"/>
      <c r="EC1" s="1588"/>
      <c r="ED1" s="1588"/>
      <c r="EE1" s="1588"/>
      <c r="EF1" s="1588"/>
      <c r="EG1" s="1588"/>
      <c r="EH1" s="254">
        <f>DX1+1</f>
        <v>13</v>
      </c>
      <c r="EI1" s="362"/>
      <c r="EK1" s="1588" t="str">
        <f>EA1</f>
        <v xml:space="preserve">ENTRADA DEL MES DE  AGOSTO   2023 </v>
      </c>
      <c r="EL1" s="1588"/>
      <c r="EM1" s="1588"/>
      <c r="EN1" s="1588"/>
      <c r="EO1" s="1588"/>
      <c r="EP1" s="1588"/>
      <c r="EQ1" s="1588"/>
      <c r="ER1" s="254">
        <f>EH1+1</f>
        <v>14</v>
      </c>
      <c r="ES1" s="362"/>
      <c r="EU1" s="1588" t="str">
        <f>EK1</f>
        <v xml:space="preserve">ENTRADA DEL MES DE  AGOSTO   2023 </v>
      </c>
      <c r="EV1" s="1588"/>
      <c r="EW1" s="1588"/>
      <c r="EX1" s="1588"/>
      <c r="EY1" s="1588"/>
      <c r="EZ1" s="1588"/>
      <c r="FA1" s="1588"/>
      <c r="FB1" s="254">
        <f>ER1+1</f>
        <v>15</v>
      </c>
      <c r="FC1" s="362"/>
      <c r="FE1" s="1588" t="str">
        <f>EU1</f>
        <v xml:space="preserve">ENTRADA DEL MES DE  AGOSTO   2023 </v>
      </c>
      <c r="FF1" s="1588"/>
      <c r="FG1" s="1588"/>
      <c r="FH1" s="1588"/>
      <c r="FI1" s="1588"/>
      <c r="FJ1" s="1588"/>
      <c r="FK1" s="1588"/>
      <c r="FL1" s="254">
        <f>FB1+1</f>
        <v>16</v>
      </c>
      <c r="FM1" s="362"/>
      <c r="FO1" s="1588" t="str">
        <f>FE1</f>
        <v xml:space="preserve">ENTRADA DEL MES DE  AGOSTO   2023 </v>
      </c>
      <c r="FP1" s="1588"/>
      <c r="FQ1" s="1588"/>
      <c r="FR1" s="1588"/>
      <c r="FS1" s="1588"/>
      <c r="FT1" s="1588"/>
      <c r="FU1" s="1588"/>
      <c r="FV1" s="254">
        <f>FL1+1</f>
        <v>17</v>
      </c>
      <c r="FW1" s="362"/>
      <c r="FY1" s="1588" t="str">
        <f>FO1</f>
        <v xml:space="preserve">ENTRADA DEL MES DE  AGOSTO   2023 </v>
      </c>
      <c r="FZ1" s="1588"/>
      <c r="GA1" s="1588"/>
      <c r="GB1" s="1588"/>
      <c r="GC1" s="1588"/>
      <c r="GD1" s="1588"/>
      <c r="GE1" s="1588"/>
      <c r="GF1" s="254">
        <f>FV1+1</f>
        <v>18</v>
      </c>
      <c r="GG1" s="362"/>
      <c r="GH1" s="74" t="s">
        <v>37</v>
      </c>
      <c r="GI1" s="1588" t="str">
        <f>FY1</f>
        <v xml:space="preserve">ENTRADA DEL MES DE  AGOSTO   2023 </v>
      </c>
      <c r="GJ1" s="1588"/>
      <c r="GK1" s="1588"/>
      <c r="GL1" s="1588"/>
      <c r="GM1" s="1588"/>
      <c r="GN1" s="1588"/>
      <c r="GO1" s="1588"/>
      <c r="GP1" s="254">
        <f>GF1+1</f>
        <v>19</v>
      </c>
      <c r="GQ1" s="362"/>
      <c r="GS1" s="1588" t="str">
        <f>GI1</f>
        <v xml:space="preserve">ENTRADA DEL MES DE  AGOSTO   2023 </v>
      </c>
      <c r="GT1" s="1588"/>
      <c r="GU1" s="1588"/>
      <c r="GV1" s="1588"/>
      <c r="GW1" s="1588"/>
      <c r="GX1" s="1588"/>
      <c r="GY1" s="1588"/>
      <c r="GZ1" s="254">
        <f>GP1+1</f>
        <v>20</v>
      </c>
      <c r="HA1" s="362"/>
      <c r="HC1" s="1588" t="str">
        <f>GS1</f>
        <v xml:space="preserve">ENTRADA DEL MES DE  AGOSTO   2023 </v>
      </c>
      <c r="HD1" s="1588"/>
      <c r="HE1" s="1588"/>
      <c r="HF1" s="1588"/>
      <c r="HG1" s="1588"/>
      <c r="HH1" s="1588"/>
      <c r="HI1" s="1588"/>
      <c r="HJ1" s="254">
        <f>GZ1+1</f>
        <v>21</v>
      </c>
      <c r="HK1" s="362"/>
      <c r="HM1" s="1588" t="str">
        <f>HC1</f>
        <v xml:space="preserve">ENTRADA DEL MES DE  AGOSTO   2023 </v>
      </c>
      <c r="HN1" s="1588"/>
      <c r="HO1" s="1588"/>
      <c r="HP1" s="1588"/>
      <c r="HQ1" s="1588"/>
      <c r="HR1" s="1588"/>
      <c r="HS1" s="1588"/>
      <c r="HT1" s="254">
        <f>HJ1+1</f>
        <v>22</v>
      </c>
      <c r="HU1" s="362"/>
      <c r="HW1" s="1588" t="str">
        <f>HM1</f>
        <v xml:space="preserve">ENTRADA DEL MES DE  AGOSTO   2023 </v>
      </c>
      <c r="HX1" s="1588"/>
      <c r="HY1" s="1588"/>
      <c r="HZ1" s="1588"/>
      <c r="IA1" s="1588"/>
      <c r="IB1" s="1588"/>
      <c r="IC1" s="1588"/>
      <c r="ID1" s="254">
        <f>HT1+1</f>
        <v>23</v>
      </c>
      <c r="IE1" s="362"/>
      <c r="IG1" s="1588" t="str">
        <f>HW1</f>
        <v xml:space="preserve">ENTRADA DEL MES DE  AGOSTO   2023 </v>
      </c>
      <c r="IH1" s="1588"/>
      <c r="II1" s="1588"/>
      <c r="IJ1" s="1588"/>
      <c r="IK1" s="1588"/>
      <c r="IL1" s="1588"/>
      <c r="IM1" s="1588"/>
      <c r="IN1" s="254">
        <f>ID1+1</f>
        <v>24</v>
      </c>
      <c r="IO1" s="362"/>
      <c r="IQ1" s="1588" t="str">
        <f>IG1</f>
        <v xml:space="preserve">ENTRADA DEL MES DE  AGOSTO   2023 </v>
      </c>
      <c r="IR1" s="1588"/>
      <c r="IS1" s="1588"/>
      <c r="IT1" s="1588"/>
      <c r="IU1" s="1588"/>
      <c r="IV1" s="1588"/>
      <c r="IW1" s="1588"/>
      <c r="IX1" s="254">
        <f>IN1+1</f>
        <v>25</v>
      </c>
      <c r="IY1" s="362"/>
      <c r="JA1" s="1588" t="str">
        <f>IQ1</f>
        <v xml:space="preserve">ENTRADA DEL MES DE  AGOSTO   2023 </v>
      </c>
      <c r="JB1" s="1588"/>
      <c r="JC1" s="1588"/>
      <c r="JD1" s="1588"/>
      <c r="JE1" s="1588"/>
      <c r="JF1" s="1588"/>
      <c r="JG1" s="1588"/>
      <c r="JH1" s="254">
        <f>IX1+1</f>
        <v>26</v>
      </c>
      <c r="JI1" s="362"/>
      <c r="JK1" s="1589" t="str">
        <f>JA1</f>
        <v xml:space="preserve">ENTRADA DEL MES DE  AGOSTO   2023 </v>
      </c>
      <c r="JL1" s="1589"/>
      <c r="JM1" s="1589"/>
      <c r="JN1" s="1589"/>
      <c r="JO1" s="1589"/>
      <c r="JP1" s="1589"/>
      <c r="JQ1" s="1589"/>
      <c r="JR1" s="254">
        <f>JH1+1</f>
        <v>27</v>
      </c>
      <c r="JS1" s="362"/>
      <c r="JU1" s="1588" t="str">
        <f>JK1</f>
        <v xml:space="preserve">ENTRADA DEL MES DE  AGOSTO   2023 </v>
      </c>
      <c r="JV1" s="1588"/>
      <c r="JW1" s="1588"/>
      <c r="JX1" s="1588"/>
      <c r="JY1" s="1588"/>
      <c r="JZ1" s="1588"/>
      <c r="KA1" s="1588"/>
      <c r="KB1" s="254">
        <f>JR1+1</f>
        <v>28</v>
      </c>
      <c r="KC1" s="362"/>
      <c r="KE1" s="1588" t="str">
        <f>JU1</f>
        <v xml:space="preserve">ENTRADA DEL MES DE  AGOSTO   2023 </v>
      </c>
      <c r="KF1" s="1588"/>
      <c r="KG1" s="1588"/>
      <c r="KH1" s="1588"/>
      <c r="KI1" s="1588"/>
      <c r="KJ1" s="1588"/>
      <c r="KK1" s="1588"/>
      <c r="KL1" s="254">
        <f>KB1+1</f>
        <v>29</v>
      </c>
      <c r="KM1" s="362"/>
      <c r="KO1" s="1588" t="str">
        <f>KE1</f>
        <v xml:space="preserve">ENTRADA DEL MES DE  AGOSTO   2023 </v>
      </c>
      <c r="KP1" s="1588"/>
      <c r="KQ1" s="1588"/>
      <c r="KR1" s="1588"/>
      <c r="KS1" s="1588"/>
      <c r="KT1" s="1588"/>
      <c r="KU1" s="1588"/>
      <c r="KV1" s="254">
        <f>KL1+1</f>
        <v>30</v>
      </c>
      <c r="KW1" s="362"/>
      <c r="KY1" s="1588" t="str">
        <f>KO1</f>
        <v xml:space="preserve">ENTRADA DEL MES DE  AGOSTO   2023 </v>
      </c>
      <c r="KZ1" s="1588"/>
      <c r="LA1" s="1588"/>
      <c r="LB1" s="1588"/>
      <c r="LC1" s="1588"/>
      <c r="LD1" s="1588"/>
      <c r="LE1" s="1588"/>
      <c r="LF1" s="254">
        <f>KV1+1</f>
        <v>31</v>
      </c>
      <c r="LG1" s="362"/>
      <c r="LI1" s="1588" t="str">
        <f>KY1</f>
        <v xml:space="preserve">ENTRADA DEL MES DE  AGOSTO   2023 </v>
      </c>
      <c r="LJ1" s="1588"/>
      <c r="LK1" s="1588"/>
      <c r="LL1" s="1588"/>
      <c r="LM1" s="1588"/>
      <c r="LN1" s="1588"/>
      <c r="LO1" s="1588"/>
      <c r="LP1" s="254">
        <f>LF1+1</f>
        <v>32</v>
      </c>
      <c r="LQ1" s="362"/>
      <c r="LS1" s="1588" t="str">
        <f>LI1</f>
        <v xml:space="preserve">ENTRADA DEL MES DE  AGOSTO   2023 </v>
      </c>
      <c r="LT1" s="1588"/>
      <c r="LU1" s="1588"/>
      <c r="LV1" s="1588"/>
      <c r="LW1" s="1588"/>
      <c r="LX1" s="1588"/>
      <c r="LY1" s="1588"/>
      <c r="LZ1" s="254">
        <f>LP1+1</f>
        <v>33</v>
      </c>
      <c r="MC1" s="1588" t="str">
        <f>LS1</f>
        <v xml:space="preserve">ENTRADA DEL MES DE  AGOSTO   2023 </v>
      </c>
      <c r="MD1" s="1588"/>
      <c r="ME1" s="1588"/>
      <c r="MF1" s="1588"/>
      <c r="MG1" s="1588"/>
      <c r="MH1" s="1588"/>
      <c r="MI1" s="1588"/>
      <c r="MJ1" s="254">
        <f>LZ1+1</f>
        <v>34</v>
      </c>
      <c r="MK1" s="254"/>
      <c r="MM1" s="1588" t="str">
        <f>MC1</f>
        <v xml:space="preserve">ENTRADA DEL MES DE  AGOSTO   2023 </v>
      </c>
      <c r="MN1" s="1588"/>
      <c r="MO1" s="1588"/>
      <c r="MP1" s="1588"/>
      <c r="MQ1" s="1588"/>
      <c r="MR1" s="1588"/>
      <c r="MS1" s="1588"/>
      <c r="MT1" s="254">
        <f>MJ1+1</f>
        <v>35</v>
      </c>
      <c r="MU1" s="254"/>
      <c r="MW1" s="1588" t="str">
        <f>MM1</f>
        <v xml:space="preserve">ENTRADA DEL MES DE  AGOSTO   2023 </v>
      </c>
      <c r="MX1" s="1588"/>
      <c r="MY1" s="1588"/>
      <c r="MZ1" s="1588"/>
      <c r="NA1" s="1588"/>
      <c r="NB1" s="1588"/>
      <c r="NC1" s="1588"/>
      <c r="ND1" s="254">
        <f>MT1+1</f>
        <v>36</v>
      </c>
      <c r="NE1" s="254"/>
      <c r="NG1" s="1588" t="str">
        <f>MW1</f>
        <v xml:space="preserve">ENTRADA DEL MES DE  AGOSTO   2023 </v>
      </c>
      <c r="NH1" s="1588"/>
      <c r="NI1" s="1588"/>
      <c r="NJ1" s="1588"/>
      <c r="NK1" s="1588"/>
      <c r="NL1" s="1588"/>
      <c r="NM1" s="1588"/>
      <c r="NN1" s="254">
        <f>ND1+1</f>
        <v>37</v>
      </c>
      <c r="NO1" s="254"/>
      <c r="NQ1" s="1588" t="str">
        <f>NG1</f>
        <v xml:space="preserve">ENTRADA DEL MES DE  AGOSTO   2023 </v>
      </c>
      <c r="NR1" s="1588"/>
      <c r="NS1" s="1588"/>
      <c r="NT1" s="1588"/>
      <c r="NU1" s="1588"/>
      <c r="NV1" s="1588"/>
      <c r="NW1" s="1588"/>
      <c r="NX1" s="254">
        <f>NN1+1</f>
        <v>38</v>
      </c>
      <c r="NY1" s="254"/>
      <c r="OA1" s="1588" t="str">
        <f>NQ1</f>
        <v xml:space="preserve">ENTRADA DEL MES DE  AGOSTO   2023 </v>
      </c>
      <c r="OB1" s="1588"/>
      <c r="OC1" s="1588"/>
      <c r="OD1" s="1588"/>
      <c r="OE1" s="1588"/>
      <c r="OF1" s="1588"/>
      <c r="OG1" s="1588"/>
      <c r="OH1" s="254">
        <f>NX1+1</f>
        <v>39</v>
      </c>
      <c r="OI1" s="254"/>
      <c r="OK1" s="1588" t="str">
        <f>OA1</f>
        <v xml:space="preserve">ENTRADA DEL MES DE  AGOSTO   2023 </v>
      </c>
      <c r="OL1" s="1588"/>
      <c r="OM1" s="1588"/>
      <c r="ON1" s="1588"/>
      <c r="OO1" s="1588"/>
      <c r="OP1" s="1588"/>
      <c r="OQ1" s="1588"/>
      <c r="OR1" s="254">
        <f>OH1+1</f>
        <v>40</v>
      </c>
      <c r="OS1" s="254"/>
      <c r="OU1" s="1588" t="str">
        <f>OK1</f>
        <v xml:space="preserve">ENTRADA DEL MES DE  AGOSTO   2023 </v>
      </c>
      <c r="OV1" s="1588"/>
      <c r="OW1" s="1588"/>
      <c r="OX1" s="1588"/>
      <c r="OY1" s="1588"/>
      <c r="OZ1" s="1588"/>
      <c r="PA1" s="1588"/>
      <c r="PB1" s="254">
        <f>OR1+1</f>
        <v>41</v>
      </c>
      <c r="PC1" s="254"/>
      <c r="PE1" s="1588" t="str">
        <f>OU1</f>
        <v xml:space="preserve">ENTRADA DEL MES DE  AGOSTO   2023 </v>
      </c>
      <c r="PF1" s="1588"/>
      <c r="PG1" s="1588"/>
      <c r="PH1" s="1588"/>
      <c r="PI1" s="1588"/>
      <c r="PJ1" s="1588"/>
      <c r="PK1" s="1588"/>
      <c r="PL1" s="254">
        <f>PB1+1</f>
        <v>42</v>
      </c>
      <c r="PM1" s="254"/>
      <c r="PN1" s="254"/>
      <c r="PP1" s="1588" t="str">
        <f>PE1</f>
        <v xml:space="preserve">ENTRADA DEL MES DE  AGOSTO   2023 </v>
      </c>
      <c r="PQ1" s="1588"/>
      <c r="PR1" s="1588"/>
      <c r="PS1" s="1588"/>
      <c r="PT1" s="1588"/>
      <c r="PU1" s="1588"/>
      <c r="PV1" s="1588"/>
      <c r="PW1" s="254">
        <f>PL1+1</f>
        <v>43</v>
      </c>
      <c r="PX1" s="254"/>
      <c r="PZ1" s="1588" t="str">
        <f>PP1</f>
        <v xml:space="preserve">ENTRADA DEL MES DE  AGOSTO   2023 </v>
      </c>
      <c r="QA1" s="1588"/>
      <c r="QB1" s="1588"/>
      <c r="QC1" s="1588"/>
      <c r="QD1" s="1588"/>
      <c r="QE1" s="1588"/>
      <c r="QF1" s="1588"/>
      <c r="QG1" s="254">
        <f>PW1+1</f>
        <v>44</v>
      </c>
      <c r="QH1" s="254"/>
      <c r="QJ1" s="1588" t="str">
        <f>PZ1</f>
        <v xml:space="preserve">ENTRADA DEL MES DE  AGOSTO   2023 </v>
      </c>
      <c r="QK1" s="1588"/>
      <c r="QL1" s="1588"/>
      <c r="QM1" s="1588"/>
      <c r="QN1" s="1588"/>
      <c r="QO1" s="1588"/>
      <c r="QP1" s="1588"/>
      <c r="QQ1" s="254">
        <f>QG1+1</f>
        <v>45</v>
      </c>
      <c r="QR1" s="254"/>
      <c r="QT1" s="1588" t="str">
        <f>QJ1</f>
        <v xml:space="preserve">ENTRADA DEL MES DE  AGOSTO   2023 </v>
      </c>
      <c r="QU1" s="1588"/>
      <c r="QV1" s="1588"/>
      <c r="QW1" s="1588"/>
      <c r="QX1" s="1588"/>
      <c r="QY1" s="1588"/>
      <c r="QZ1" s="1588"/>
      <c r="RA1" s="254">
        <f>QQ1+1</f>
        <v>46</v>
      </c>
      <c r="RB1" s="254"/>
      <c r="RD1" s="1588" t="str">
        <f>QT1</f>
        <v xml:space="preserve">ENTRADA DEL MES DE  AGOSTO   2023 </v>
      </c>
      <c r="RE1" s="1588"/>
      <c r="RF1" s="1588"/>
      <c r="RG1" s="1588"/>
      <c r="RH1" s="1588"/>
      <c r="RI1" s="1588"/>
      <c r="RJ1" s="1588"/>
      <c r="RK1" s="254">
        <f>RA1+1</f>
        <v>47</v>
      </c>
      <c r="RL1" s="254"/>
      <c r="RN1" s="1588" t="str">
        <f>RD1</f>
        <v xml:space="preserve">ENTRADA DEL MES DE  AGOSTO   2023 </v>
      </c>
      <c r="RO1" s="1588"/>
      <c r="RP1" s="1588"/>
      <c r="RQ1" s="1588"/>
      <c r="RR1" s="1588"/>
      <c r="RS1" s="1588"/>
      <c r="RT1" s="1588"/>
      <c r="RU1" s="254">
        <f>RK1+1</f>
        <v>48</v>
      </c>
      <c r="RV1" s="254"/>
      <c r="RX1" s="1588" t="str">
        <f>RN1</f>
        <v xml:space="preserve">ENTRADA DEL MES DE  AGOSTO   2023 </v>
      </c>
      <c r="RY1" s="1588"/>
      <c r="RZ1" s="1588"/>
      <c r="SA1" s="1588"/>
      <c r="SB1" s="1588"/>
      <c r="SC1" s="1588"/>
      <c r="SD1" s="1588"/>
      <c r="SE1" s="254">
        <f>RU1+1</f>
        <v>49</v>
      </c>
      <c r="SF1" s="254"/>
      <c r="SH1" s="1588" t="str">
        <f>RX1</f>
        <v xml:space="preserve">ENTRADA DEL MES DE  AGOSTO   2023 </v>
      </c>
      <c r="SI1" s="1588"/>
      <c r="SJ1" s="1588"/>
      <c r="SK1" s="1588"/>
      <c r="SL1" s="1588"/>
      <c r="SM1" s="1588"/>
      <c r="SN1" s="1588"/>
      <c r="SO1" s="254">
        <f>SE1+1</f>
        <v>50</v>
      </c>
      <c r="SP1" s="254"/>
      <c r="SR1" s="1588" t="str">
        <f>SH1</f>
        <v xml:space="preserve">ENTRADA DEL MES DE  AGOSTO   2023 </v>
      </c>
      <c r="SS1" s="1588"/>
      <c r="ST1" s="1588"/>
      <c r="SU1" s="1588"/>
      <c r="SV1" s="1588"/>
      <c r="SW1" s="1588"/>
      <c r="SX1" s="1588"/>
      <c r="SY1" s="254">
        <f>SO1+1</f>
        <v>51</v>
      </c>
      <c r="SZ1" s="254"/>
      <c r="TB1" s="1588" t="str">
        <f>SR1</f>
        <v xml:space="preserve">ENTRADA DEL MES DE  AGOSTO   2023 </v>
      </c>
      <c r="TC1" s="1588"/>
      <c r="TD1" s="1588"/>
      <c r="TE1" s="1588"/>
      <c r="TF1" s="1588"/>
      <c r="TG1" s="1588"/>
      <c r="TH1" s="1588"/>
      <c r="TI1" s="254">
        <f>SY1+1</f>
        <v>52</v>
      </c>
      <c r="TJ1" s="254"/>
      <c r="TL1" s="1588" t="str">
        <f>TB1</f>
        <v xml:space="preserve">ENTRADA DEL MES DE  AGOSTO   2023 </v>
      </c>
      <c r="TM1" s="1588"/>
      <c r="TN1" s="1588"/>
      <c r="TO1" s="1588"/>
      <c r="TP1" s="1588"/>
      <c r="TQ1" s="1588"/>
      <c r="TR1" s="1588"/>
      <c r="TS1" s="254">
        <f>TI1+1</f>
        <v>53</v>
      </c>
      <c r="TT1" s="254"/>
      <c r="TV1" s="1588" t="str">
        <f>TL1</f>
        <v xml:space="preserve">ENTRADA DEL MES DE  AGOSTO   2023 </v>
      </c>
      <c r="TW1" s="1588"/>
      <c r="TX1" s="1588"/>
      <c r="TY1" s="1588"/>
      <c r="TZ1" s="1588"/>
      <c r="UA1" s="1588"/>
      <c r="UB1" s="1588"/>
      <c r="UC1" s="254">
        <f>TS1+1</f>
        <v>54</v>
      </c>
      <c r="UE1" s="1588" t="str">
        <f>TV1</f>
        <v xml:space="preserve">ENTRADA DEL MES DE  AGOSTO   2023 </v>
      </c>
      <c r="UF1" s="1588"/>
      <c r="UG1" s="1588"/>
      <c r="UH1" s="1588"/>
      <c r="UI1" s="1588"/>
      <c r="UJ1" s="1588"/>
      <c r="UK1" s="1588"/>
      <c r="UL1" s="254">
        <f>UC1+1</f>
        <v>55</v>
      </c>
      <c r="UN1" s="1588" t="str">
        <f>UE1</f>
        <v xml:space="preserve">ENTRADA DEL MES DE  AGOSTO   2023 </v>
      </c>
      <c r="UO1" s="1588"/>
      <c r="UP1" s="1588"/>
      <c r="UQ1" s="1588"/>
      <c r="UR1" s="1588"/>
      <c r="US1" s="1588"/>
      <c r="UT1" s="1588"/>
      <c r="UU1" s="254">
        <f>UL1+1</f>
        <v>56</v>
      </c>
      <c r="UW1" s="1588" t="str">
        <f>UN1</f>
        <v xml:space="preserve">ENTRADA DEL MES DE  AGOSTO   2023 </v>
      </c>
      <c r="UX1" s="1588"/>
      <c r="UY1" s="1588"/>
      <c r="UZ1" s="1588"/>
      <c r="VA1" s="1588"/>
      <c r="VB1" s="1588"/>
      <c r="VC1" s="1588"/>
      <c r="VD1" s="254">
        <f>UU1+1</f>
        <v>57</v>
      </c>
      <c r="VF1" s="1588" t="str">
        <f>UW1</f>
        <v xml:space="preserve">ENTRADA DEL MES DE  AGOSTO   2023 </v>
      </c>
      <c r="VG1" s="1588"/>
      <c r="VH1" s="1588"/>
      <c r="VI1" s="1588"/>
      <c r="VJ1" s="1588"/>
      <c r="VK1" s="1588"/>
      <c r="VL1" s="1588"/>
      <c r="VM1" s="254">
        <f>VD1+1</f>
        <v>58</v>
      </c>
      <c r="VO1" s="1588" t="str">
        <f>VF1</f>
        <v xml:space="preserve">ENTRADA DEL MES DE  AGOSTO   2023 </v>
      </c>
      <c r="VP1" s="1588"/>
      <c r="VQ1" s="1588"/>
      <c r="VR1" s="1588"/>
      <c r="VS1" s="1588"/>
      <c r="VT1" s="1588"/>
      <c r="VU1" s="1588"/>
      <c r="VV1" s="254">
        <f>VM1+1</f>
        <v>59</v>
      </c>
      <c r="VX1" s="1588" t="str">
        <f>VO1</f>
        <v xml:space="preserve">ENTRADA DEL MES DE  AGOSTO   2023 </v>
      </c>
      <c r="VY1" s="1588"/>
      <c r="VZ1" s="1588"/>
      <c r="WA1" s="1588"/>
      <c r="WB1" s="1588"/>
      <c r="WC1" s="1588"/>
      <c r="WD1" s="1588"/>
      <c r="WE1" s="254">
        <f>VV1+1</f>
        <v>60</v>
      </c>
      <c r="WG1" s="1588" t="str">
        <f>VX1</f>
        <v xml:space="preserve">ENTRADA DEL MES DE  AGOSTO   2023 </v>
      </c>
      <c r="WH1" s="1588"/>
      <c r="WI1" s="1588"/>
      <c r="WJ1" s="1588"/>
      <c r="WK1" s="1588"/>
      <c r="WL1" s="1588"/>
      <c r="WM1" s="1588"/>
      <c r="WN1" s="254">
        <f>WE1+1</f>
        <v>61</v>
      </c>
      <c r="WP1" s="1588" t="str">
        <f>WG1</f>
        <v xml:space="preserve">ENTRADA DEL MES DE  AGOSTO   2023 </v>
      </c>
      <c r="WQ1" s="1588"/>
      <c r="WR1" s="1588"/>
      <c r="WS1" s="1588"/>
      <c r="WT1" s="1588"/>
      <c r="WU1" s="1588"/>
      <c r="WV1" s="1588"/>
      <c r="WW1" s="254">
        <f>WN1+1</f>
        <v>62</v>
      </c>
      <c r="WY1" s="1588" t="str">
        <f>WP1</f>
        <v xml:space="preserve">ENTRADA DEL MES DE  AGOSTO   2023 </v>
      </c>
      <c r="WZ1" s="1588"/>
      <c r="XA1" s="1588"/>
      <c r="XB1" s="1588"/>
      <c r="XC1" s="1588"/>
      <c r="XD1" s="1588"/>
      <c r="XE1" s="1588"/>
      <c r="XF1" s="254">
        <f>WW1+1</f>
        <v>63</v>
      </c>
      <c r="XH1" s="1588" t="str">
        <f>WY1</f>
        <v xml:space="preserve">ENTRADA DEL MES DE  AGOSTO   2023 </v>
      </c>
      <c r="XI1" s="1588"/>
      <c r="XJ1" s="1588"/>
      <c r="XK1" s="1588"/>
      <c r="XL1" s="1588"/>
      <c r="XM1" s="1588"/>
      <c r="XN1" s="1588"/>
      <c r="XO1" s="254">
        <f>XF1+1</f>
        <v>64</v>
      </c>
      <c r="XQ1" s="1588" t="str">
        <f>XH1</f>
        <v xml:space="preserve">ENTRADA DEL MES DE  AGOSTO   2023 </v>
      </c>
      <c r="XR1" s="1588"/>
      <c r="XS1" s="1588"/>
      <c r="XT1" s="1588"/>
      <c r="XU1" s="1588"/>
      <c r="XV1" s="1588"/>
      <c r="XW1" s="1588"/>
      <c r="XX1" s="254">
        <f>XO1+1</f>
        <v>65</v>
      </c>
      <c r="XZ1" s="1588" t="str">
        <f>XQ1</f>
        <v xml:space="preserve">ENTRADA DEL MES DE  AGOSTO   2023 </v>
      </c>
      <c r="YA1" s="1588"/>
      <c r="YB1" s="1588"/>
      <c r="YC1" s="1588"/>
      <c r="YD1" s="1588"/>
      <c r="YE1" s="1588"/>
      <c r="YF1" s="1588"/>
      <c r="YG1" s="254">
        <f>XX1+1</f>
        <v>66</v>
      </c>
      <c r="YI1" s="1588" t="str">
        <f>XZ1</f>
        <v xml:space="preserve">ENTRADA DEL MES DE  AGOSTO   2023 </v>
      </c>
      <c r="YJ1" s="1588"/>
      <c r="YK1" s="1588"/>
      <c r="YL1" s="1588"/>
      <c r="YM1" s="1588"/>
      <c r="YN1" s="1588"/>
      <c r="YO1" s="1588"/>
      <c r="YP1" s="254">
        <f>YG1+1</f>
        <v>67</v>
      </c>
      <c r="YR1" s="1588" t="str">
        <f>YI1</f>
        <v xml:space="preserve">ENTRADA DEL MES DE  AGOSTO   2023 </v>
      </c>
      <c r="YS1" s="1588"/>
      <c r="YT1" s="1588"/>
      <c r="YU1" s="1588"/>
      <c r="YV1" s="1588"/>
      <c r="YW1" s="1588"/>
      <c r="YX1" s="1588"/>
      <c r="YY1" s="254">
        <f>YP1+1</f>
        <v>68</v>
      </c>
      <c r="ZA1" s="1588" t="str">
        <f>YR1</f>
        <v xml:space="preserve">ENTRADA DEL MES DE  AGOSTO   2023 </v>
      </c>
      <c r="ZB1" s="1588"/>
      <c r="ZC1" s="1588"/>
      <c r="ZD1" s="1588"/>
      <c r="ZE1" s="1588"/>
      <c r="ZF1" s="1588"/>
      <c r="ZG1" s="1588"/>
      <c r="ZH1" s="254">
        <f>YY1+1</f>
        <v>69</v>
      </c>
      <c r="ZJ1" s="1588" t="str">
        <f>ZA1</f>
        <v xml:space="preserve">ENTRADA DEL MES DE  AGOSTO   2023 </v>
      </c>
      <c r="ZK1" s="1588"/>
      <c r="ZL1" s="1588"/>
      <c r="ZM1" s="1588"/>
      <c r="ZN1" s="1588"/>
      <c r="ZO1" s="1588"/>
      <c r="ZP1" s="1588"/>
      <c r="ZQ1" s="254">
        <f>ZH1+1</f>
        <v>70</v>
      </c>
      <c r="ZS1" s="1588" t="str">
        <f>ZJ1</f>
        <v xml:space="preserve">ENTRADA DEL MES DE  AGOSTO   2023 </v>
      </c>
      <c r="ZT1" s="1588"/>
      <c r="ZU1" s="1588"/>
      <c r="ZV1" s="1588"/>
      <c r="ZW1" s="1588"/>
      <c r="ZX1" s="1588"/>
      <c r="ZY1" s="1588"/>
      <c r="ZZ1" s="254">
        <f>ZQ1+1</f>
        <v>71</v>
      </c>
      <c r="AAB1" s="1588" t="str">
        <f>ZS1</f>
        <v xml:space="preserve">ENTRADA DEL MES DE  AGOSTO   2023 </v>
      </c>
      <c r="AAC1" s="1588"/>
      <c r="AAD1" s="1588"/>
      <c r="AAE1" s="1588"/>
      <c r="AAF1" s="1588"/>
      <c r="AAG1" s="1588"/>
      <c r="AAH1" s="1588"/>
      <c r="AAI1" s="254">
        <f>ZZ1+1</f>
        <v>72</v>
      </c>
      <c r="AAK1" s="1588" t="str">
        <f>AAB1</f>
        <v xml:space="preserve">ENTRADA DEL MES DE  AGOSTO   2023 </v>
      </c>
      <c r="AAL1" s="1588"/>
      <c r="AAM1" s="1588"/>
      <c r="AAN1" s="1588"/>
      <c r="AAO1" s="1588"/>
      <c r="AAP1" s="1588"/>
      <c r="AAQ1" s="1588"/>
      <c r="AAR1" s="254">
        <f>AAI1+1</f>
        <v>73</v>
      </c>
      <c r="AAT1" s="1588" t="str">
        <f>AAK1</f>
        <v xml:space="preserve">ENTRADA DEL MES DE  AGOSTO   2023 </v>
      </c>
      <c r="AAU1" s="1588"/>
      <c r="AAV1" s="1588"/>
      <c r="AAW1" s="1588"/>
      <c r="AAX1" s="1588"/>
      <c r="AAY1" s="1588"/>
      <c r="AAZ1" s="1588"/>
      <c r="ABA1" s="254">
        <f>AAR1+1</f>
        <v>74</v>
      </c>
      <c r="ABC1" s="1588" t="str">
        <f>AAT1</f>
        <v xml:space="preserve">ENTRADA DEL MES DE  AGOSTO   2023 </v>
      </c>
      <c r="ABD1" s="1588"/>
      <c r="ABE1" s="1588"/>
      <c r="ABF1" s="1588"/>
      <c r="ABG1" s="1588"/>
      <c r="ABH1" s="1588"/>
      <c r="ABI1" s="1588"/>
      <c r="ABJ1" s="254">
        <f>ABA1+1</f>
        <v>75</v>
      </c>
      <c r="ABL1" s="1588" t="str">
        <f>ABC1</f>
        <v xml:space="preserve">ENTRADA DEL MES DE  AGOSTO   2023 </v>
      </c>
      <c r="ABM1" s="1588"/>
      <c r="ABN1" s="1588"/>
      <c r="ABO1" s="1588"/>
      <c r="ABP1" s="1588"/>
      <c r="ABQ1" s="1588"/>
      <c r="ABR1" s="1588"/>
      <c r="ABS1" s="254">
        <f>ABJ1+1</f>
        <v>76</v>
      </c>
      <c r="ABU1" s="1588" t="str">
        <f>ABL1</f>
        <v xml:space="preserve">ENTRADA DEL MES DE  AGOSTO   2023 </v>
      </c>
      <c r="ABV1" s="1588"/>
      <c r="ABW1" s="1588"/>
      <c r="ABX1" s="1588"/>
      <c r="ABY1" s="1588"/>
      <c r="ABZ1" s="1588"/>
      <c r="ACA1" s="1588"/>
      <c r="ACB1" s="254">
        <f>ABS1+1</f>
        <v>77</v>
      </c>
      <c r="ACD1" s="1588" t="str">
        <f>ABU1</f>
        <v xml:space="preserve">ENTRADA DEL MES DE  AGOSTO   2023 </v>
      </c>
      <c r="ACE1" s="1588"/>
      <c r="ACF1" s="1588"/>
      <c r="ACG1" s="1588"/>
      <c r="ACH1" s="1588"/>
      <c r="ACI1" s="1588"/>
      <c r="ACJ1" s="1588"/>
      <c r="ACK1" s="254">
        <f>ACB1+1</f>
        <v>78</v>
      </c>
      <c r="ACM1" s="1588" t="str">
        <f>ACD1</f>
        <v xml:space="preserve">ENTRADA DEL MES DE  AGOSTO   2023 </v>
      </c>
      <c r="ACN1" s="1588"/>
      <c r="ACO1" s="1588"/>
      <c r="ACP1" s="1588"/>
      <c r="ACQ1" s="1588"/>
      <c r="ACR1" s="1588"/>
      <c r="ACS1" s="1588"/>
      <c r="ACT1" s="254">
        <f>ACK1+1</f>
        <v>79</v>
      </c>
      <c r="ACV1" s="1588" t="str">
        <f>ACM1</f>
        <v xml:space="preserve">ENTRADA DEL MES DE  AGOSTO   2023 </v>
      </c>
      <c r="ACW1" s="1588"/>
      <c r="ACX1" s="1588"/>
      <c r="ACY1" s="1588"/>
      <c r="ACZ1" s="1588"/>
      <c r="ADA1" s="1588"/>
      <c r="ADB1" s="1588"/>
      <c r="ADC1" s="254">
        <f>ACT1+1</f>
        <v>80</v>
      </c>
      <c r="ADE1" s="1588" t="str">
        <f>ACV1</f>
        <v xml:space="preserve">ENTRADA DEL MES DE  AGOSTO   2023 </v>
      </c>
      <c r="ADF1" s="1588"/>
      <c r="ADG1" s="1588"/>
      <c r="ADH1" s="1588"/>
      <c r="ADI1" s="1588"/>
      <c r="ADJ1" s="1588"/>
      <c r="ADK1" s="1588"/>
      <c r="ADL1" s="254">
        <f>ADC1+1</f>
        <v>81</v>
      </c>
      <c r="ADN1" s="1588" t="str">
        <f>ADE1</f>
        <v xml:space="preserve">ENTRADA DEL MES DE  AGOSTO   2023 </v>
      </c>
      <c r="ADO1" s="1588"/>
      <c r="ADP1" s="1588"/>
      <c r="ADQ1" s="1588"/>
      <c r="ADR1" s="1588"/>
      <c r="ADS1" s="1588"/>
      <c r="ADT1" s="1588"/>
      <c r="ADU1" s="254">
        <f>ADL1+1</f>
        <v>82</v>
      </c>
      <c r="ADW1" s="1588" t="str">
        <f>ADN1</f>
        <v xml:space="preserve">ENTRADA DEL MES DE  AGOSTO   2023 </v>
      </c>
      <c r="ADX1" s="1588"/>
      <c r="ADY1" s="1588"/>
      <c r="ADZ1" s="1588"/>
      <c r="AEA1" s="1588"/>
      <c r="AEB1" s="1588"/>
      <c r="AEC1" s="1588"/>
      <c r="AED1" s="254">
        <f>ADU1+1</f>
        <v>83</v>
      </c>
      <c r="AEF1" s="1588" t="str">
        <f>ADW1</f>
        <v xml:space="preserve">ENTRADA DEL MES DE  AGOSTO   2023 </v>
      </c>
      <c r="AEG1" s="1588"/>
      <c r="AEH1" s="1588"/>
      <c r="AEI1" s="1588"/>
      <c r="AEJ1" s="1588"/>
      <c r="AEK1" s="1588"/>
      <c r="AEL1" s="1588"/>
      <c r="AEM1" s="254">
        <f>AED1+1</f>
        <v>84</v>
      </c>
      <c r="AEO1" s="1588" t="str">
        <f>AEF1</f>
        <v xml:space="preserve">ENTRADA DEL MES DE  AGOSTO   2023 </v>
      </c>
      <c r="AEP1" s="1588"/>
      <c r="AEQ1" s="1588"/>
      <c r="AER1" s="1588"/>
      <c r="AES1" s="1588"/>
      <c r="AET1" s="1588"/>
      <c r="AEU1" s="1588"/>
      <c r="AEV1" s="254">
        <f>AEM1+1</f>
        <v>85</v>
      </c>
      <c r="AEX1" s="1588" t="str">
        <f>AEO1</f>
        <v xml:space="preserve">ENTRADA DEL MES DE  AGOSTO   2023 </v>
      </c>
      <c r="AEY1" s="1588"/>
      <c r="AEZ1" s="1588"/>
      <c r="AFA1" s="1588"/>
      <c r="AFB1" s="1588"/>
      <c r="AFC1" s="1588"/>
      <c r="AFD1" s="1588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25" t="str">
        <f t="shared" si="0"/>
        <v>PED. 101044869</v>
      </c>
      <c r="E4" s="1126">
        <f t="shared" si="0"/>
        <v>45132</v>
      </c>
      <c r="F4" s="1127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1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17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40"/>
      <c r="IF4" s="74" t="s">
        <v>44</v>
      </c>
      <c r="IH4" s="74" t="s">
        <v>23</v>
      </c>
      <c r="II4" s="726"/>
      <c r="IJ4" s="568"/>
      <c r="IM4" s="224"/>
      <c r="IR4" s="74" t="s">
        <v>54</v>
      </c>
      <c r="IW4" s="96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44" t="s">
        <v>198</v>
      </c>
      <c r="L5" s="1184" t="s">
        <v>199</v>
      </c>
      <c r="M5" s="572" t="s">
        <v>201</v>
      </c>
      <c r="N5" s="570">
        <v>45132</v>
      </c>
      <c r="O5" s="569">
        <v>18753.2</v>
      </c>
      <c r="P5" s="566">
        <v>21</v>
      </c>
      <c r="Q5" s="721">
        <v>18856.599999999999</v>
      </c>
      <c r="R5" s="134">
        <f>O5-Q5</f>
        <v>-103.39999999999782</v>
      </c>
      <c r="S5" s="364"/>
      <c r="U5" s="565" t="s">
        <v>198</v>
      </c>
      <c r="V5" s="1184" t="s">
        <v>199</v>
      </c>
      <c r="W5" s="567" t="s">
        <v>320</v>
      </c>
      <c r="X5" s="568">
        <v>45138</v>
      </c>
      <c r="Y5" s="569">
        <v>18844.990000000002</v>
      </c>
      <c r="Z5" s="566">
        <v>21</v>
      </c>
      <c r="AA5" s="721">
        <v>18934.2</v>
      </c>
      <c r="AB5" s="134">
        <f>Y5-AA5</f>
        <v>-89.209999999999127</v>
      </c>
      <c r="AC5" s="364"/>
      <c r="AE5" s="565" t="s">
        <v>198</v>
      </c>
      <c r="AF5" s="1184" t="s">
        <v>199</v>
      </c>
      <c r="AG5" s="567" t="s">
        <v>324</v>
      </c>
      <c r="AH5" s="570">
        <v>45139</v>
      </c>
      <c r="AI5" s="569">
        <v>19115.46</v>
      </c>
      <c r="AJ5" s="566">
        <v>21</v>
      </c>
      <c r="AK5" s="721">
        <v>19117.599999999999</v>
      </c>
      <c r="AL5" s="134">
        <f>AI5-AK5</f>
        <v>-2.1399999999994179</v>
      </c>
      <c r="AM5" s="364"/>
      <c r="AN5" s="74" t="s">
        <v>41</v>
      </c>
      <c r="AO5" s="571" t="s">
        <v>198</v>
      </c>
      <c r="AP5" s="1184" t="s">
        <v>199</v>
      </c>
      <c r="AQ5" s="572" t="s">
        <v>327</v>
      </c>
      <c r="AR5" s="568">
        <v>45140</v>
      </c>
      <c r="AS5" s="569">
        <v>18751.38</v>
      </c>
      <c r="AT5" s="566">
        <v>21</v>
      </c>
      <c r="AU5" s="721">
        <v>18665.2</v>
      </c>
      <c r="AV5" s="134">
        <f>AS5-AU5</f>
        <v>86.180000000000291</v>
      </c>
      <c r="AW5" s="364"/>
      <c r="AY5" s="571" t="s">
        <v>330</v>
      </c>
      <c r="AZ5" s="566" t="s">
        <v>329</v>
      </c>
      <c r="BA5" s="572" t="s">
        <v>331</v>
      </c>
      <c r="BB5" s="568">
        <v>45140</v>
      </c>
      <c r="BC5" s="569">
        <v>18663.18</v>
      </c>
      <c r="BD5" s="566">
        <v>20</v>
      </c>
      <c r="BE5" s="721">
        <v>18701.45</v>
      </c>
      <c r="BF5" s="134">
        <f>BC5-BE5</f>
        <v>-38.270000000000437</v>
      </c>
      <c r="BG5" s="364"/>
      <c r="BI5" s="571" t="s">
        <v>198</v>
      </c>
      <c r="BJ5" s="1184" t="s">
        <v>199</v>
      </c>
      <c r="BK5" s="572" t="s">
        <v>334</v>
      </c>
      <c r="BL5" s="568">
        <v>45141</v>
      </c>
      <c r="BM5" s="569">
        <v>17260.18</v>
      </c>
      <c r="BN5" s="566">
        <v>19</v>
      </c>
      <c r="BO5" s="721">
        <v>17239.5</v>
      </c>
      <c r="BP5" s="134">
        <f>BM5-BO5</f>
        <v>20.680000000000291</v>
      </c>
      <c r="BQ5" s="364"/>
      <c r="BS5" s="763" t="s">
        <v>198</v>
      </c>
      <c r="BT5" s="1184" t="s">
        <v>199</v>
      </c>
      <c r="BU5" s="572" t="s">
        <v>337</v>
      </c>
      <c r="BV5" s="568">
        <v>45142</v>
      </c>
      <c r="BW5" s="569">
        <v>16973.14</v>
      </c>
      <c r="BX5" s="566">
        <v>19</v>
      </c>
      <c r="BY5" s="721">
        <v>17005.2</v>
      </c>
      <c r="BZ5" s="134">
        <f>BW5-BY5</f>
        <v>-32.06000000000131</v>
      </c>
      <c r="CA5" s="364"/>
      <c r="CB5" s="230"/>
      <c r="CC5" s="565" t="s">
        <v>198</v>
      </c>
      <c r="CD5" s="1340" t="s">
        <v>199</v>
      </c>
      <c r="CE5" s="572" t="s">
        <v>339</v>
      </c>
      <c r="CF5" s="568">
        <v>45143</v>
      </c>
      <c r="CG5" s="569">
        <v>16711.3</v>
      </c>
      <c r="CH5" s="566">
        <v>19</v>
      </c>
      <c r="CI5" s="721">
        <v>16885.400000000001</v>
      </c>
      <c r="CJ5" s="134">
        <f>CG5-CI5</f>
        <v>-174.10000000000218</v>
      </c>
      <c r="CK5" s="230"/>
      <c r="CL5" s="230"/>
      <c r="CM5" s="764" t="s">
        <v>198</v>
      </c>
      <c r="CN5" s="1249" t="s">
        <v>199</v>
      </c>
      <c r="CO5" s="567" t="s">
        <v>341</v>
      </c>
      <c r="CP5" s="568">
        <v>45147</v>
      </c>
      <c r="CQ5" s="569">
        <v>19052</v>
      </c>
      <c r="CR5" s="566">
        <v>21</v>
      </c>
      <c r="CS5" s="721">
        <v>19022.599999999999</v>
      </c>
      <c r="CT5" s="134">
        <f>CQ5-CS5</f>
        <v>29.400000000001455</v>
      </c>
      <c r="CU5" s="364"/>
      <c r="CW5" s="565" t="s">
        <v>198</v>
      </c>
      <c r="CX5" s="1184" t="s">
        <v>199</v>
      </c>
      <c r="CY5" s="567" t="s">
        <v>369</v>
      </c>
      <c r="CZ5" s="568">
        <v>45147</v>
      </c>
      <c r="DA5" s="569">
        <v>19171.169999999998</v>
      </c>
      <c r="DB5" s="566">
        <v>21</v>
      </c>
      <c r="DC5" s="721">
        <v>19295.5</v>
      </c>
      <c r="DD5" s="134">
        <f>DA5-DC5</f>
        <v>-124.33000000000175</v>
      </c>
      <c r="DE5" s="364"/>
      <c r="DG5" s="571" t="s">
        <v>198</v>
      </c>
      <c r="DH5" s="1372" t="s">
        <v>199</v>
      </c>
      <c r="DI5" s="572" t="s">
        <v>371</v>
      </c>
      <c r="DJ5" s="568">
        <v>45148</v>
      </c>
      <c r="DK5" s="569">
        <v>19041.84</v>
      </c>
      <c r="DL5" s="566">
        <v>21</v>
      </c>
      <c r="DM5" s="721">
        <v>19133.3</v>
      </c>
      <c r="DN5" s="134">
        <f>DK5-DM5</f>
        <v>-91.459999999999127</v>
      </c>
      <c r="DO5" s="364"/>
      <c r="DQ5" s="579" t="s">
        <v>198</v>
      </c>
      <c r="DR5" s="1249" t="s">
        <v>199</v>
      </c>
      <c r="DS5" s="572" t="s">
        <v>373</v>
      </c>
      <c r="DT5" s="568">
        <v>45148</v>
      </c>
      <c r="DU5" s="569">
        <v>18658.54</v>
      </c>
      <c r="DV5" s="566">
        <v>21</v>
      </c>
      <c r="DW5" s="721">
        <v>18773.599999999999</v>
      </c>
      <c r="DX5" s="134">
        <f>DU5-DW5</f>
        <v>-115.05999999999767</v>
      </c>
      <c r="DY5" s="230"/>
      <c r="EA5" s="565" t="s">
        <v>198</v>
      </c>
      <c r="EB5" s="1374" t="s">
        <v>199</v>
      </c>
      <c r="EC5" s="572" t="s">
        <v>375</v>
      </c>
      <c r="ED5" s="568">
        <v>45149</v>
      </c>
      <c r="EE5" s="569">
        <v>19129.689999999999</v>
      </c>
      <c r="EF5" s="566">
        <v>21</v>
      </c>
      <c r="EG5" s="721">
        <v>19108.400000000001</v>
      </c>
      <c r="EH5" s="134">
        <f>EE5-EG5</f>
        <v>21.289999999997235</v>
      </c>
      <c r="EI5" s="364"/>
      <c r="EJ5" s="74" t="s">
        <v>49</v>
      </c>
      <c r="EK5" s="571" t="s">
        <v>330</v>
      </c>
      <c r="EL5" s="1375" t="s">
        <v>329</v>
      </c>
      <c r="EM5" s="572" t="s">
        <v>377</v>
      </c>
      <c r="EN5" s="568">
        <v>45150</v>
      </c>
      <c r="EO5" s="569">
        <v>18801.38</v>
      </c>
      <c r="EP5" s="566">
        <v>20</v>
      </c>
      <c r="EQ5" s="721">
        <v>18801.53</v>
      </c>
      <c r="ER5" s="134">
        <f>EO5-EQ5</f>
        <v>-0.14999999999781721</v>
      </c>
      <c r="ES5" s="364"/>
      <c r="ET5" s="74" t="s">
        <v>49</v>
      </c>
      <c r="EU5" s="565" t="s">
        <v>330</v>
      </c>
      <c r="EV5" s="1375" t="s">
        <v>329</v>
      </c>
      <c r="EW5" s="567" t="s">
        <v>404</v>
      </c>
      <c r="EX5" s="568">
        <v>45153</v>
      </c>
      <c r="EY5" s="569">
        <v>18696.18</v>
      </c>
      <c r="EZ5" s="566">
        <v>20</v>
      </c>
      <c r="FA5" s="550">
        <v>18711.93</v>
      </c>
      <c r="FB5" s="134">
        <f>EY5-FA5</f>
        <v>-15.75</v>
      </c>
      <c r="FC5" s="364"/>
      <c r="FE5" s="571" t="s">
        <v>437</v>
      </c>
      <c r="FF5" s="1374" t="s">
        <v>199</v>
      </c>
      <c r="FG5" s="572" t="s">
        <v>438</v>
      </c>
      <c r="FH5" s="568">
        <v>45153</v>
      </c>
      <c r="FI5" s="569">
        <v>18389.98</v>
      </c>
      <c r="FJ5" s="566">
        <v>20</v>
      </c>
      <c r="FK5" s="550">
        <v>18476</v>
      </c>
      <c r="FL5" s="134">
        <f>FI5-FK5</f>
        <v>-86.020000000000437</v>
      </c>
      <c r="FM5" s="364"/>
      <c r="FO5" s="571" t="s">
        <v>198</v>
      </c>
      <c r="FP5" s="1184" t="s">
        <v>199</v>
      </c>
      <c r="FQ5" s="572" t="s">
        <v>405</v>
      </c>
      <c r="FR5" s="568">
        <v>45154</v>
      </c>
      <c r="FS5" s="569">
        <v>18886.79</v>
      </c>
      <c r="FT5" s="566">
        <v>21</v>
      </c>
      <c r="FU5" s="550">
        <v>19083.400000000001</v>
      </c>
      <c r="FV5" s="134">
        <f>FS5-FU5</f>
        <v>-196.61000000000058</v>
      </c>
      <c r="FW5" s="364"/>
      <c r="FY5" s="579" t="s">
        <v>198</v>
      </c>
      <c r="FZ5" s="1184" t="s">
        <v>199</v>
      </c>
      <c r="GA5" s="572" t="s">
        <v>408</v>
      </c>
      <c r="GB5" s="568">
        <v>45155</v>
      </c>
      <c r="GC5" s="569">
        <v>19020.36</v>
      </c>
      <c r="GD5" s="566">
        <v>21</v>
      </c>
      <c r="GE5" s="721">
        <v>19066</v>
      </c>
      <c r="GF5" s="134">
        <f>GC5-GE5</f>
        <v>-45.639999999999418</v>
      </c>
      <c r="GG5" s="364"/>
      <c r="GI5" s="608" t="s">
        <v>198</v>
      </c>
      <c r="GJ5" s="1374" t="s">
        <v>199</v>
      </c>
      <c r="GK5" s="572" t="s">
        <v>410</v>
      </c>
      <c r="GL5" s="570">
        <v>45156</v>
      </c>
      <c r="GM5" s="569">
        <v>18523.560000000001</v>
      </c>
      <c r="GN5" s="566">
        <v>21</v>
      </c>
      <c r="GO5" s="721">
        <v>18613.7</v>
      </c>
      <c r="GP5" s="134">
        <f>GM5-GO5</f>
        <v>-90.139999999999418</v>
      </c>
      <c r="GQ5" s="364"/>
      <c r="GS5" s="1245" t="s">
        <v>198</v>
      </c>
      <c r="GT5" s="1184" t="s">
        <v>199</v>
      </c>
      <c r="GU5" s="566" t="s">
        <v>440</v>
      </c>
      <c r="GV5" s="570">
        <v>45156</v>
      </c>
      <c r="GW5" s="569">
        <v>18714.13</v>
      </c>
      <c r="GX5" s="566">
        <v>21</v>
      </c>
      <c r="GY5" s="721">
        <v>18837.599999999999</v>
      </c>
      <c r="GZ5" s="134">
        <f>GW5-GY5</f>
        <v>-123.46999999999753</v>
      </c>
      <c r="HA5" s="364"/>
      <c r="HC5" s="1244" t="s">
        <v>445</v>
      </c>
      <c r="HD5" s="1184" t="s">
        <v>199</v>
      </c>
      <c r="HE5" s="572" t="s">
        <v>443</v>
      </c>
      <c r="HF5" s="570">
        <v>45159</v>
      </c>
      <c r="HG5" s="569">
        <v>18780.62</v>
      </c>
      <c r="HH5" s="566">
        <v>21</v>
      </c>
      <c r="HI5" s="721">
        <v>18855.599999999999</v>
      </c>
      <c r="HJ5" s="134">
        <f>HG5-HI5</f>
        <v>-74.979999999999563</v>
      </c>
      <c r="HK5" s="364"/>
      <c r="HM5" s="571" t="s">
        <v>198</v>
      </c>
      <c r="HN5" s="1184" t="s">
        <v>199</v>
      </c>
      <c r="HO5" s="572" t="s">
        <v>444</v>
      </c>
      <c r="HP5" s="568">
        <v>45160</v>
      </c>
      <c r="HQ5" s="569">
        <v>19203.22</v>
      </c>
      <c r="HR5" s="566">
        <v>21</v>
      </c>
      <c r="HS5" s="550">
        <v>19156.2</v>
      </c>
      <c r="HT5" s="134">
        <f>HQ5-HS5</f>
        <v>47.020000000000437</v>
      </c>
      <c r="HU5" s="364"/>
      <c r="HW5" s="1245" t="s">
        <v>198</v>
      </c>
      <c r="HX5" s="566" t="s">
        <v>199</v>
      </c>
      <c r="HY5" s="572" t="s">
        <v>448</v>
      </c>
      <c r="HZ5" s="568">
        <v>45161</v>
      </c>
      <c r="IA5" s="569">
        <v>18845.38</v>
      </c>
      <c r="IB5" s="566">
        <v>21</v>
      </c>
      <c r="IC5" s="721">
        <v>18777.400000000001</v>
      </c>
      <c r="ID5" s="134">
        <f>IA5-IC5</f>
        <v>67.979999999999563</v>
      </c>
      <c r="IE5" s="364"/>
      <c r="IG5" s="565" t="s">
        <v>198</v>
      </c>
      <c r="IH5" s="1445" t="s">
        <v>199</v>
      </c>
      <c r="II5" s="567" t="s">
        <v>450</v>
      </c>
      <c r="IJ5" s="568">
        <v>45162</v>
      </c>
      <c r="IK5" s="569">
        <v>18951.78</v>
      </c>
      <c r="IL5" s="566">
        <v>21</v>
      </c>
      <c r="IM5" s="721">
        <v>19006</v>
      </c>
      <c r="IN5" s="134">
        <f>IK5-IM5</f>
        <v>-54.220000000001164</v>
      </c>
      <c r="IO5" s="364"/>
      <c r="IQ5" s="565" t="s">
        <v>198</v>
      </c>
      <c r="IR5" s="1446" t="s">
        <v>199</v>
      </c>
      <c r="IS5" s="567" t="s">
        <v>452</v>
      </c>
      <c r="IT5" s="568">
        <v>45163</v>
      </c>
      <c r="IU5" s="569">
        <v>19137.77</v>
      </c>
      <c r="IV5" s="566">
        <v>21</v>
      </c>
      <c r="IW5" s="721">
        <v>19111.7</v>
      </c>
      <c r="IX5" s="134">
        <f>IU5-IW5</f>
        <v>26.069999999999709</v>
      </c>
      <c r="IY5" s="364"/>
      <c r="JA5" s="571" t="s">
        <v>198</v>
      </c>
      <c r="JB5" s="1184" t="s">
        <v>199</v>
      </c>
      <c r="JC5" s="567" t="s">
        <v>454</v>
      </c>
      <c r="JD5" s="568">
        <v>45163</v>
      </c>
      <c r="JE5" s="569">
        <v>19113.64</v>
      </c>
      <c r="JF5" s="566">
        <v>21</v>
      </c>
      <c r="JG5" s="721">
        <v>19042.099999999999</v>
      </c>
      <c r="JH5" s="134">
        <f>JE5-JG5</f>
        <v>71.540000000000873</v>
      </c>
      <c r="JI5" s="364"/>
      <c r="JK5" s="763" t="s">
        <v>198</v>
      </c>
      <c r="JL5" s="734" t="s">
        <v>199</v>
      </c>
      <c r="JM5" s="567" t="s">
        <v>456</v>
      </c>
      <c r="JN5" s="568">
        <v>45164</v>
      </c>
      <c r="JO5" s="569">
        <v>19054.53</v>
      </c>
      <c r="JP5" s="566">
        <v>21</v>
      </c>
      <c r="JQ5" s="550">
        <v>19056.099999999999</v>
      </c>
      <c r="JR5" s="134">
        <f>JO5-JQ5</f>
        <v>-1.569999999999709</v>
      </c>
      <c r="JS5" s="364"/>
      <c r="JU5" s="565"/>
      <c r="JV5" s="566"/>
      <c r="JW5" s="567"/>
      <c r="JX5" s="568"/>
      <c r="JY5" s="569"/>
      <c r="JZ5" s="566"/>
      <c r="KA5" s="721"/>
      <c r="KB5" s="134">
        <f>JY5-KA5</f>
        <v>0</v>
      </c>
      <c r="KC5" s="364"/>
      <c r="KE5" s="1590"/>
      <c r="KF5" s="566"/>
      <c r="KG5" s="567"/>
      <c r="KH5" s="568"/>
      <c r="KI5" s="569"/>
      <c r="KJ5" s="566"/>
      <c r="KK5" s="721"/>
      <c r="KL5" s="134">
        <f>KI5-KK5</f>
        <v>0</v>
      </c>
      <c r="KM5" s="364"/>
      <c r="KO5" s="565"/>
      <c r="KP5" s="566"/>
      <c r="KQ5" s="567"/>
      <c r="KR5" s="568"/>
      <c r="KS5" s="569"/>
      <c r="KT5" s="566"/>
      <c r="KU5" s="721"/>
      <c r="KV5" s="134">
        <f>KS5-KU5</f>
        <v>0</v>
      </c>
      <c r="KW5" s="364"/>
      <c r="KY5" s="565"/>
      <c r="KZ5" s="566"/>
      <c r="LA5" s="567"/>
      <c r="LB5" s="570"/>
      <c r="LC5" s="569"/>
      <c r="LD5" s="566"/>
      <c r="LE5" s="721"/>
      <c r="LF5" s="134">
        <f>LC5-LE5</f>
        <v>0</v>
      </c>
      <c r="LG5" s="364"/>
      <c r="LH5" s="74" t="s">
        <v>41</v>
      </c>
      <c r="LI5" s="571"/>
      <c r="LJ5" s="566"/>
      <c r="LK5" s="572"/>
      <c r="LL5" s="568"/>
      <c r="LM5" s="569"/>
      <c r="LN5" s="566"/>
      <c r="LO5" s="721"/>
      <c r="LP5" s="134">
        <f>LM5-LO5</f>
        <v>0</v>
      </c>
      <c r="LQ5" s="364"/>
      <c r="LS5" s="571"/>
      <c r="LT5" s="566"/>
      <c r="LU5" s="573"/>
      <c r="LV5" s="568"/>
      <c r="LW5" s="569"/>
      <c r="LX5" s="566"/>
      <c r="LY5" s="721"/>
      <c r="LZ5" s="134">
        <f>LW5-LY5</f>
        <v>0</v>
      </c>
      <c r="MA5" s="364"/>
      <c r="MB5" s="230"/>
      <c r="MC5" s="571"/>
      <c r="MD5" s="566"/>
      <c r="ME5" s="572"/>
      <c r="MF5" s="570"/>
      <c r="MG5" s="569"/>
      <c r="MH5" s="566"/>
      <c r="MI5" s="721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1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1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1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1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1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1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1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1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1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1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1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1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1"/>
      <c r="RK5" s="134">
        <f>RH5-RJ5</f>
        <v>0</v>
      </c>
      <c r="RL5" s="134"/>
      <c r="RN5" s="571"/>
      <c r="RO5" s="724"/>
      <c r="RP5" s="573"/>
      <c r="RQ5" s="570"/>
      <c r="RR5" s="569"/>
      <c r="RS5" s="566"/>
      <c r="RT5" s="721"/>
      <c r="RU5" s="134">
        <f>RR5-RT5</f>
        <v>0</v>
      </c>
      <c r="RV5" s="134"/>
      <c r="RX5" s="571"/>
      <c r="RY5" s="724"/>
      <c r="RZ5" s="573"/>
      <c r="SA5" s="568"/>
      <c r="SB5" s="569"/>
      <c r="SC5" s="566"/>
      <c r="SD5" s="721"/>
      <c r="SE5" s="134">
        <f>SB5-SD5</f>
        <v>0</v>
      </c>
      <c r="SF5" s="134"/>
      <c r="SH5" s="571"/>
      <c r="SI5" s="724"/>
      <c r="SJ5" s="573"/>
      <c r="SK5" s="568"/>
      <c r="SL5" s="569"/>
      <c r="SM5" s="566"/>
      <c r="SN5" s="721"/>
      <c r="SO5" s="134">
        <f>SL5-SN5</f>
        <v>0</v>
      </c>
      <c r="SP5" s="134"/>
      <c r="SR5" s="726"/>
      <c r="SS5" s="724"/>
      <c r="ST5" s="573"/>
      <c r="SU5" s="568"/>
      <c r="SV5" s="569"/>
      <c r="SW5" s="566"/>
      <c r="SX5" s="721"/>
      <c r="SY5" s="134">
        <f>SV5-SX5</f>
        <v>0</v>
      </c>
      <c r="SZ5" s="134"/>
      <c r="TB5" s="726"/>
      <c r="TC5" s="724"/>
      <c r="TD5" s="573"/>
      <c r="TE5" s="568"/>
      <c r="TF5" s="569"/>
      <c r="TG5" s="566"/>
      <c r="TH5" s="72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26" t="s">
        <v>202</v>
      </c>
      <c r="L6" s="574"/>
      <c r="M6" s="571"/>
      <c r="N6" s="571"/>
      <c r="O6" s="571"/>
      <c r="P6" s="571"/>
      <c r="Q6" s="566"/>
      <c r="S6" s="230"/>
      <c r="U6" s="1332" t="s">
        <v>321</v>
      </c>
      <c r="V6" s="574"/>
      <c r="W6" s="571"/>
      <c r="X6" s="571"/>
      <c r="Y6" s="571"/>
      <c r="Z6" s="571"/>
      <c r="AA6" s="566"/>
      <c r="AC6" s="230"/>
      <c r="AE6" s="1333" t="s">
        <v>325</v>
      </c>
      <c r="AF6" s="722"/>
      <c r="AG6" s="571"/>
      <c r="AH6" s="571"/>
      <c r="AI6" s="571"/>
      <c r="AJ6" s="571"/>
      <c r="AK6" s="566"/>
      <c r="AM6" s="230"/>
      <c r="AO6" s="1337" t="s">
        <v>328</v>
      </c>
      <c r="AP6" s="574"/>
      <c r="AQ6" s="571"/>
      <c r="AR6" s="571"/>
      <c r="AS6" s="571"/>
      <c r="AT6" s="571"/>
      <c r="AU6" s="566"/>
      <c r="AY6" s="1337">
        <v>11531</v>
      </c>
      <c r="AZ6" s="574"/>
      <c r="BA6" s="571"/>
      <c r="BB6" s="571"/>
      <c r="BC6" s="571"/>
      <c r="BD6" s="571"/>
      <c r="BE6" s="566"/>
      <c r="BI6" s="1337" t="s">
        <v>335</v>
      </c>
      <c r="BJ6" s="574"/>
      <c r="BK6" s="571"/>
      <c r="BL6" s="571"/>
      <c r="BM6" s="571"/>
      <c r="BN6" s="571"/>
      <c r="BO6" s="566"/>
      <c r="BQ6" s="230"/>
      <c r="BS6" s="1339" t="s">
        <v>338</v>
      </c>
      <c r="BT6" s="574"/>
      <c r="BU6" s="571"/>
      <c r="BV6" s="571"/>
      <c r="BW6" s="571"/>
      <c r="BX6" s="571"/>
      <c r="BY6" s="566"/>
      <c r="CA6" s="230"/>
      <c r="CB6" s="230"/>
      <c r="CC6" s="1332" t="s">
        <v>340</v>
      </c>
      <c r="CD6" s="574"/>
      <c r="CE6" s="571"/>
      <c r="CF6" s="571"/>
      <c r="CG6" s="571"/>
      <c r="CH6" s="571"/>
      <c r="CI6" s="566"/>
      <c r="CK6" s="230"/>
      <c r="CL6" s="230"/>
      <c r="CM6" s="1341" t="s">
        <v>342</v>
      </c>
      <c r="CN6" s="575"/>
      <c r="CO6" s="571"/>
      <c r="CP6" s="571"/>
      <c r="CQ6" s="571"/>
      <c r="CR6" s="571"/>
      <c r="CS6" s="566"/>
      <c r="CU6" s="230"/>
      <c r="CW6" s="1371" t="s">
        <v>370</v>
      </c>
      <c r="CX6" s="574"/>
      <c r="CY6" s="571"/>
      <c r="CZ6" s="571"/>
      <c r="DA6" s="571"/>
      <c r="DB6" s="571"/>
      <c r="DC6" s="566"/>
      <c r="DE6" s="230"/>
      <c r="DG6" s="1257" t="s">
        <v>372</v>
      </c>
      <c r="DH6" s="574"/>
      <c r="DI6" s="571"/>
      <c r="DJ6" s="571"/>
      <c r="DK6" s="571"/>
      <c r="DL6" s="571"/>
      <c r="DM6" s="566"/>
      <c r="DO6" s="230"/>
      <c r="DQ6" s="1332" t="s">
        <v>374</v>
      </c>
      <c r="DR6" s="574"/>
      <c r="DS6" s="571"/>
      <c r="DT6" s="571"/>
      <c r="DU6" s="571"/>
      <c r="DV6" s="571"/>
      <c r="DW6" s="566"/>
      <c r="DY6" s="230"/>
      <c r="EA6" s="1371" t="s">
        <v>376</v>
      </c>
      <c r="EB6" s="574"/>
      <c r="EC6" s="571"/>
      <c r="ED6" s="571"/>
      <c r="EE6" s="571"/>
      <c r="EF6" s="571"/>
      <c r="EG6" s="566"/>
      <c r="EI6" s="230"/>
      <c r="EK6" s="1337">
        <v>11940</v>
      </c>
      <c r="EL6" s="574"/>
      <c r="EM6" s="571"/>
      <c r="EN6" s="571"/>
      <c r="EO6" s="571"/>
      <c r="EP6" s="571"/>
      <c r="EQ6" s="566"/>
      <c r="ES6" s="230"/>
      <c r="EU6" s="1406">
        <v>11645</v>
      </c>
      <c r="EV6" s="574"/>
      <c r="EW6" s="571"/>
      <c r="EX6" s="571"/>
      <c r="EY6" s="571"/>
      <c r="EZ6" s="571"/>
      <c r="FA6" s="566"/>
      <c r="FC6" s="230"/>
      <c r="FE6" s="1406" t="s">
        <v>439</v>
      </c>
      <c r="FF6" s="574"/>
      <c r="FG6" s="571"/>
      <c r="FH6" s="571"/>
      <c r="FI6" s="571"/>
      <c r="FJ6" s="571"/>
      <c r="FK6" s="566"/>
      <c r="FM6" s="230"/>
      <c r="FO6" s="1406" t="s">
        <v>406</v>
      </c>
      <c r="FP6" s="574"/>
      <c r="FQ6" s="571"/>
      <c r="FR6" s="571"/>
      <c r="FS6" s="571"/>
      <c r="FT6" s="571"/>
      <c r="FU6" s="566"/>
      <c r="FW6" s="230"/>
      <c r="FY6" s="1248" t="s">
        <v>409</v>
      </c>
      <c r="FZ6" s="574"/>
      <c r="GA6" s="571"/>
      <c r="GB6" s="571"/>
      <c r="GC6" s="571"/>
      <c r="GD6" s="571"/>
      <c r="GE6" s="566"/>
      <c r="GG6" s="230"/>
      <c r="GI6" s="1407" t="s">
        <v>411</v>
      </c>
      <c r="GJ6" s="609"/>
      <c r="GK6" s="571"/>
      <c r="GL6" s="571"/>
      <c r="GM6" s="571"/>
      <c r="GN6" s="571"/>
      <c r="GO6" s="566"/>
      <c r="GQ6" s="230"/>
      <c r="GS6" s="1339" t="s">
        <v>441</v>
      </c>
      <c r="GT6" s="580"/>
      <c r="GU6" s="571"/>
      <c r="GV6" s="571"/>
      <c r="GW6" s="571"/>
      <c r="GX6" s="571"/>
      <c r="GY6" s="566"/>
      <c r="HA6" s="230"/>
      <c r="HC6" s="1441" t="s">
        <v>446</v>
      </c>
      <c r="HD6" s="574"/>
      <c r="HE6" s="571"/>
      <c r="HF6" s="571"/>
      <c r="HG6" s="571"/>
      <c r="HH6" s="571"/>
      <c r="HI6" s="566"/>
      <c r="HK6" s="230"/>
      <c r="HM6" s="1443" t="s">
        <v>447</v>
      </c>
      <c r="HN6" s="574"/>
      <c r="HO6" s="571"/>
      <c r="HP6" s="571"/>
      <c r="HQ6" s="571"/>
      <c r="HR6" s="571"/>
      <c r="HS6" s="566"/>
      <c r="HU6" s="230"/>
      <c r="HW6" s="1444" t="s">
        <v>449</v>
      </c>
      <c r="HX6" s="571"/>
      <c r="HY6" s="571"/>
      <c r="HZ6" s="571"/>
      <c r="IA6" s="571"/>
      <c r="IB6" s="571"/>
      <c r="IC6" s="566"/>
      <c r="IE6" s="230"/>
      <c r="IG6" s="1332" t="s">
        <v>451</v>
      </c>
      <c r="IH6" s="574"/>
      <c r="II6" s="571"/>
      <c r="IJ6" s="571"/>
      <c r="IK6" s="571"/>
      <c r="IL6" s="571"/>
      <c r="IM6" s="566"/>
      <c r="IO6" s="230"/>
      <c r="IQ6" s="1447" t="s">
        <v>453</v>
      </c>
      <c r="IR6" s="574"/>
      <c r="IS6" s="571"/>
      <c r="IT6" s="571"/>
      <c r="IU6" s="571"/>
      <c r="IV6" s="571"/>
      <c r="IW6" s="566"/>
      <c r="IY6" s="230"/>
      <c r="JA6" s="1337" t="s">
        <v>455</v>
      </c>
      <c r="JB6" s="571"/>
      <c r="JC6" s="571"/>
      <c r="JD6" s="571"/>
      <c r="JE6" s="571"/>
      <c r="JF6" s="571"/>
      <c r="JG6" s="566"/>
      <c r="JI6" s="230"/>
      <c r="JK6" s="1449" t="s">
        <v>457</v>
      </c>
      <c r="JL6" s="574"/>
      <c r="JM6" s="571"/>
      <c r="JN6" s="571"/>
      <c r="JO6" s="571"/>
      <c r="JP6" s="571"/>
      <c r="JQ6" s="566"/>
      <c r="JS6" s="230"/>
      <c r="JU6" s="565"/>
      <c r="JV6" s="574"/>
      <c r="JW6" s="571"/>
      <c r="JX6" s="571"/>
      <c r="JY6" s="571"/>
      <c r="JZ6" s="571"/>
      <c r="KA6" s="566"/>
      <c r="KC6" s="230"/>
      <c r="KE6" s="1590"/>
      <c r="KF6" s="574"/>
      <c r="KG6" s="571"/>
      <c r="KH6" s="571"/>
      <c r="KI6" s="571"/>
      <c r="KJ6" s="571"/>
      <c r="KK6" s="566"/>
      <c r="KM6" s="230"/>
      <c r="KO6" s="565"/>
      <c r="KP6" s="574"/>
      <c r="KQ6" s="571"/>
      <c r="KR6" s="571"/>
      <c r="KS6" s="571"/>
      <c r="KT6" s="571"/>
      <c r="KU6" s="566"/>
      <c r="KW6" s="230"/>
      <c r="KY6" s="565"/>
      <c r="KZ6" s="722"/>
      <c r="LA6" s="571"/>
      <c r="LB6" s="571"/>
      <c r="LC6" s="571"/>
      <c r="LD6" s="571"/>
      <c r="LE6" s="566"/>
      <c r="LG6" s="230"/>
      <c r="LI6" s="571"/>
      <c r="LJ6" s="574"/>
      <c r="LK6" s="571"/>
      <c r="LL6" s="571"/>
      <c r="LM6" s="571"/>
      <c r="LN6" s="571"/>
      <c r="LO6" s="566"/>
      <c r="LS6" s="571"/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5"/>
      <c r="OL6" s="574"/>
      <c r="OM6" s="571"/>
      <c r="ON6" s="571"/>
      <c r="OO6" s="571"/>
      <c r="OP6" s="571"/>
      <c r="OQ6" s="566"/>
      <c r="OU6" s="725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5"/>
      <c r="QA6" s="571"/>
      <c r="QB6" s="571"/>
      <c r="QC6" s="571"/>
      <c r="QD6" s="571"/>
      <c r="QE6" s="571"/>
      <c r="QF6" s="566"/>
      <c r="QJ6" s="571"/>
      <c r="QK6" s="662"/>
      <c r="QL6" s="571"/>
      <c r="QM6" s="571"/>
      <c r="QN6" s="571"/>
      <c r="QO6" s="571"/>
      <c r="QP6" s="566"/>
      <c r="QT6" s="571"/>
      <c r="QU6" s="662"/>
      <c r="QV6" s="571"/>
      <c r="QW6" s="571"/>
      <c r="QX6" s="571"/>
      <c r="QY6" s="571"/>
      <c r="QZ6" s="566"/>
      <c r="RD6" s="662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29">
        <v>45134</v>
      </c>
      <c r="P8" s="552">
        <v>894.5</v>
      </c>
      <c r="Q8" s="682" t="s">
        <v>293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5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29"/>
      <c r="AJ8" s="552"/>
      <c r="AK8" s="682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29"/>
      <c r="AT8" s="552"/>
      <c r="AU8" s="682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3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29"/>
      <c r="DB8" s="552"/>
      <c r="DC8" s="682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>
        <v>945.28</v>
      </c>
      <c r="EY8" s="629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>
        <v>922.1</v>
      </c>
      <c r="FI8" s="629"/>
      <c r="FJ8" s="552"/>
      <c r="FK8" s="553"/>
      <c r="FL8" s="554"/>
      <c r="FM8" s="230">
        <f>FL8*FJ8</f>
        <v>0</v>
      </c>
      <c r="FO8" s="60"/>
      <c r="FP8" s="316"/>
      <c r="FQ8" s="15">
        <v>1</v>
      </c>
      <c r="FR8" s="552">
        <v>912.6</v>
      </c>
      <c r="FS8" s="629"/>
      <c r="FT8" s="552"/>
      <c r="FU8" s="553"/>
      <c r="FV8" s="554"/>
      <c r="FW8" s="230">
        <f>FV8*FT8</f>
        <v>0</v>
      </c>
      <c r="FY8" s="60"/>
      <c r="FZ8" s="103"/>
      <c r="GA8" s="15">
        <v>1</v>
      </c>
      <c r="GB8" s="552">
        <v>914.4</v>
      </c>
      <c r="GC8" s="231"/>
      <c r="GD8" s="91"/>
      <c r="GE8" s="69"/>
      <c r="GF8" s="70">
        <v>0</v>
      </c>
      <c r="GG8" s="361">
        <f>GF8*GD8</f>
        <v>0</v>
      </c>
      <c r="GI8" s="60"/>
      <c r="GJ8" s="103"/>
      <c r="GK8" s="15">
        <v>1</v>
      </c>
      <c r="GL8" s="333">
        <v>890.9</v>
      </c>
      <c r="GM8" s="231"/>
      <c r="GN8" s="333"/>
      <c r="GO8" s="94"/>
      <c r="GP8" s="70"/>
      <c r="GQ8" s="361">
        <f>GP8*GN8</f>
        <v>0</v>
      </c>
      <c r="GS8" s="60"/>
      <c r="GT8" s="103"/>
      <c r="GU8" s="15">
        <v>1</v>
      </c>
      <c r="GV8" s="91">
        <v>900.8</v>
      </c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>
        <v>902.6</v>
      </c>
      <c r="HG8" s="629"/>
      <c r="HH8" s="552"/>
      <c r="HI8" s="682"/>
      <c r="HJ8" s="554"/>
      <c r="HK8" s="361">
        <f>HJ8*HH8</f>
        <v>0</v>
      </c>
      <c r="HM8" s="60"/>
      <c r="HN8" s="103"/>
      <c r="HO8" s="613">
        <v>1</v>
      </c>
      <c r="HP8" s="552">
        <v>940.7</v>
      </c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>
        <v>861.8</v>
      </c>
      <c r="IA8" s="635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>
        <v>899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912.6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>
        <v>922.6</v>
      </c>
      <c r="JO8" s="231"/>
      <c r="JP8" s="91"/>
      <c r="JQ8" s="69"/>
      <c r="JR8" s="70"/>
      <c r="JS8" s="361">
        <f>JR8*JP8</f>
        <v>0</v>
      </c>
      <c r="JU8" s="60"/>
      <c r="JV8" s="103"/>
      <c r="JW8" s="15">
        <v>1</v>
      </c>
      <c r="JX8" s="91"/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/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/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/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/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/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29">
        <v>45134</v>
      </c>
      <c r="P9" s="552">
        <v>908.1</v>
      </c>
      <c r="Q9" s="682" t="s">
        <v>293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5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29"/>
      <c r="AJ9" s="552"/>
      <c r="AK9" s="682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29"/>
      <c r="AT9" s="552"/>
      <c r="AU9" s="682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3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29"/>
      <c r="DB9" s="552"/>
      <c r="DC9" s="682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>
        <v>954.35</v>
      </c>
      <c r="EY9" s="629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>
        <v>916.7</v>
      </c>
      <c r="FI9" s="629"/>
      <c r="FJ9" s="552"/>
      <c r="FK9" s="553"/>
      <c r="FL9" s="554"/>
      <c r="FM9" s="230">
        <f t="shared" ref="FM9:FM29" si="21">FL9*FJ9</f>
        <v>0</v>
      </c>
      <c r="FP9" s="316"/>
      <c r="FQ9" s="15">
        <v>2</v>
      </c>
      <c r="FR9" s="552">
        <v>918.1</v>
      </c>
      <c r="FS9" s="629"/>
      <c r="FT9" s="552"/>
      <c r="FU9" s="553"/>
      <c r="FV9" s="554"/>
      <c r="FW9" s="230">
        <f t="shared" ref="FW9:FW29" si="22">FV9*FT9</f>
        <v>0</v>
      </c>
      <c r="FZ9" s="93" t="s">
        <v>41</v>
      </c>
      <c r="GA9" s="15">
        <v>2</v>
      </c>
      <c r="GB9" s="552">
        <v>911.7</v>
      </c>
      <c r="GC9" s="231"/>
      <c r="GD9" s="552"/>
      <c r="GE9" s="69"/>
      <c r="GF9" s="70">
        <v>0</v>
      </c>
      <c r="GG9" s="361">
        <f t="shared" ref="GG9:GG29" si="23">GF9*GD9</f>
        <v>0</v>
      </c>
      <c r="GJ9" s="93"/>
      <c r="GK9" s="15">
        <v>2</v>
      </c>
      <c r="GL9" s="334">
        <v>880</v>
      </c>
      <c r="GM9" s="231"/>
      <c r="GN9" s="334"/>
      <c r="GO9" s="94"/>
      <c r="GP9" s="70"/>
      <c r="GQ9" s="361">
        <f t="shared" ref="GQ9:GQ29" si="24">GP9*GN9</f>
        <v>0</v>
      </c>
      <c r="GT9" s="93"/>
      <c r="GU9" s="15">
        <v>2</v>
      </c>
      <c r="GV9" s="102">
        <v>896.3</v>
      </c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>
        <v>886.3</v>
      </c>
      <c r="HG9" s="629"/>
      <c r="HH9" s="552"/>
      <c r="HI9" s="682"/>
      <c r="HJ9" s="554"/>
      <c r="HK9" s="361">
        <f t="shared" ref="HK9:HK28" si="26">HJ9*HH9</f>
        <v>0</v>
      </c>
      <c r="HN9" s="93"/>
      <c r="HO9" s="613">
        <v>2</v>
      </c>
      <c r="HP9" s="552">
        <v>893.6</v>
      </c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>
        <v>902.6</v>
      </c>
      <c r="IA9" s="635"/>
      <c r="IB9" s="555"/>
      <c r="IC9" s="553"/>
      <c r="ID9" s="554"/>
      <c r="IE9" s="361">
        <f t="shared" si="6"/>
        <v>0</v>
      </c>
      <c r="IH9" s="93"/>
      <c r="II9" s="15">
        <v>2</v>
      </c>
      <c r="IJ9" s="68">
        <v>930.3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>
        <v>861.8</v>
      </c>
      <c r="JO9" s="231"/>
      <c r="JP9" s="91"/>
      <c r="JQ9" s="69"/>
      <c r="JR9" s="70"/>
      <c r="JS9" s="361">
        <f t="shared" ref="JS9:JS27" si="31">JR9*JP9</f>
        <v>0</v>
      </c>
      <c r="JV9" s="103"/>
      <c r="JW9" s="15">
        <v>2</v>
      </c>
      <c r="JX9" s="68"/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/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/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/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/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/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29">
        <v>45135</v>
      </c>
      <c r="P10" s="552">
        <v>909</v>
      </c>
      <c r="Q10" s="682" t="s">
        <v>296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5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29"/>
      <c r="AJ10" s="552"/>
      <c r="AK10" s="682"/>
      <c r="AL10" s="554"/>
      <c r="AM10" s="361">
        <f t="shared" si="10"/>
        <v>0</v>
      </c>
      <c r="AP10" s="93"/>
      <c r="AQ10" s="15">
        <v>3</v>
      </c>
      <c r="AR10" s="552">
        <v>889</v>
      </c>
      <c r="AS10" s="629"/>
      <c r="AT10" s="552"/>
      <c r="AU10" s="682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3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29"/>
      <c r="DB10" s="552"/>
      <c r="DC10" s="682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>
        <v>913.53</v>
      </c>
      <c r="EY10" s="629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>
        <v>949.4</v>
      </c>
      <c r="FI10" s="629"/>
      <c r="FJ10" s="552"/>
      <c r="FK10" s="553"/>
      <c r="FL10" s="554"/>
      <c r="FM10" s="230">
        <f t="shared" si="21"/>
        <v>0</v>
      </c>
      <c r="FP10" s="316"/>
      <c r="FQ10" s="15">
        <v>3</v>
      </c>
      <c r="FR10" s="552">
        <v>916.3</v>
      </c>
      <c r="FS10" s="629"/>
      <c r="FT10" s="552"/>
      <c r="FU10" s="553"/>
      <c r="FV10" s="554"/>
      <c r="FW10" s="230">
        <f t="shared" si="22"/>
        <v>0</v>
      </c>
      <c r="FZ10" s="93"/>
      <c r="GA10" s="15">
        <v>3</v>
      </c>
      <c r="GB10" s="552">
        <v>914.4</v>
      </c>
      <c r="GC10" s="231"/>
      <c r="GD10" s="552"/>
      <c r="GE10" s="69"/>
      <c r="GF10" s="70">
        <v>0</v>
      </c>
      <c r="GG10" s="361">
        <f t="shared" si="23"/>
        <v>0</v>
      </c>
      <c r="GJ10" s="93"/>
      <c r="GK10" s="15">
        <v>3</v>
      </c>
      <c r="GL10" s="334">
        <v>909.9</v>
      </c>
      <c r="GM10" s="231"/>
      <c r="GN10" s="334"/>
      <c r="GO10" s="94"/>
      <c r="GP10" s="70"/>
      <c r="GQ10" s="361">
        <f t="shared" si="24"/>
        <v>0</v>
      </c>
      <c r="GT10" s="93"/>
      <c r="GU10" s="15">
        <v>3</v>
      </c>
      <c r="GV10" s="91">
        <v>896.3</v>
      </c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>
        <v>861.8</v>
      </c>
      <c r="HG10" s="629"/>
      <c r="HH10" s="552"/>
      <c r="HI10" s="682"/>
      <c r="HJ10" s="554"/>
      <c r="HK10" s="361">
        <f t="shared" si="26"/>
        <v>0</v>
      </c>
      <c r="HN10" s="93"/>
      <c r="HO10" s="613">
        <v>3</v>
      </c>
      <c r="HP10" s="552">
        <v>889.9</v>
      </c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>
        <v>861.8</v>
      </c>
      <c r="IA10" s="635"/>
      <c r="IB10" s="555"/>
      <c r="IC10" s="553"/>
      <c r="ID10" s="554"/>
      <c r="IE10" s="361">
        <f t="shared" si="6"/>
        <v>0</v>
      </c>
      <c r="IH10" s="93"/>
      <c r="II10" s="15">
        <v>3</v>
      </c>
      <c r="IJ10" s="68">
        <v>869.5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892.7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>
        <v>873.6</v>
      </c>
      <c r="JO10" s="231"/>
      <c r="JP10" s="91"/>
      <c r="JQ10" s="69"/>
      <c r="JR10" s="70"/>
      <c r="JS10" s="361">
        <f t="shared" si="31"/>
        <v>0</v>
      </c>
      <c r="JV10" s="103"/>
      <c r="JW10" s="15">
        <v>3</v>
      </c>
      <c r="JX10" s="68"/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/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/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/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/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/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50"/>
      <c r="P11" s="1251"/>
      <c r="Q11" s="1252"/>
      <c r="R11" s="1253"/>
      <c r="S11" s="1254">
        <f t="shared" si="8"/>
        <v>0</v>
      </c>
      <c r="U11" s="60"/>
      <c r="V11" s="103"/>
      <c r="W11" s="15">
        <v>4</v>
      </c>
      <c r="X11" s="555">
        <v>928</v>
      </c>
      <c r="Y11" s="635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29"/>
      <c r="AJ11" s="552"/>
      <c r="AK11" s="682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29"/>
      <c r="AT11" s="552"/>
      <c r="AU11" s="682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3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29"/>
      <c r="DB11" s="552"/>
      <c r="DC11" s="682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>
        <v>939.84</v>
      </c>
      <c r="EY11" s="629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>
        <v>934.8</v>
      </c>
      <c r="FI11" s="629"/>
      <c r="FJ11" s="552"/>
      <c r="FK11" s="553"/>
      <c r="FL11" s="554"/>
      <c r="FM11" s="230">
        <f t="shared" si="21"/>
        <v>0</v>
      </c>
      <c r="FO11" s="60"/>
      <c r="FP11" s="316"/>
      <c r="FQ11" s="15">
        <v>4</v>
      </c>
      <c r="FR11" s="552">
        <v>870</v>
      </c>
      <c r="FS11" s="629"/>
      <c r="FT11" s="552"/>
      <c r="FU11" s="553"/>
      <c r="FV11" s="554"/>
      <c r="FW11" s="230">
        <f t="shared" si="22"/>
        <v>0</v>
      </c>
      <c r="FY11" s="60"/>
      <c r="FZ11" s="103"/>
      <c r="GA11" s="15">
        <v>4</v>
      </c>
      <c r="GB11" s="552">
        <v>930.8</v>
      </c>
      <c r="GC11" s="231"/>
      <c r="GD11" s="552"/>
      <c r="GE11" s="69"/>
      <c r="GF11" s="70">
        <v>0</v>
      </c>
      <c r="GG11" s="361">
        <f t="shared" si="23"/>
        <v>0</v>
      </c>
      <c r="GI11" s="60"/>
      <c r="GJ11" s="103"/>
      <c r="GK11" s="15">
        <v>4</v>
      </c>
      <c r="GL11" s="334">
        <v>864.5</v>
      </c>
      <c r="GM11" s="231"/>
      <c r="GN11" s="334"/>
      <c r="GO11" s="94"/>
      <c r="GP11" s="70"/>
      <c r="GQ11" s="361">
        <f t="shared" si="24"/>
        <v>0</v>
      </c>
      <c r="GS11" s="60"/>
      <c r="GT11" s="103"/>
      <c r="GU11" s="15">
        <v>4</v>
      </c>
      <c r="GV11" s="91">
        <v>892.7</v>
      </c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>
        <v>938.9</v>
      </c>
      <c r="HG11" s="629"/>
      <c r="HH11" s="552"/>
      <c r="HI11" s="682"/>
      <c r="HJ11" s="554"/>
      <c r="HK11" s="361">
        <f t="shared" si="26"/>
        <v>0</v>
      </c>
      <c r="HM11" s="60"/>
      <c r="HN11" s="103"/>
      <c r="HO11" s="613">
        <v>4</v>
      </c>
      <c r="HP11" s="552">
        <v>924.9</v>
      </c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>
        <v>928</v>
      </c>
      <c r="IA11" s="635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>
        <v>929.9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937.1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>
        <v>870</v>
      </c>
      <c r="JO11" s="231"/>
      <c r="JP11" s="91"/>
      <c r="JQ11" s="69"/>
      <c r="JR11" s="70"/>
      <c r="JS11" s="361">
        <f t="shared" si="31"/>
        <v>0</v>
      </c>
      <c r="JU11" s="60"/>
      <c r="JV11" s="103"/>
      <c r="JW11" s="15">
        <v>4</v>
      </c>
      <c r="JX11" s="68"/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/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/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/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/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/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29">
        <v>45135</v>
      </c>
      <c r="P12" s="552">
        <v>889.9</v>
      </c>
      <c r="Q12" s="682" t="s">
        <v>296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5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29"/>
      <c r="AJ12" s="552"/>
      <c r="AK12" s="682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29"/>
      <c r="AT12" s="552"/>
      <c r="AU12" s="682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3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29"/>
      <c r="DB12" s="552"/>
      <c r="DC12" s="682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>
        <v>928.04</v>
      </c>
      <c r="EY12" s="629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>
        <v>918.5</v>
      </c>
      <c r="FI12" s="629"/>
      <c r="FJ12" s="552"/>
      <c r="FK12" s="553"/>
      <c r="FL12" s="554"/>
      <c r="FM12" s="230">
        <f t="shared" si="21"/>
        <v>0</v>
      </c>
      <c r="FN12" s="74" t="s">
        <v>41</v>
      </c>
      <c r="FP12" s="316"/>
      <c r="FQ12" s="15">
        <v>5</v>
      </c>
      <c r="FR12" s="552">
        <v>911.7</v>
      </c>
      <c r="FS12" s="629"/>
      <c r="FT12" s="552"/>
      <c r="FU12" s="553"/>
      <c r="FV12" s="554"/>
      <c r="FW12" s="230">
        <f t="shared" si="22"/>
        <v>0</v>
      </c>
      <c r="FZ12" s="103"/>
      <c r="GA12" s="15">
        <v>5</v>
      </c>
      <c r="GB12" s="552">
        <v>901.7</v>
      </c>
      <c r="GC12" s="231"/>
      <c r="GD12" s="552"/>
      <c r="GE12" s="69"/>
      <c r="GF12" s="70">
        <v>0</v>
      </c>
      <c r="GG12" s="361">
        <f t="shared" si="23"/>
        <v>0</v>
      </c>
      <c r="GJ12" s="103"/>
      <c r="GK12" s="15">
        <v>5</v>
      </c>
      <c r="GL12" s="334">
        <v>874.5</v>
      </c>
      <c r="GM12" s="231"/>
      <c r="GN12" s="334"/>
      <c r="GO12" s="94"/>
      <c r="GP12" s="70"/>
      <c r="GQ12" s="361">
        <f t="shared" si="24"/>
        <v>0</v>
      </c>
      <c r="GT12" s="103"/>
      <c r="GU12" s="15">
        <v>5</v>
      </c>
      <c r="GV12" s="91">
        <v>899.9</v>
      </c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>
        <v>891.8</v>
      </c>
      <c r="HG12" s="629"/>
      <c r="HH12" s="552"/>
      <c r="HI12" s="682"/>
      <c r="HJ12" s="554"/>
      <c r="HK12" s="361">
        <f t="shared" si="26"/>
        <v>0</v>
      </c>
      <c r="HN12" s="103"/>
      <c r="HO12" s="613">
        <v>5</v>
      </c>
      <c r="HP12" s="552">
        <v>915.3</v>
      </c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>
        <v>884.5</v>
      </c>
      <c r="IA12" s="635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>
        <v>919.4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929.4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>
        <v>920.8</v>
      </c>
      <c r="JO12" s="231"/>
      <c r="JP12" s="91"/>
      <c r="JQ12" s="69"/>
      <c r="JR12" s="70"/>
      <c r="JS12" s="361">
        <f t="shared" si="31"/>
        <v>0</v>
      </c>
      <c r="JV12" s="103"/>
      <c r="JW12" s="15">
        <v>5</v>
      </c>
      <c r="JX12" s="68"/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/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/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/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/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/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29">
        <v>45134</v>
      </c>
      <c r="P13" s="552">
        <v>909</v>
      </c>
      <c r="Q13" s="682" t="s">
        <v>288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5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29"/>
      <c r="AJ13" s="552"/>
      <c r="AK13" s="682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29"/>
      <c r="AT13" s="552"/>
      <c r="AU13" s="682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3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29"/>
      <c r="DB13" s="552"/>
      <c r="DC13" s="682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>
        <v>908.99</v>
      </c>
      <c r="EY13" s="629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>
        <v>946.6</v>
      </c>
      <c r="FI13" s="629"/>
      <c r="FJ13" s="552"/>
      <c r="FK13" s="553"/>
      <c r="FL13" s="554"/>
      <c r="FM13" s="230">
        <f t="shared" si="21"/>
        <v>0</v>
      </c>
      <c r="FP13" s="316"/>
      <c r="FQ13" s="15">
        <v>6</v>
      </c>
      <c r="FR13" s="552">
        <v>909.9</v>
      </c>
      <c r="FS13" s="629"/>
      <c r="FT13" s="552"/>
      <c r="FU13" s="553"/>
      <c r="FV13" s="554"/>
      <c r="FW13" s="230">
        <f t="shared" si="22"/>
        <v>0</v>
      </c>
      <c r="FZ13" s="103"/>
      <c r="GA13" s="15">
        <v>6</v>
      </c>
      <c r="GB13" s="552">
        <v>869.1</v>
      </c>
      <c r="GC13" s="231"/>
      <c r="GD13" s="552"/>
      <c r="GE13" s="69"/>
      <c r="GF13" s="70">
        <v>0</v>
      </c>
      <c r="GG13" s="361">
        <f t="shared" si="23"/>
        <v>0</v>
      </c>
      <c r="GJ13" s="103"/>
      <c r="GK13" s="15">
        <v>6</v>
      </c>
      <c r="GL13" s="334">
        <v>903.6</v>
      </c>
      <c r="GM13" s="231"/>
      <c r="GN13" s="334"/>
      <c r="GO13" s="94"/>
      <c r="GP13" s="70"/>
      <c r="GQ13" s="361">
        <f t="shared" si="24"/>
        <v>0</v>
      </c>
      <c r="GT13" s="103"/>
      <c r="GU13" s="15">
        <v>6</v>
      </c>
      <c r="GV13" s="91">
        <v>867.3</v>
      </c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>
        <v>914.4</v>
      </c>
      <c r="HG13" s="629"/>
      <c r="HH13" s="552"/>
      <c r="HI13" s="682"/>
      <c r="HJ13" s="554"/>
      <c r="HK13" s="361">
        <f t="shared" si="26"/>
        <v>0</v>
      </c>
      <c r="HN13" s="103"/>
      <c r="HO13" s="613">
        <v>6</v>
      </c>
      <c r="HP13" s="552">
        <v>883.1</v>
      </c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>
        <v>909</v>
      </c>
      <c r="IA13" s="635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>
        <v>894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918.5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69"/>
      <c r="JR13" s="70"/>
      <c r="JS13" s="361">
        <f t="shared" si="31"/>
        <v>0</v>
      </c>
      <c r="JV13" s="103"/>
      <c r="JW13" s="15">
        <v>6</v>
      </c>
      <c r="JX13" s="68"/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/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/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/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/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/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29">
        <v>45133</v>
      </c>
      <c r="P14" s="552">
        <v>864.5</v>
      </c>
      <c r="Q14" s="682" t="s">
        <v>284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5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29"/>
      <c r="AJ14" s="552"/>
      <c r="AK14" s="682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29"/>
      <c r="AT14" s="552"/>
      <c r="AU14" s="682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3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29"/>
      <c r="DB14" s="552"/>
      <c r="DC14" s="682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>
        <v>958.89</v>
      </c>
      <c r="EY14" s="629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>
        <v>914.9</v>
      </c>
      <c r="FI14" s="629"/>
      <c r="FJ14" s="552"/>
      <c r="FK14" s="553"/>
      <c r="FL14" s="554"/>
      <c r="FM14" s="230">
        <f t="shared" si="21"/>
        <v>0</v>
      </c>
      <c r="FP14" s="316"/>
      <c r="FQ14" s="15">
        <v>7</v>
      </c>
      <c r="FR14" s="552">
        <v>910.8</v>
      </c>
      <c r="FS14" s="629"/>
      <c r="FT14" s="552"/>
      <c r="FU14" s="553"/>
      <c r="FV14" s="554"/>
      <c r="FW14" s="230">
        <f t="shared" si="22"/>
        <v>0</v>
      </c>
      <c r="FZ14" s="103"/>
      <c r="GA14" s="15">
        <v>7</v>
      </c>
      <c r="GB14" s="552">
        <v>916.3</v>
      </c>
      <c r="GC14" s="231"/>
      <c r="GD14" s="552"/>
      <c r="GE14" s="69"/>
      <c r="GF14" s="70">
        <v>0</v>
      </c>
      <c r="GG14" s="361">
        <f t="shared" si="23"/>
        <v>0</v>
      </c>
      <c r="GJ14" s="103"/>
      <c r="GK14" s="15">
        <v>7</v>
      </c>
      <c r="GL14" s="334">
        <v>874.5</v>
      </c>
      <c r="GM14" s="231"/>
      <c r="GN14" s="334"/>
      <c r="GO14" s="94"/>
      <c r="GP14" s="70"/>
      <c r="GQ14" s="361">
        <f t="shared" si="24"/>
        <v>0</v>
      </c>
      <c r="GT14" s="103"/>
      <c r="GU14" s="15">
        <v>7</v>
      </c>
      <c r="GV14" s="91">
        <v>903.6</v>
      </c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>
        <v>881.8</v>
      </c>
      <c r="HG14" s="629"/>
      <c r="HH14" s="552"/>
      <c r="HI14" s="682"/>
      <c r="HJ14" s="554"/>
      <c r="HK14" s="361">
        <f t="shared" si="26"/>
        <v>0</v>
      </c>
      <c r="HN14" s="103"/>
      <c r="HO14" s="613">
        <v>7</v>
      </c>
      <c r="HP14" s="552">
        <v>939.8</v>
      </c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>
        <v>886.3</v>
      </c>
      <c r="IA14" s="635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>
        <v>870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883.1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>
        <v>940.7</v>
      </c>
      <c r="JO14" s="231"/>
      <c r="JP14" s="91"/>
      <c r="JQ14" s="69"/>
      <c r="JR14" s="70"/>
      <c r="JS14" s="361">
        <f t="shared" si="31"/>
        <v>0</v>
      </c>
      <c r="JV14" s="103"/>
      <c r="JW14" s="15">
        <v>7</v>
      </c>
      <c r="JX14" s="68"/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/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/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/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/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/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50"/>
      <c r="P15" s="1251"/>
      <c r="Q15" s="1252"/>
      <c r="R15" s="1253"/>
      <c r="S15" s="1254">
        <f t="shared" si="8"/>
        <v>0</v>
      </c>
      <c r="V15" s="103"/>
      <c r="W15" s="15">
        <v>8</v>
      </c>
      <c r="X15" s="555">
        <v>905.4</v>
      </c>
      <c r="Y15" s="635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29"/>
      <c r="AJ15" s="552"/>
      <c r="AK15" s="682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29"/>
      <c r="AT15" s="552"/>
      <c r="AU15" s="682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3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29"/>
      <c r="DB15" s="552"/>
      <c r="DC15" s="682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>
        <v>937.12</v>
      </c>
      <c r="EY15" s="629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>
        <v>936.7</v>
      </c>
      <c r="FI15" s="629"/>
      <c r="FJ15" s="552"/>
      <c r="FK15" s="553"/>
      <c r="FL15" s="554"/>
      <c r="FM15" s="230">
        <f t="shared" si="21"/>
        <v>0</v>
      </c>
      <c r="FP15" s="316"/>
      <c r="FQ15" s="15">
        <v>8</v>
      </c>
      <c r="FR15" s="552">
        <v>898.1</v>
      </c>
      <c r="FS15" s="629"/>
      <c r="FT15" s="552"/>
      <c r="FU15" s="553"/>
      <c r="FV15" s="554"/>
      <c r="FW15" s="230">
        <f t="shared" si="22"/>
        <v>0</v>
      </c>
      <c r="FZ15" s="103"/>
      <c r="GA15" s="15">
        <v>8</v>
      </c>
      <c r="GB15" s="552">
        <v>885.4</v>
      </c>
      <c r="GC15" s="231"/>
      <c r="GD15" s="552"/>
      <c r="GE15" s="69"/>
      <c r="GF15" s="70">
        <v>0</v>
      </c>
      <c r="GG15" s="361">
        <f t="shared" si="23"/>
        <v>0</v>
      </c>
      <c r="GJ15" s="103"/>
      <c r="GK15" s="15">
        <v>8</v>
      </c>
      <c r="GL15" s="334">
        <v>910.8</v>
      </c>
      <c r="GM15" s="231"/>
      <c r="GN15" s="334"/>
      <c r="GO15" s="94"/>
      <c r="GP15" s="70"/>
      <c r="GQ15" s="361">
        <f t="shared" si="24"/>
        <v>0</v>
      </c>
      <c r="GT15" s="103"/>
      <c r="GU15" s="15">
        <v>8</v>
      </c>
      <c r="GV15" s="91">
        <v>894.5</v>
      </c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>
        <v>921.7</v>
      </c>
      <c r="HG15" s="629"/>
      <c r="HH15" s="552"/>
      <c r="HI15" s="682"/>
      <c r="HJ15" s="554"/>
      <c r="HK15" s="361">
        <f t="shared" si="26"/>
        <v>0</v>
      </c>
      <c r="HN15" s="103"/>
      <c r="HO15" s="613">
        <v>8</v>
      </c>
      <c r="HP15" s="552">
        <v>900.8</v>
      </c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>
        <v>882.7</v>
      </c>
      <c r="IA15" s="635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>
        <v>895.4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894.9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>
        <v>925.3</v>
      </c>
      <c r="JO15" s="231"/>
      <c r="JP15" s="91"/>
      <c r="JQ15" s="69"/>
      <c r="JR15" s="70"/>
      <c r="JS15" s="361">
        <f t="shared" si="31"/>
        <v>0</v>
      </c>
      <c r="JV15" s="103"/>
      <c r="JW15" s="15">
        <v>8</v>
      </c>
      <c r="JX15" s="68"/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/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/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/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/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/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29">
        <v>45136</v>
      </c>
      <c r="P16" s="552">
        <v>902.6</v>
      </c>
      <c r="Q16" s="682" t="s">
        <v>304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5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29"/>
      <c r="AJ16" s="552"/>
      <c r="AK16" s="682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29"/>
      <c r="AT16" s="552"/>
      <c r="AU16" s="682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3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29"/>
      <c r="DB16" s="552"/>
      <c r="DC16" s="682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>
        <v>948.91</v>
      </c>
      <c r="EY16" s="629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>
        <v>921.2</v>
      </c>
      <c r="FI16" s="629"/>
      <c r="FJ16" s="552"/>
      <c r="FK16" s="553"/>
      <c r="FL16" s="554"/>
      <c r="FM16" s="230">
        <f t="shared" si="21"/>
        <v>0</v>
      </c>
      <c r="FP16" s="316"/>
      <c r="FQ16" s="15">
        <v>9</v>
      </c>
      <c r="FR16" s="552">
        <v>865.4</v>
      </c>
      <c r="FS16" s="629"/>
      <c r="FT16" s="552"/>
      <c r="FU16" s="553"/>
      <c r="FV16" s="554"/>
      <c r="FW16" s="230">
        <f t="shared" si="22"/>
        <v>0</v>
      </c>
      <c r="FZ16" s="103"/>
      <c r="GA16" s="15">
        <v>9</v>
      </c>
      <c r="GB16" s="552">
        <v>888.1</v>
      </c>
      <c r="GC16" s="231"/>
      <c r="GD16" s="552"/>
      <c r="GE16" s="69"/>
      <c r="GF16" s="70">
        <v>0</v>
      </c>
      <c r="GG16" s="361">
        <f t="shared" si="23"/>
        <v>0</v>
      </c>
      <c r="GJ16" s="103"/>
      <c r="GK16" s="15">
        <v>9</v>
      </c>
      <c r="GL16" s="334">
        <v>894.5</v>
      </c>
      <c r="GM16" s="231"/>
      <c r="GN16" s="334"/>
      <c r="GO16" s="94"/>
      <c r="GP16" s="70"/>
      <c r="GQ16" s="361">
        <f t="shared" si="24"/>
        <v>0</v>
      </c>
      <c r="GT16" s="103"/>
      <c r="GU16" s="15">
        <v>9</v>
      </c>
      <c r="GV16" s="91">
        <v>905.4</v>
      </c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>
        <v>919</v>
      </c>
      <c r="HG16" s="629"/>
      <c r="HH16" s="552"/>
      <c r="HI16" s="682"/>
      <c r="HJ16" s="554"/>
      <c r="HK16" s="361">
        <f t="shared" si="26"/>
        <v>0</v>
      </c>
      <c r="HN16" s="103"/>
      <c r="HO16" s="613">
        <v>9</v>
      </c>
      <c r="HP16" s="552">
        <v>910.8</v>
      </c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>
        <v>897.2</v>
      </c>
      <c r="IA16" s="635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>
        <v>896.7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894.9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>
        <v>861.8</v>
      </c>
      <c r="JO16" s="231"/>
      <c r="JP16" s="91"/>
      <c r="JQ16" s="69"/>
      <c r="JR16" s="70"/>
      <c r="JS16" s="361">
        <f t="shared" si="31"/>
        <v>0</v>
      </c>
      <c r="JV16" s="103"/>
      <c r="JW16" s="15">
        <v>9</v>
      </c>
      <c r="JX16" s="68"/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/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/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/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/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/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29">
        <v>45133</v>
      </c>
      <c r="P17" s="552">
        <v>899</v>
      </c>
      <c r="Q17" s="682" t="s">
        <v>284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5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29"/>
      <c r="AJ17" s="552"/>
      <c r="AK17" s="682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29"/>
      <c r="AT17" s="552"/>
      <c r="AU17" s="682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3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29"/>
      <c r="DB17" s="552"/>
      <c r="DC17" s="682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>
        <v>928.95</v>
      </c>
      <c r="EY17" s="629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>
        <v>953</v>
      </c>
      <c r="FI17" s="629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>
        <v>915.3</v>
      </c>
      <c r="FS17" s="629"/>
      <c r="FT17" s="552"/>
      <c r="FU17" s="553"/>
      <c r="FV17" s="554"/>
      <c r="FW17" s="230">
        <f t="shared" si="22"/>
        <v>0</v>
      </c>
      <c r="FZ17" s="103"/>
      <c r="GA17" s="15">
        <v>10</v>
      </c>
      <c r="GB17" s="552">
        <v>935.3</v>
      </c>
      <c r="GC17" s="231"/>
      <c r="GD17" s="552"/>
      <c r="GE17" s="69"/>
      <c r="GF17" s="70">
        <v>0</v>
      </c>
      <c r="GG17" s="361">
        <f t="shared" si="23"/>
        <v>0</v>
      </c>
      <c r="GJ17" s="103"/>
      <c r="GK17" s="15">
        <v>10</v>
      </c>
      <c r="GL17" s="334">
        <v>880.9</v>
      </c>
      <c r="GM17" s="231"/>
      <c r="GN17" s="334"/>
      <c r="GO17" s="94"/>
      <c r="GP17" s="70"/>
      <c r="GQ17" s="361">
        <f t="shared" si="24"/>
        <v>0</v>
      </c>
      <c r="GT17" s="103"/>
      <c r="GU17" s="15">
        <v>10</v>
      </c>
      <c r="GV17" s="91">
        <v>928</v>
      </c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>
        <v>866.4</v>
      </c>
      <c r="HG17" s="629"/>
      <c r="HH17" s="552"/>
      <c r="HI17" s="682"/>
      <c r="HJ17" s="554"/>
      <c r="HK17" s="361">
        <f t="shared" si="26"/>
        <v>0</v>
      </c>
      <c r="HN17" s="103"/>
      <c r="HO17" s="613">
        <v>10</v>
      </c>
      <c r="HP17" s="552">
        <v>912.6</v>
      </c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>
        <v>910.8</v>
      </c>
      <c r="IA17" s="635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>
        <v>914.9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918.5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>
        <v>907.2</v>
      </c>
      <c r="JO17" s="231"/>
      <c r="JP17" s="91"/>
      <c r="JQ17" s="69"/>
      <c r="JR17" s="70"/>
      <c r="JS17" s="361">
        <f t="shared" si="31"/>
        <v>0</v>
      </c>
      <c r="JV17" s="103"/>
      <c r="JW17" s="15">
        <v>10</v>
      </c>
      <c r="JX17" s="68"/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/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/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/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/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/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29"/>
      <c r="SM17" s="552"/>
      <c r="SN17" s="682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2">
        <v>937.1</v>
      </c>
      <c r="O18" s="629">
        <v>45041</v>
      </c>
      <c r="P18" s="552">
        <v>937.1</v>
      </c>
      <c r="Q18" s="682" t="s">
        <v>282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5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29"/>
      <c r="AJ18" s="552"/>
      <c r="AK18" s="682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29"/>
      <c r="AT18" s="552"/>
      <c r="AU18" s="682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29"/>
      <c r="DB18" s="552"/>
      <c r="DC18" s="682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>
        <v>943.92</v>
      </c>
      <c r="EY18" s="629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>
        <v>893.1</v>
      </c>
      <c r="FI18" s="629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>
        <v>923.5</v>
      </c>
      <c r="FS18" s="629"/>
      <c r="FT18" s="552"/>
      <c r="FU18" s="553"/>
      <c r="FV18" s="554"/>
      <c r="FW18" s="230">
        <f t="shared" si="22"/>
        <v>0</v>
      </c>
      <c r="FX18" s="70"/>
      <c r="FZ18" s="103"/>
      <c r="GA18" s="15">
        <v>11</v>
      </c>
      <c r="GB18" s="552">
        <v>883.6</v>
      </c>
      <c r="GC18" s="231"/>
      <c r="GD18" s="552"/>
      <c r="GE18" s="69"/>
      <c r="GF18" s="70">
        <v>0</v>
      </c>
      <c r="GG18" s="361">
        <f t="shared" si="23"/>
        <v>0</v>
      </c>
      <c r="GJ18" s="103"/>
      <c r="GK18" s="15">
        <v>11</v>
      </c>
      <c r="GL18" s="334">
        <v>872.7</v>
      </c>
      <c r="GM18" s="231"/>
      <c r="GN18" s="334"/>
      <c r="GO18" s="94"/>
      <c r="GP18" s="70"/>
      <c r="GQ18" s="361">
        <f t="shared" si="24"/>
        <v>0</v>
      </c>
      <c r="GT18" s="103"/>
      <c r="GU18" s="15">
        <v>11</v>
      </c>
      <c r="GV18" s="91">
        <v>903.6</v>
      </c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>
        <v>893.6</v>
      </c>
      <c r="HG18" s="629"/>
      <c r="HH18" s="552"/>
      <c r="HI18" s="682"/>
      <c r="HJ18" s="554"/>
      <c r="HK18" s="361">
        <f t="shared" si="26"/>
        <v>0</v>
      </c>
      <c r="HN18" s="103"/>
      <c r="HO18" s="613">
        <v>11</v>
      </c>
      <c r="HP18" s="552">
        <v>919</v>
      </c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>
        <v>922.6</v>
      </c>
      <c r="IA18" s="635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>
        <v>936.2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912.6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>
        <v>919.9</v>
      </c>
      <c r="JO18" s="231"/>
      <c r="JP18" s="91"/>
      <c r="JQ18" s="69"/>
      <c r="JR18" s="70"/>
      <c r="JS18" s="361">
        <f t="shared" si="31"/>
        <v>0</v>
      </c>
      <c r="JV18" s="103"/>
      <c r="JW18" s="15">
        <v>11</v>
      </c>
      <c r="JX18" s="68"/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/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/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/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/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/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29"/>
      <c r="SM18" s="552"/>
      <c r="SN18" s="682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2">
        <v>909</v>
      </c>
      <c r="O19" s="629">
        <v>45041</v>
      </c>
      <c r="P19" s="552">
        <v>909</v>
      </c>
      <c r="Q19" s="682" t="s">
        <v>282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5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29"/>
      <c r="AJ19" s="555"/>
      <c r="AK19" s="682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29"/>
      <c r="AT19" s="552"/>
      <c r="AU19" s="682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29"/>
      <c r="DB19" s="552"/>
      <c r="DC19" s="682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>
        <v>925.32</v>
      </c>
      <c r="EY19" s="629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>
        <v>908.5</v>
      </c>
      <c r="FI19" s="629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>
        <v>913.5</v>
      </c>
      <c r="FS19" s="629"/>
      <c r="FT19" s="552"/>
      <c r="FU19" s="553"/>
      <c r="FV19" s="554"/>
      <c r="FW19" s="230">
        <f t="shared" si="22"/>
        <v>0</v>
      </c>
      <c r="FX19" s="70"/>
      <c r="FZ19" s="103"/>
      <c r="GA19" s="15">
        <v>12</v>
      </c>
      <c r="GB19" s="552">
        <v>884.5</v>
      </c>
      <c r="GC19" s="231"/>
      <c r="GD19" s="552"/>
      <c r="GE19" s="69"/>
      <c r="GF19" s="70">
        <v>0</v>
      </c>
      <c r="GG19" s="361">
        <f t="shared" si="23"/>
        <v>0</v>
      </c>
      <c r="GJ19" s="103"/>
      <c r="GK19" s="15">
        <v>12</v>
      </c>
      <c r="GL19" s="334">
        <v>877.2</v>
      </c>
      <c r="GM19" s="231"/>
      <c r="GN19" s="334"/>
      <c r="GO19" s="94"/>
      <c r="GP19" s="70"/>
      <c r="GQ19" s="361">
        <f t="shared" si="24"/>
        <v>0</v>
      </c>
      <c r="GT19" s="103"/>
      <c r="GU19" s="15">
        <v>12</v>
      </c>
      <c r="GV19" s="91">
        <v>865.4</v>
      </c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>
        <v>938.9</v>
      </c>
      <c r="HG19" s="629"/>
      <c r="HH19" s="552"/>
      <c r="HI19" s="682"/>
      <c r="HJ19" s="554"/>
      <c r="HK19" s="361">
        <f t="shared" si="26"/>
        <v>0</v>
      </c>
      <c r="HN19" s="103"/>
      <c r="HO19" s="613">
        <v>12</v>
      </c>
      <c r="HP19" s="552">
        <v>930.3</v>
      </c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>
        <v>873.6</v>
      </c>
      <c r="IA19" s="635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>
        <v>904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>
        <v>920.8</v>
      </c>
      <c r="JO19" s="231"/>
      <c r="JP19" s="91"/>
      <c r="JQ19" s="69"/>
      <c r="JR19" s="70"/>
      <c r="JS19" s="361">
        <f t="shared" si="31"/>
        <v>0</v>
      </c>
      <c r="JV19" s="93"/>
      <c r="JW19" s="15">
        <v>12</v>
      </c>
      <c r="JX19" s="68"/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/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/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/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/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/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2">
        <v>896.3</v>
      </c>
      <c r="O20" s="629">
        <v>45041</v>
      </c>
      <c r="P20" s="552">
        <v>896.3</v>
      </c>
      <c r="Q20" s="682" t="s">
        <v>282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5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29"/>
      <c r="AJ20" s="552"/>
      <c r="AK20" s="682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29"/>
      <c r="AT20" s="552"/>
      <c r="AU20" s="682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29"/>
      <c r="DB20" s="552"/>
      <c r="DC20" s="682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>
        <v>931.67</v>
      </c>
      <c r="EY20" s="629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>
        <v>919</v>
      </c>
      <c r="FI20" s="629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>
        <v>904.5</v>
      </c>
      <c r="FS20" s="629"/>
      <c r="FT20" s="552"/>
      <c r="FU20" s="553"/>
      <c r="FV20" s="554"/>
      <c r="FW20" s="230">
        <f t="shared" si="22"/>
        <v>0</v>
      </c>
      <c r="FX20" s="70"/>
      <c r="FZ20" s="103"/>
      <c r="GA20" s="15">
        <v>13</v>
      </c>
      <c r="GB20" s="552">
        <v>882.7</v>
      </c>
      <c r="GC20" s="231"/>
      <c r="GD20" s="552"/>
      <c r="GE20" s="69"/>
      <c r="GF20" s="70">
        <v>0</v>
      </c>
      <c r="GG20" s="361">
        <f t="shared" si="23"/>
        <v>0</v>
      </c>
      <c r="GJ20" s="103"/>
      <c r="GK20" s="15">
        <v>13</v>
      </c>
      <c r="GL20" s="334">
        <v>878.2</v>
      </c>
      <c r="GM20" s="231"/>
      <c r="GN20" s="334"/>
      <c r="GO20" s="94"/>
      <c r="GP20" s="70"/>
      <c r="GQ20" s="361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>
        <v>861.8</v>
      </c>
      <c r="HG20" s="629"/>
      <c r="HH20" s="552"/>
      <c r="HI20" s="682"/>
      <c r="HJ20" s="554"/>
      <c r="HK20" s="230">
        <f t="shared" si="26"/>
        <v>0</v>
      </c>
      <c r="HN20" s="103"/>
      <c r="HO20" s="613">
        <v>13</v>
      </c>
      <c r="HP20" s="552">
        <v>929.4</v>
      </c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>
        <v>912.6</v>
      </c>
      <c r="IA20" s="635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>
        <v>898.6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879.5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>
        <v>918.1</v>
      </c>
      <c r="JO20" s="231"/>
      <c r="JP20" s="91"/>
      <c r="JQ20" s="69"/>
      <c r="JR20" s="70"/>
      <c r="JS20" s="361">
        <f t="shared" si="31"/>
        <v>0</v>
      </c>
      <c r="JV20" s="93"/>
      <c r="JW20" s="15">
        <v>13</v>
      </c>
      <c r="JX20" s="68"/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/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/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/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/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/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2">
        <v>919</v>
      </c>
      <c r="O21" s="629">
        <v>45132</v>
      </c>
      <c r="P21" s="552">
        <v>919</v>
      </c>
      <c r="Q21" s="682" t="s">
        <v>281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5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29"/>
      <c r="AJ21" s="552"/>
      <c r="AK21" s="682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29"/>
      <c r="AT21" s="552"/>
      <c r="AU21" s="682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29"/>
      <c r="DB21" s="552"/>
      <c r="DC21" s="682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>
        <v>928.04</v>
      </c>
      <c r="EY21" s="629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>
        <v>915.8</v>
      </c>
      <c r="FI21" s="629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>
        <v>919</v>
      </c>
      <c r="FS21" s="629"/>
      <c r="FT21" s="552"/>
      <c r="FU21" s="553"/>
      <c r="FV21" s="554"/>
      <c r="FW21" s="230">
        <f t="shared" si="22"/>
        <v>0</v>
      </c>
      <c r="FX21" s="70"/>
      <c r="FZ21" s="103"/>
      <c r="GA21" s="15">
        <v>14</v>
      </c>
      <c r="GB21" s="552">
        <v>931.7</v>
      </c>
      <c r="GC21" s="231"/>
      <c r="GD21" s="552"/>
      <c r="GE21" s="69"/>
      <c r="GF21" s="70">
        <v>0</v>
      </c>
      <c r="GG21" s="361">
        <f t="shared" si="23"/>
        <v>0</v>
      </c>
      <c r="GJ21" s="103"/>
      <c r="GK21" s="15">
        <v>14</v>
      </c>
      <c r="GL21" s="334">
        <v>899</v>
      </c>
      <c r="GM21" s="231"/>
      <c r="GN21" s="334"/>
      <c r="GO21" s="94"/>
      <c r="GP21" s="70"/>
      <c r="GQ21" s="361">
        <f t="shared" si="24"/>
        <v>0</v>
      </c>
      <c r="GT21" s="103"/>
      <c r="GU21" s="15">
        <v>14</v>
      </c>
      <c r="GV21" s="91">
        <v>914.4</v>
      </c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>
        <v>861.8</v>
      </c>
      <c r="HG21" s="629"/>
      <c r="HH21" s="552"/>
      <c r="HI21" s="682"/>
      <c r="HJ21" s="554"/>
      <c r="HK21" s="230">
        <f t="shared" si="26"/>
        <v>0</v>
      </c>
      <c r="HN21" s="103"/>
      <c r="HO21" s="613">
        <v>14</v>
      </c>
      <c r="HP21" s="552">
        <v>908.5</v>
      </c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>
        <v>898.1</v>
      </c>
      <c r="IA21" s="635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>
        <v>897.7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909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>
        <v>920.8</v>
      </c>
      <c r="JO21" s="231"/>
      <c r="JP21" s="91"/>
      <c r="JQ21" s="69"/>
      <c r="JR21" s="70"/>
      <c r="JS21" s="361">
        <f t="shared" si="31"/>
        <v>0</v>
      </c>
      <c r="JV21" s="93"/>
      <c r="JW21" s="15">
        <v>14</v>
      </c>
      <c r="JX21" s="68"/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/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/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/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/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/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2">
        <v>888.1</v>
      </c>
      <c r="O22" s="629">
        <v>45132</v>
      </c>
      <c r="P22" s="552">
        <v>888.1</v>
      </c>
      <c r="Q22" s="682" t="s">
        <v>281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5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29"/>
      <c r="AJ22" s="552"/>
      <c r="AK22" s="682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29"/>
      <c r="AT22" s="552"/>
      <c r="AU22" s="682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29"/>
      <c r="DB22" s="552"/>
      <c r="DC22" s="682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>
        <v>953.45</v>
      </c>
      <c r="EY22" s="629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>
        <v>923.1</v>
      </c>
      <c r="FI22" s="629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>
        <v>890.9</v>
      </c>
      <c r="FS22" s="629"/>
      <c r="FT22" s="552"/>
      <c r="FU22" s="553"/>
      <c r="FV22" s="554"/>
      <c r="FW22" s="230">
        <f t="shared" si="22"/>
        <v>0</v>
      </c>
      <c r="FX22" s="70"/>
      <c r="FZ22" s="103"/>
      <c r="GA22" s="15">
        <v>15</v>
      </c>
      <c r="GB22" s="552">
        <v>896.3</v>
      </c>
      <c r="GC22" s="231"/>
      <c r="GD22" s="552"/>
      <c r="GE22" s="69"/>
      <c r="GF22" s="70">
        <v>0</v>
      </c>
      <c r="GG22" s="361">
        <f t="shared" si="23"/>
        <v>0</v>
      </c>
      <c r="GJ22" s="103"/>
      <c r="GK22" s="15">
        <v>15</v>
      </c>
      <c r="GL22" s="334">
        <v>870</v>
      </c>
      <c r="GM22" s="231"/>
      <c r="GN22" s="334"/>
      <c r="GO22" s="94"/>
      <c r="GP22" s="70"/>
      <c r="GQ22" s="361">
        <f t="shared" si="24"/>
        <v>0</v>
      </c>
      <c r="GT22" s="103"/>
      <c r="GU22" s="15">
        <v>15</v>
      </c>
      <c r="GV22" s="91">
        <v>889.9</v>
      </c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>
        <v>899.9</v>
      </c>
      <c r="HG22" s="629"/>
      <c r="HH22" s="552"/>
      <c r="HI22" s="682"/>
      <c r="HJ22" s="554"/>
      <c r="HK22" s="230">
        <f t="shared" si="26"/>
        <v>0</v>
      </c>
      <c r="HN22" s="103"/>
      <c r="HO22" s="613">
        <v>15</v>
      </c>
      <c r="HP22" s="552">
        <v>913.1</v>
      </c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>
        <v>896.3</v>
      </c>
      <c r="IA22" s="635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>
        <v>890.9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879.5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>
        <v>933.5</v>
      </c>
      <c r="JO22" s="231"/>
      <c r="JP22" s="91"/>
      <c r="JQ22" s="69"/>
      <c r="JR22" s="70"/>
      <c r="JS22" s="361">
        <f t="shared" si="31"/>
        <v>0</v>
      </c>
      <c r="JV22" s="93"/>
      <c r="JW22" s="15">
        <v>15</v>
      </c>
      <c r="JX22" s="68"/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/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/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/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/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/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2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2">
        <v>903.6</v>
      </c>
      <c r="O23" s="629">
        <v>45132</v>
      </c>
      <c r="P23" s="552">
        <v>903.6</v>
      </c>
      <c r="Q23" s="682" t="s">
        <v>281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5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29"/>
      <c r="AJ23" s="552"/>
      <c r="AK23" s="682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29"/>
      <c r="AT23" s="552"/>
      <c r="AU23" s="682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29"/>
      <c r="DB23" s="552"/>
      <c r="DC23" s="682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>
        <v>929.86</v>
      </c>
      <c r="EY23" s="629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>
        <v>932.1</v>
      </c>
      <c r="FI23" s="629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>
        <v>935.3</v>
      </c>
      <c r="FS23" s="629"/>
      <c r="FT23" s="552"/>
      <c r="FU23" s="553"/>
      <c r="FV23" s="554"/>
      <c r="FW23" s="230">
        <f t="shared" si="22"/>
        <v>0</v>
      </c>
      <c r="FX23" s="70"/>
      <c r="FZ23" s="103"/>
      <c r="GA23" s="15">
        <v>16</v>
      </c>
      <c r="GB23" s="552">
        <v>899</v>
      </c>
      <c r="GC23" s="231"/>
      <c r="GD23" s="552"/>
      <c r="GE23" s="69"/>
      <c r="GF23" s="70">
        <v>0</v>
      </c>
      <c r="GG23" s="361">
        <f t="shared" si="23"/>
        <v>0</v>
      </c>
      <c r="GJ23" s="103"/>
      <c r="GK23" s="15">
        <v>16</v>
      </c>
      <c r="GL23" s="334">
        <v>866.4</v>
      </c>
      <c r="GM23" s="231"/>
      <c r="GN23" s="334"/>
      <c r="GO23" s="94"/>
      <c r="GP23" s="70"/>
      <c r="GQ23" s="361">
        <f t="shared" si="24"/>
        <v>0</v>
      </c>
      <c r="GT23" s="103"/>
      <c r="GU23" s="15">
        <v>16</v>
      </c>
      <c r="GV23" s="91">
        <v>909.9</v>
      </c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>
        <v>933.5</v>
      </c>
      <c r="HG23" s="629"/>
      <c r="HH23" s="552"/>
      <c r="HI23" s="682"/>
      <c r="HJ23" s="554"/>
      <c r="HK23" s="230">
        <f t="shared" si="26"/>
        <v>0</v>
      </c>
      <c r="HN23" s="103"/>
      <c r="HO23" s="613">
        <v>16</v>
      </c>
      <c r="HP23" s="552">
        <v>889.9</v>
      </c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>
        <v>863.6</v>
      </c>
      <c r="IA23" s="635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>
        <v>898.1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926.2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>
        <v>884.5</v>
      </c>
      <c r="JO23" s="231"/>
      <c r="JP23" s="91"/>
      <c r="JQ23" s="69"/>
      <c r="JR23" s="70"/>
      <c r="JS23" s="361">
        <f t="shared" si="31"/>
        <v>0</v>
      </c>
      <c r="JV23" s="93"/>
      <c r="JW23" s="15">
        <v>16</v>
      </c>
      <c r="JX23" s="68"/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/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/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/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/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/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2">
        <v>887.2</v>
      </c>
      <c r="O24" s="629">
        <v>45132</v>
      </c>
      <c r="P24" s="552">
        <v>887.2</v>
      </c>
      <c r="Q24" s="682" t="s">
        <v>281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5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29"/>
      <c r="AJ24" s="552"/>
      <c r="AK24" s="682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29"/>
      <c r="AT24" s="552"/>
      <c r="AU24" s="682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29"/>
      <c r="DB24" s="552"/>
      <c r="DC24" s="682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>
        <v>942.56</v>
      </c>
      <c r="EY24" s="629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>
        <v>898.6</v>
      </c>
      <c r="FI24" s="629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>
        <v>925.3</v>
      </c>
      <c r="FS24" s="629"/>
      <c r="FT24" s="552"/>
      <c r="FU24" s="553"/>
      <c r="FV24" s="554"/>
      <c r="FW24" s="230">
        <f t="shared" si="22"/>
        <v>0</v>
      </c>
      <c r="FX24" s="70"/>
      <c r="FZ24" s="103"/>
      <c r="GA24" s="15">
        <v>17</v>
      </c>
      <c r="GB24" s="552">
        <v>912.6</v>
      </c>
      <c r="GC24" s="231"/>
      <c r="GD24" s="552"/>
      <c r="GE24" s="69"/>
      <c r="GF24" s="70">
        <v>0</v>
      </c>
      <c r="GG24" s="361">
        <f t="shared" si="23"/>
        <v>0</v>
      </c>
      <c r="GJ24" s="103"/>
      <c r="GK24" s="15">
        <v>17</v>
      </c>
      <c r="GL24" s="334">
        <v>919.9</v>
      </c>
      <c r="GM24" s="231"/>
      <c r="GN24" s="334"/>
      <c r="GO24" s="94"/>
      <c r="GP24" s="70"/>
      <c r="GQ24" s="361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>
        <v>881.8</v>
      </c>
      <c r="HG24" s="629"/>
      <c r="HH24" s="552"/>
      <c r="HI24" s="682"/>
      <c r="HJ24" s="554"/>
      <c r="HK24" s="230">
        <f t="shared" si="26"/>
        <v>0</v>
      </c>
      <c r="HN24" s="103"/>
      <c r="HO24" s="613">
        <v>17</v>
      </c>
      <c r="HP24" s="552">
        <v>929</v>
      </c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>
        <v>902.6</v>
      </c>
      <c r="IA24" s="635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>
        <v>912.2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865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>
        <v>896.3</v>
      </c>
      <c r="JO24" s="231"/>
      <c r="JP24" s="91"/>
      <c r="JQ24" s="69"/>
      <c r="JR24" s="70"/>
      <c r="JS24" s="361">
        <f t="shared" si="31"/>
        <v>0</v>
      </c>
      <c r="JV24" s="93"/>
      <c r="JW24" s="15">
        <v>17</v>
      </c>
      <c r="JX24" s="68"/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/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/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/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/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/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2">
        <v>887.2</v>
      </c>
      <c r="O25" s="629">
        <v>45132</v>
      </c>
      <c r="P25" s="552">
        <v>887.2</v>
      </c>
      <c r="Q25" s="682" t="s">
        <v>280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5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29"/>
      <c r="AJ25" s="552"/>
      <c r="AK25" s="682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29"/>
      <c r="AT25" s="552"/>
      <c r="AU25" s="682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29"/>
      <c r="DB25" s="552"/>
      <c r="DC25" s="682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>
        <v>942.56</v>
      </c>
      <c r="EY25" s="629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>
        <v>918.5</v>
      </c>
      <c r="FI25" s="629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>
        <v>939.8</v>
      </c>
      <c r="FS25" s="629"/>
      <c r="FT25" s="552"/>
      <c r="FU25" s="553"/>
      <c r="FV25" s="554"/>
      <c r="FW25" s="230">
        <f t="shared" si="22"/>
        <v>0</v>
      </c>
      <c r="FX25" s="70"/>
      <c r="FZ25" s="93"/>
      <c r="GA25" s="15">
        <v>18</v>
      </c>
      <c r="GB25" s="552">
        <v>927.1</v>
      </c>
      <c r="GC25" s="231"/>
      <c r="GD25" s="552"/>
      <c r="GE25" s="69"/>
      <c r="GF25" s="70">
        <v>0</v>
      </c>
      <c r="GG25" s="361">
        <f t="shared" si="23"/>
        <v>0</v>
      </c>
      <c r="GJ25" s="93"/>
      <c r="GK25" s="15">
        <v>18</v>
      </c>
      <c r="GL25" s="334">
        <v>899.9</v>
      </c>
      <c r="GM25" s="231"/>
      <c r="GN25" s="334"/>
      <c r="GO25" s="94"/>
      <c r="GP25" s="70"/>
      <c r="GQ25" s="361">
        <f t="shared" si="24"/>
        <v>0</v>
      </c>
      <c r="GT25" s="93"/>
      <c r="GU25" s="15">
        <v>18</v>
      </c>
      <c r="GV25" s="91">
        <v>874.5</v>
      </c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>
        <v>933.5</v>
      </c>
      <c r="HG25" s="629"/>
      <c r="HH25" s="552"/>
      <c r="HI25" s="682"/>
      <c r="HJ25" s="554"/>
      <c r="HK25" s="230">
        <f t="shared" si="26"/>
        <v>0</v>
      </c>
      <c r="HN25" s="202"/>
      <c r="HO25" s="613">
        <v>18</v>
      </c>
      <c r="HP25" s="552">
        <v>899</v>
      </c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>
        <v>861.8</v>
      </c>
      <c r="IA25" s="635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>
        <v>924.9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937.1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>
        <v>940.7</v>
      </c>
      <c r="JO25" s="231"/>
      <c r="JP25" s="91"/>
      <c r="JQ25" s="69"/>
      <c r="JR25" s="70"/>
      <c r="JS25" s="361">
        <f t="shared" si="31"/>
        <v>0</v>
      </c>
      <c r="JV25" s="93"/>
      <c r="JW25" s="15">
        <v>18</v>
      </c>
      <c r="JX25" s="68"/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/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/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/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/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/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2">
        <v>899.9</v>
      </c>
      <c r="O26" s="629">
        <v>45132</v>
      </c>
      <c r="P26" s="552">
        <v>899.9</v>
      </c>
      <c r="Q26" s="682" t="s">
        <v>280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5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29"/>
      <c r="AJ26" s="552"/>
      <c r="AK26" s="682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29"/>
      <c r="AT26" s="552"/>
      <c r="AU26" s="682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29"/>
      <c r="DB26" s="552"/>
      <c r="DC26" s="682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>
        <v>936.21</v>
      </c>
      <c r="EY26" s="629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>
        <v>924</v>
      </c>
      <c r="FI26" s="629"/>
      <c r="FJ26" s="552"/>
      <c r="FK26" s="553"/>
      <c r="FL26" s="554"/>
      <c r="FM26" s="230">
        <f t="shared" si="21"/>
        <v>0</v>
      </c>
      <c r="FP26" s="93"/>
      <c r="FQ26" s="15">
        <v>19</v>
      </c>
      <c r="FR26" s="552">
        <v>899</v>
      </c>
      <c r="FS26" s="629"/>
      <c r="FT26" s="552"/>
      <c r="FU26" s="553"/>
      <c r="FV26" s="554"/>
      <c r="FW26" s="230">
        <f t="shared" si="22"/>
        <v>0</v>
      </c>
      <c r="FX26" s="70"/>
      <c r="FZ26" s="103"/>
      <c r="GA26" s="15">
        <v>19</v>
      </c>
      <c r="GB26" s="552">
        <v>927.1</v>
      </c>
      <c r="GC26" s="231"/>
      <c r="GD26" s="552"/>
      <c r="GE26" s="69"/>
      <c r="GF26" s="70">
        <v>0</v>
      </c>
      <c r="GG26" s="361">
        <f t="shared" si="23"/>
        <v>0</v>
      </c>
      <c r="GJ26" s="103"/>
      <c r="GK26" s="15">
        <v>19</v>
      </c>
      <c r="GL26" s="334">
        <v>883.6</v>
      </c>
      <c r="GM26" s="231"/>
      <c r="GN26" s="334"/>
      <c r="GO26" s="94"/>
      <c r="GP26" s="70"/>
      <c r="GQ26" s="361">
        <f t="shared" si="24"/>
        <v>0</v>
      </c>
      <c r="GT26" s="103"/>
      <c r="GU26" s="15">
        <v>19</v>
      </c>
      <c r="GV26" s="91">
        <v>893.6</v>
      </c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>
        <v>915.3</v>
      </c>
      <c r="HG26" s="629"/>
      <c r="HH26" s="552"/>
      <c r="HI26" s="682"/>
      <c r="HJ26" s="554"/>
      <c r="HK26" s="230">
        <f t="shared" si="26"/>
        <v>0</v>
      </c>
      <c r="HN26" s="202"/>
      <c r="HO26" s="613">
        <v>19</v>
      </c>
      <c r="HP26" s="552">
        <v>896.7</v>
      </c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>
        <v>899</v>
      </c>
      <c r="IA26" s="635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>
        <v>924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934.4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>
        <v>938.9</v>
      </c>
      <c r="JO26" s="231"/>
      <c r="JP26" s="91"/>
      <c r="JQ26" s="69"/>
      <c r="JR26" s="70"/>
      <c r="JS26" s="361">
        <f t="shared" si="31"/>
        <v>0</v>
      </c>
      <c r="JV26" s="93"/>
      <c r="JW26" s="15">
        <v>19</v>
      </c>
      <c r="JX26" s="68"/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/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/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/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/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/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2">
        <v>880.9</v>
      </c>
      <c r="O27" s="629">
        <v>45132</v>
      </c>
      <c r="P27" s="552">
        <v>880.9</v>
      </c>
      <c r="Q27" s="682" t="s">
        <v>280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5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29"/>
      <c r="AJ27" s="552"/>
      <c r="AK27" s="682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29"/>
      <c r="AT27" s="552"/>
      <c r="AU27" s="682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29"/>
      <c r="DB27" s="552"/>
      <c r="DC27" s="682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>
        <v>914.44</v>
      </c>
      <c r="EY27" s="629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>
        <v>929.4</v>
      </c>
      <c r="FI27" s="629"/>
      <c r="FJ27" s="552"/>
      <c r="FK27" s="553"/>
      <c r="FL27" s="554"/>
      <c r="FM27" s="230">
        <f t="shared" si="21"/>
        <v>0</v>
      </c>
      <c r="FP27" s="93"/>
      <c r="FQ27" s="15">
        <v>20</v>
      </c>
      <c r="FR27" s="552">
        <v>910.8</v>
      </c>
      <c r="FS27" s="629"/>
      <c r="FT27" s="552"/>
      <c r="FU27" s="553"/>
      <c r="FV27" s="554"/>
      <c r="FW27" s="230">
        <f t="shared" si="22"/>
        <v>0</v>
      </c>
      <c r="FX27" s="70"/>
      <c r="FZ27" s="103"/>
      <c r="GA27" s="15">
        <v>20</v>
      </c>
      <c r="GB27" s="552">
        <v>940.7</v>
      </c>
      <c r="GC27" s="231"/>
      <c r="GD27" s="552"/>
      <c r="GE27" s="69"/>
      <c r="GF27" s="70">
        <v>0</v>
      </c>
      <c r="GG27" s="361">
        <f t="shared" si="23"/>
        <v>0</v>
      </c>
      <c r="GJ27" s="103"/>
      <c r="GK27" s="15">
        <v>20</v>
      </c>
      <c r="GL27" s="334">
        <v>867.3</v>
      </c>
      <c r="GM27" s="231"/>
      <c r="GN27" s="334"/>
      <c r="GO27" s="94"/>
      <c r="GP27" s="70"/>
      <c r="GQ27" s="361">
        <f t="shared" si="24"/>
        <v>0</v>
      </c>
      <c r="GT27" s="103"/>
      <c r="GU27" s="15">
        <v>20</v>
      </c>
      <c r="GV27" s="91">
        <v>940.7</v>
      </c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>
        <v>889</v>
      </c>
      <c r="HG27" s="629"/>
      <c r="HH27" s="552"/>
      <c r="HI27" s="682"/>
      <c r="HJ27" s="554"/>
      <c r="HK27" s="230">
        <f t="shared" si="26"/>
        <v>0</v>
      </c>
      <c r="HN27" s="202"/>
      <c r="HO27" s="613">
        <v>20</v>
      </c>
      <c r="HP27" s="552">
        <v>912.2</v>
      </c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>
        <v>919.9</v>
      </c>
      <c r="IA27" s="635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>
        <v>909.9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895.4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>
        <v>940.7</v>
      </c>
      <c r="JO27" s="231"/>
      <c r="JP27" s="91"/>
      <c r="JQ27" s="69"/>
      <c r="JR27" s="70"/>
      <c r="JS27" s="361">
        <f t="shared" si="31"/>
        <v>0</v>
      </c>
      <c r="JV27" s="93"/>
      <c r="JW27" s="15">
        <v>20</v>
      </c>
      <c r="JX27" s="68"/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/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/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/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/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/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2">
        <v>879.1</v>
      </c>
      <c r="O28" s="629">
        <v>45132</v>
      </c>
      <c r="P28" s="552">
        <v>879.1</v>
      </c>
      <c r="Q28" s="682" t="s">
        <v>280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5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29"/>
      <c r="AJ28" s="552"/>
      <c r="AK28" s="682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29"/>
      <c r="AT28" s="552"/>
      <c r="AU28" s="682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32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29"/>
      <c r="DB28" s="552"/>
      <c r="DC28" s="682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29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/>
      <c r="FI28" s="629"/>
      <c r="FJ28" s="552"/>
      <c r="FK28" s="553"/>
      <c r="FL28" s="554"/>
      <c r="FM28" s="230">
        <f t="shared" si="21"/>
        <v>0</v>
      </c>
      <c r="FP28" s="93"/>
      <c r="FQ28" s="15">
        <v>21</v>
      </c>
      <c r="FR28" s="552">
        <v>893.6</v>
      </c>
      <c r="FS28" s="629"/>
      <c r="FT28" s="552"/>
      <c r="FU28" s="553"/>
      <c r="FV28" s="554"/>
      <c r="FW28" s="230">
        <f t="shared" si="22"/>
        <v>0</v>
      </c>
      <c r="FX28" s="70"/>
      <c r="FZ28" s="103"/>
      <c r="GA28" s="15">
        <v>21</v>
      </c>
      <c r="GB28" s="91">
        <v>913.5</v>
      </c>
      <c r="GC28" s="231"/>
      <c r="GD28" s="91"/>
      <c r="GE28" s="69"/>
      <c r="GF28" s="70">
        <v>0</v>
      </c>
      <c r="GG28" s="361">
        <f t="shared" si="23"/>
        <v>0</v>
      </c>
      <c r="GJ28" s="103"/>
      <c r="GK28" s="15">
        <v>21</v>
      </c>
      <c r="GL28" s="334">
        <v>895.4</v>
      </c>
      <c r="GM28" s="231"/>
      <c r="GN28" s="334"/>
      <c r="GO28" s="94"/>
      <c r="GP28" s="70"/>
      <c r="GQ28" s="361">
        <f t="shared" si="24"/>
        <v>0</v>
      </c>
      <c r="GT28" s="103"/>
      <c r="GU28" s="15">
        <v>21</v>
      </c>
      <c r="GV28" s="91">
        <v>870.9</v>
      </c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>
        <v>861.8</v>
      </c>
      <c r="HG28" s="629"/>
      <c r="HH28" s="552"/>
      <c r="HI28" s="682"/>
      <c r="HJ28" s="554"/>
      <c r="HK28" s="230">
        <f t="shared" si="26"/>
        <v>0</v>
      </c>
      <c r="HN28" s="103"/>
      <c r="HO28" s="15">
        <v>21</v>
      </c>
      <c r="HP28" s="91">
        <v>917.6</v>
      </c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>
        <v>902.6</v>
      </c>
      <c r="IA28" s="635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>
        <v>890.4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938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>
        <v>892.7</v>
      </c>
      <c r="JO28" s="231"/>
      <c r="JP28" s="552"/>
      <c r="JQ28" s="69"/>
      <c r="JR28" s="70"/>
      <c r="JS28" s="361">
        <f>JR28*JP28</f>
        <v>0</v>
      </c>
      <c r="JV28" s="93"/>
      <c r="JW28" s="15">
        <v>21</v>
      </c>
      <c r="JX28" s="68"/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/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/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/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/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/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2"/>
      <c r="O29" s="629"/>
      <c r="P29" s="552"/>
      <c r="Q29" s="682"/>
      <c r="R29" s="554"/>
      <c r="S29" s="361">
        <f>SUM(S8:S28)</f>
        <v>0</v>
      </c>
      <c r="V29" s="103"/>
      <c r="W29" s="15">
        <v>22</v>
      </c>
      <c r="X29" s="68"/>
      <c r="Y29" s="635"/>
      <c r="Z29" s="68"/>
      <c r="AA29" s="553"/>
      <c r="AB29" s="554"/>
      <c r="AC29" s="361">
        <f>SUM(AC8:AC28)</f>
        <v>0</v>
      </c>
      <c r="AF29" s="103"/>
      <c r="AG29" s="15"/>
      <c r="AH29" s="552"/>
      <c r="AI29" s="629"/>
      <c r="AJ29" s="552"/>
      <c r="AK29" s="682"/>
      <c r="AL29" s="554"/>
      <c r="AM29" s="361">
        <f>AL29*AJ29</f>
        <v>0</v>
      </c>
      <c r="AP29" s="103"/>
      <c r="AQ29" s="15"/>
      <c r="AR29" s="552"/>
      <c r="AS29" s="629"/>
      <c r="AT29" s="552"/>
      <c r="AU29" s="682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29"/>
      <c r="DB29" s="91"/>
      <c r="DC29" s="682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29"/>
      <c r="DV29" s="552"/>
      <c r="DW29" s="682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29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29"/>
      <c r="FJ29" s="552"/>
      <c r="FK29" s="553"/>
      <c r="FL29" s="554"/>
      <c r="FM29" s="361">
        <f t="shared" si="21"/>
        <v>0</v>
      </c>
      <c r="FP29" s="93"/>
      <c r="FQ29" s="15">
        <v>22</v>
      </c>
      <c r="FR29" s="552"/>
      <c r="FS29" s="629"/>
      <c r="FT29" s="552"/>
      <c r="FU29" s="553"/>
      <c r="FV29" s="554"/>
      <c r="FW29" s="361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1">
        <f t="shared" si="23"/>
        <v>0</v>
      </c>
      <c r="GJ29" s="103"/>
      <c r="GK29" s="15"/>
      <c r="GL29" s="334"/>
      <c r="GM29" s="231"/>
      <c r="GN29" s="91"/>
      <c r="GO29" s="94"/>
      <c r="GP29" s="70"/>
      <c r="GQ29" s="361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29"/>
      <c r="HH29" s="552"/>
      <c r="HI29" s="682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5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0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5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29"/>
      <c r="DB30" s="68"/>
      <c r="DC30" s="682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29"/>
      <c r="FJ30" s="586"/>
      <c r="FK30" s="553"/>
      <c r="FL30" s="554"/>
      <c r="FM30" s="361">
        <f>SUM(FM8:FM29)</f>
        <v>0</v>
      </c>
      <c r="FP30" s="93"/>
      <c r="FQ30" s="15"/>
      <c r="FR30" s="552"/>
      <c r="FS30" s="629"/>
      <c r="FT30" s="586"/>
      <c r="FU30" s="553"/>
      <c r="FV30" s="554"/>
      <c r="FW30" s="361">
        <f>SUM(FW8:FW29)</f>
        <v>0</v>
      </c>
      <c r="FZ30" s="103"/>
      <c r="GA30" s="15"/>
      <c r="GB30" s="91"/>
      <c r="GC30" s="231"/>
      <c r="GD30" s="91"/>
      <c r="GE30" s="69"/>
      <c r="GF30" s="70"/>
      <c r="GG30" s="361">
        <f>SUM(GG8:GG29)</f>
        <v>0</v>
      </c>
      <c r="GJ30" s="103"/>
      <c r="GK30" s="15"/>
      <c r="GL30" s="334"/>
      <c r="GM30" s="231"/>
      <c r="GN30" s="68"/>
      <c r="GO30" s="94"/>
      <c r="GP30" s="70"/>
      <c r="GQ30" s="361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0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242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33"/>
      <c r="DB31" s="286"/>
      <c r="DC31" s="1234"/>
      <c r="DD31" s="755"/>
      <c r="DE31" s="1235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295"/>
      <c r="FQ31" s="37"/>
      <c r="FR31" s="286"/>
      <c r="FS31" s="192"/>
      <c r="FT31" s="286"/>
      <c r="FU31" s="135"/>
      <c r="FV31" s="189"/>
      <c r="FW31" s="365"/>
      <c r="FZ31" s="175"/>
      <c r="GA31" s="37"/>
      <c r="GB31" s="294"/>
      <c r="GC31" s="287"/>
      <c r="GD31" s="294"/>
      <c r="GE31" s="135"/>
      <c r="GF31" s="189"/>
      <c r="GG31" s="365"/>
      <c r="GJ31" s="175"/>
      <c r="GK31" s="291"/>
      <c r="GL31" s="335"/>
      <c r="GM31" s="292"/>
      <c r="GN31" s="286"/>
      <c r="GO31" s="265"/>
      <c r="GT31" s="899"/>
      <c r="GU31" s="52"/>
      <c r="GV31" s="296"/>
      <c r="GW31" s="297"/>
      <c r="GX31" s="298"/>
      <c r="GY31" s="299"/>
      <c r="GZ31" s="300"/>
      <c r="HA31" s="368"/>
      <c r="HD31" s="899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18711.93</v>
      </c>
      <c r="EZ32" s="102">
        <f>SUM(EZ8:EZ31)</f>
        <v>0</v>
      </c>
      <c r="FH32" s="128">
        <f>SUM(FH8:FH31)</f>
        <v>18476</v>
      </c>
      <c r="FJ32" s="102">
        <f>SUM(FJ8:FJ31)</f>
        <v>0</v>
      </c>
      <c r="FR32" s="128">
        <f>SUM(FR8:FR31)</f>
        <v>19083.399999999994</v>
      </c>
      <c r="FT32" s="102">
        <f>SUM(FT8:FT31)</f>
        <v>0</v>
      </c>
      <c r="GB32" s="102">
        <f>SUM(GB8:GB31)</f>
        <v>19066.000000000004</v>
      </c>
      <c r="GC32" s="102"/>
      <c r="GD32" s="102">
        <f>SUM(GD8:GD31)</f>
        <v>0</v>
      </c>
      <c r="GE32" s="74" t="s">
        <v>36</v>
      </c>
      <c r="GL32" s="102">
        <f>SUM(GL8:GL31)</f>
        <v>18613.7</v>
      </c>
      <c r="GN32" s="102">
        <f>SUM(GN8:GN31)</f>
        <v>0</v>
      </c>
      <c r="GV32" s="102">
        <f>SUM(GV8:GV31)</f>
        <v>18837.599999999999</v>
      </c>
      <c r="GX32" s="102">
        <f>SUM(GX8:GX31)</f>
        <v>0</v>
      </c>
      <c r="HF32" s="102">
        <f>SUM(HF8:HF31)</f>
        <v>18855.599999999995</v>
      </c>
      <c r="HH32" s="102">
        <f>SUM(HH8:HH31)</f>
        <v>0</v>
      </c>
      <c r="HP32" s="102">
        <f>SUM(HP8:HP31)</f>
        <v>19156.2</v>
      </c>
      <c r="HR32" s="102">
        <f>SUM(HR8:HR31)</f>
        <v>0</v>
      </c>
      <c r="HZ32" s="102">
        <f>SUM(HZ8:HZ31)</f>
        <v>18777.400000000001</v>
      </c>
      <c r="IB32" s="102">
        <f>SUM(IB8:IB31)</f>
        <v>0</v>
      </c>
      <c r="IJ32" s="102">
        <f>SUM(IJ8:IJ31)</f>
        <v>19006.000000000007</v>
      </c>
      <c r="IL32" s="102">
        <f>SUM(IL8:IL31)</f>
        <v>0</v>
      </c>
      <c r="IT32" s="102">
        <f>SUM(IT8:IT31)</f>
        <v>19111.700000000004</v>
      </c>
      <c r="IV32" s="102">
        <f>SUM(IV8:IV31)</f>
        <v>0</v>
      </c>
      <c r="JD32" s="102">
        <f>SUM(JD8:JD31)</f>
        <v>19042.100000000002</v>
      </c>
      <c r="JF32" s="102">
        <f>SUM(JF8:JF31)</f>
        <v>0</v>
      </c>
      <c r="JN32" s="102">
        <f>SUM(JN8:JN31)</f>
        <v>19056.100000000002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1240" t="s">
        <v>21</v>
      </c>
      <c r="O33" s="1241"/>
      <c r="P33" s="137">
        <f>N32-P32</f>
        <v>1792.6000000000022</v>
      </c>
      <c r="S33" s="361"/>
      <c r="X33" s="683" t="s">
        <v>21</v>
      </c>
      <c r="Y33" s="684"/>
      <c r="Z33" s="205">
        <f>AA5-Z32</f>
        <v>18934.2</v>
      </c>
      <c r="AA33" s="795"/>
      <c r="AB33" s="795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4" t="s">
        <v>21</v>
      </c>
      <c r="BM33" s="805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18711.93</v>
      </c>
      <c r="FH33" s="246" t="s">
        <v>21</v>
      </c>
      <c r="FI33" s="247"/>
      <c r="FJ33" s="205">
        <f>FH32-FJ32</f>
        <v>18476</v>
      </c>
      <c r="FR33" s="1435" t="s">
        <v>21</v>
      </c>
      <c r="FS33" s="1436"/>
      <c r="FT33" s="205">
        <f>FR32-FT32</f>
        <v>19083.399999999994</v>
      </c>
      <c r="GB33" s="1435" t="s">
        <v>21</v>
      </c>
      <c r="GC33" s="1436"/>
      <c r="GD33" s="137">
        <f>GB32-GD32</f>
        <v>19066.000000000004</v>
      </c>
      <c r="GL33" s="1435" t="s">
        <v>21</v>
      </c>
      <c r="GM33" s="1436"/>
      <c r="GN33" s="137">
        <f>GL32-GN32</f>
        <v>18613.7</v>
      </c>
      <c r="GV33" s="897" t="s">
        <v>21</v>
      </c>
      <c r="GW33" s="898"/>
      <c r="GX33" s="137">
        <f>GV32-GX32</f>
        <v>18837.599999999999</v>
      </c>
      <c r="HF33" s="897" t="s">
        <v>21</v>
      </c>
      <c r="HG33" s="898"/>
      <c r="HH33" s="137">
        <f>HF32-HH32</f>
        <v>18855.599999999995</v>
      </c>
      <c r="HP33" s="897" t="s">
        <v>21</v>
      </c>
      <c r="HQ33" s="898"/>
      <c r="HR33" s="137">
        <f>HP32-HR32</f>
        <v>19156.2</v>
      </c>
      <c r="HZ33" s="897" t="s">
        <v>21</v>
      </c>
      <c r="IA33" s="898"/>
      <c r="IB33" s="137">
        <f>IC5-IB32</f>
        <v>18777.400000000001</v>
      </c>
      <c r="IJ33" s="784" t="s">
        <v>21</v>
      </c>
      <c r="IK33" s="785"/>
      <c r="IL33" s="137">
        <f>IM5-IL32</f>
        <v>19006</v>
      </c>
      <c r="IT33" s="784" t="s">
        <v>21</v>
      </c>
      <c r="IU33" s="785"/>
      <c r="IV33" s="137">
        <f>IW5-IV32</f>
        <v>19111.7</v>
      </c>
      <c r="JD33" s="246" t="s">
        <v>21</v>
      </c>
      <c r="JE33" s="247"/>
      <c r="JF33" s="137">
        <f>JD32-JF32</f>
        <v>19042.100000000002</v>
      </c>
      <c r="JN33" s="246" t="s">
        <v>21</v>
      </c>
      <c r="JO33" s="247"/>
      <c r="JP33" s="137">
        <f>JN32-JP32</f>
        <v>19056.100000000002</v>
      </c>
      <c r="JX33" s="246" t="s">
        <v>21</v>
      </c>
      <c r="JY33" s="247"/>
      <c r="JZ33" s="137">
        <f>KA5-JZ32</f>
        <v>0</v>
      </c>
      <c r="KH33" s="246" t="s">
        <v>21</v>
      </c>
      <c r="KI33" s="247"/>
      <c r="KJ33" s="137">
        <f>KK5-KJ32</f>
        <v>0</v>
      </c>
      <c r="KR33" s="246" t="s">
        <v>21</v>
      </c>
      <c r="KS33" s="247"/>
      <c r="KT33" s="137">
        <f>KU5-KT32</f>
        <v>0</v>
      </c>
      <c r="LB33" s="246" t="s">
        <v>21</v>
      </c>
      <c r="LC33" s="247"/>
      <c r="LD33" s="205">
        <f>LE5-LD32</f>
        <v>0</v>
      </c>
      <c r="LL33" s="246" t="s">
        <v>21</v>
      </c>
      <c r="LM33" s="247"/>
      <c r="LN33" s="137">
        <f>LO5-LN32</f>
        <v>0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584" t="s">
        <v>21</v>
      </c>
      <c r="SB33" s="1585"/>
      <c r="SC33" s="137">
        <f>SUM(SD5-SC32)</f>
        <v>0</v>
      </c>
      <c r="SK33" s="1584" t="s">
        <v>21</v>
      </c>
      <c r="SL33" s="1585"/>
      <c r="SM33" s="137">
        <f>SUM(SN5-SM32)</f>
        <v>0</v>
      </c>
      <c r="SU33" s="1584" t="s">
        <v>21</v>
      </c>
      <c r="SV33" s="1585"/>
      <c r="SW33" s="205">
        <f>SUM(SX5-SW32)</f>
        <v>0</v>
      </c>
      <c r="TE33" s="1584" t="s">
        <v>21</v>
      </c>
      <c r="TF33" s="1585"/>
      <c r="TG33" s="137">
        <f>SUM(TH5-TG32)</f>
        <v>0</v>
      </c>
      <c r="TO33" s="1584" t="s">
        <v>21</v>
      </c>
      <c r="TP33" s="1585"/>
      <c r="TQ33" s="137">
        <f>SUM(TR5-TQ32)</f>
        <v>0</v>
      </c>
      <c r="TY33" s="1584" t="s">
        <v>21</v>
      </c>
      <c r="TZ33" s="1585"/>
      <c r="UA33" s="137">
        <f>SUM(UB5-UA32)</f>
        <v>0</v>
      </c>
      <c r="UH33" s="1584" t="s">
        <v>21</v>
      </c>
      <c r="UI33" s="1585"/>
      <c r="UJ33" s="137">
        <f>SUM(UK5-UJ32)</f>
        <v>0</v>
      </c>
      <c r="UQ33" s="1584" t="s">
        <v>21</v>
      </c>
      <c r="UR33" s="1585"/>
      <c r="US33" s="137">
        <f>SUM(UT5-US32)</f>
        <v>0</v>
      </c>
      <c r="UZ33" s="1584" t="s">
        <v>21</v>
      </c>
      <c r="VA33" s="1585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584" t="s">
        <v>21</v>
      </c>
      <c r="WB33" s="1585"/>
      <c r="WC33" s="137">
        <f>WD5-WC32</f>
        <v>-22</v>
      </c>
      <c r="WJ33" s="1584" t="s">
        <v>21</v>
      </c>
      <c r="WK33" s="1585"/>
      <c r="WL33" s="137">
        <f>WM5-WL32</f>
        <v>-22</v>
      </c>
      <c r="WS33" s="1584" t="s">
        <v>21</v>
      </c>
      <c r="WT33" s="1585"/>
      <c r="WU33" s="137">
        <f>WV5-WU32</f>
        <v>-22</v>
      </c>
      <c r="XB33" s="1584" t="s">
        <v>21</v>
      </c>
      <c r="XC33" s="1585"/>
      <c r="XD33" s="137">
        <f>XE5-XD32</f>
        <v>-22</v>
      </c>
      <c r="XK33" s="1584" t="s">
        <v>21</v>
      </c>
      <c r="XL33" s="1585"/>
      <c r="XM33" s="137">
        <f>XN5-XM32</f>
        <v>-22</v>
      </c>
      <c r="XT33" s="1584" t="s">
        <v>21</v>
      </c>
      <c r="XU33" s="1585"/>
      <c r="XV33" s="137">
        <f>XW5-XV32</f>
        <v>-22</v>
      </c>
      <c r="YC33" s="1584" t="s">
        <v>21</v>
      </c>
      <c r="YD33" s="1585"/>
      <c r="YE33" s="137">
        <f>YF5-YE32</f>
        <v>-22</v>
      </c>
      <c r="YL33" s="1584" t="s">
        <v>21</v>
      </c>
      <c r="YM33" s="1585"/>
      <c r="YN33" s="137">
        <f>YO5-YN32</f>
        <v>-22</v>
      </c>
      <c r="YU33" s="1584" t="s">
        <v>21</v>
      </c>
      <c r="YV33" s="1585"/>
      <c r="YW33" s="137">
        <f>YX5-YW32</f>
        <v>-22</v>
      </c>
      <c r="ZD33" s="1584" t="s">
        <v>21</v>
      </c>
      <c r="ZE33" s="1585"/>
      <c r="ZF33" s="137">
        <f>ZG5-ZF32</f>
        <v>-22</v>
      </c>
      <c r="ZM33" s="1584" t="s">
        <v>21</v>
      </c>
      <c r="ZN33" s="1585"/>
      <c r="ZO33" s="137">
        <f>ZP5-ZO32</f>
        <v>-22</v>
      </c>
      <c r="ZV33" s="1584" t="s">
        <v>21</v>
      </c>
      <c r="ZW33" s="1585"/>
      <c r="ZX33" s="137">
        <f>ZY5-ZX32</f>
        <v>-22</v>
      </c>
      <c r="AAE33" s="1584" t="s">
        <v>21</v>
      </c>
      <c r="AAF33" s="1585"/>
      <c r="AAG33" s="137">
        <f>AAH5-AAG32</f>
        <v>-22</v>
      </c>
      <c r="AAN33" s="1584" t="s">
        <v>21</v>
      </c>
      <c r="AAO33" s="1585"/>
      <c r="AAP33" s="137">
        <f>AAQ5-AAP32</f>
        <v>-22</v>
      </c>
      <c r="AAW33" s="1584" t="s">
        <v>21</v>
      </c>
      <c r="AAX33" s="1585"/>
      <c r="AAY33" s="137">
        <f>AAZ5-AAY32</f>
        <v>-22</v>
      </c>
      <c r="ABF33" s="1584" t="s">
        <v>21</v>
      </c>
      <c r="ABG33" s="1585"/>
      <c r="ABH33" s="137">
        <f>ABH32-ABF32</f>
        <v>22</v>
      </c>
      <c r="ABO33" s="1584" t="s">
        <v>21</v>
      </c>
      <c r="ABP33" s="1585"/>
      <c r="ABQ33" s="137">
        <f>ABR5-ABQ32</f>
        <v>-22</v>
      </c>
      <c r="ABX33" s="1584" t="s">
        <v>21</v>
      </c>
      <c r="ABY33" s="1585"/>
      <c r="ABZ33" s="137">
        <f>ACA5-ABZ32</f>
        <v>-22</v>
      </c>
      <c r="ACG33" s="1584" t="s">
        <v>21</v>
      </c>
      <c r="ACH33" s="1585"/>
      <c r="ACI33" s="137">
        <f>ACJ5-ACI32</f>
        <v>-22</v>
      </c>
      <c r="ACP33" s="1584" t="s">
        <v>21</v>
      </c>
      <c r="ACQ33" s="1585"/>
      <c r="ACR33" s="137">
        <f>ACS5-ACR32</f>
        <v>-22</v>
      </c>
      <c r="ACY33" s="1584" t="s">
        <v>21</v>
      </c>
      <c r="ACZ33" s="1585"/>
      <c r="ADA33" s="137">
        <f>ADB5-ADA32</f>
        <v>-22</v>
      </c>
      <c r="ADH33" s="1584" t="s">
        <v>21</v>
      </c>
      <c r="ADI33" s="1585"/>
      <c r="ADJ33" s="137">
        <f>ADK5-ADJ32</f>
        <v>-22</v>
      </c>
      <c r="ADQ33" s="1584" t="s">
        <v>21</v>
      </c>
      <c r="ADR33" s="1585"/>
      <c r="ADS33" s="137">
        <f>ADT5-ADS32</f>
        <v>-22</v>
      </c>
      <c r="ADZ33" s="1584" t="s">
        <v>21</v>
      </c>
      <c r="AEA33" s="1585"/>
      <c r="AEB33" s="137">
        <f>AEC5-AEB32</f>
        <v>-22</v>
      </c>
      <c r="AEI33" s="1584" t="s">
        <v>21</v>
      </c>
      <c r="AEJ33" s="1585"/>
      <c r="AEK33" s="137">
        <f>AEL5-AEK32</f>
        <v>-22</v>
      </c>
      <c r="AER33" s="1584" t="s">
        <v>21</v>
      </c>
      <c r="AES33" s="1585"/>
      <c r="AET33" s="137">
        <f>AEU5-AET32</f>
        <v>-22</v>
      </c>
      <c r="AFA33" s="1584" t="s">
        <v>21</v>
      </c>
      <c r="AFB33" s="1585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1242" t="s">
        <v>4</v>
      </c>
      <c r="O34" s="1243"/>
      <c r="P34" s="49"/>
      <c r="S34" s="361"/>
      <c r="X34" s="685" t="s">
        <v>4</v>
      </c>
      <c r="Y34" s="686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6" t="s">
        <v>4</v>
      </c>
      <c r="BM34" s="807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37" t="s">
        <v>4</v>
      </c>
      <c r="FS34" s="1438"/>
      <c r="FT34" s="49"/>
      <c r="GB34" s="1437" t="s">
        <v>4</v>
      </c>
      <c r="GC34" s="1438"/>
      <c r="GD34" s="49"/>
      <c r="GL34" s="1437" t="s">
        <v>4</v>
      </c>
      <c r="GM34" s="1438"/>
      <c r="GN34" s="49"/>
      <c r="GV34" s="899" t="s">
        <v>4</v>
      </c>
      <c r="GW34" s="900"/>
      <c r="GX34" s="49"/>
      <c r="HF34" s="899" t="s">
        <v>4</v>
      </c>
      <c r="HG34" s="900"/>
      <c r="HH34" s="49"/>
      <c r="HP34" s="899" t="s">
        <v>4</v>
      </c>
      <c r="HQ34" s="900"/>
      <c r="HR34" s="49">
        <v>0</v>
      </c>
      <c r="HZ34" s="899" t="s">
        <v>4</v>
      </c>
      <c r="IA34" s="900"/>
      <c r="IB34" s="49"/>
      <c r="IJ34" s="786" t="s">
        <v>4</v>
      </c>
      <c r="IK34" s="787"/>
      <c r="IL34" s="49"/>
      <c r="IT34" s="786" t="s">
        <v>4</v>
      </c>
      <c r="IU34" s="787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0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586" t="s">
        <v>4</v>
      </c>
      <c r="SB34" s="1587"/>
      <c r="SC34" s="49"/>
      <c r="SK34" s="1586" t="s">
        <v>4</v>
      </c>
      <c r="SL34" s="1587"/>
      <c r="SM34" s="49"/>
      <c r="SU34" s="1586" t="s">
        <v>4</v>
      </c>
      <c r="SV34" s="1587"/>
      <c r="SW34" s="49"/>
      <c r="TE34" s="1586" t="s">
        <v>4</v>
      </c>
      <c r="TF34" s="1587"/>
      <c r="TG34" s="49"/>
      <c r="TO34" s="1586" t="s">
        <v>4</v>
      </c>
      <c r="TP34" s="1587"/>
      <c r="TQ34" s="49"/>
      <c r="TY34" s="1586" t="s">
        <v>4</v>
      </c>
      <c r="TZ34" s="1587"/>
      <c r="UA34" s="49"/>
      <c r="UH34" s="1586" t="s">
        <v>4</v>
      </c>
      <c r="UI34" s="1587"/>
      <c r="UJ34" s="49"/>
      <c r="UQ34" s="1586" t="s">
        <v>4</v>
      </c>
      <c r="UR34" s="1587"/>
      <c r="US34" s="49"/>
      <c r="UZ34" s="1586" t="s">
        <v>4</v>
      </c>
      <c r="VA34" s="1587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586" t="s">
        <v>4</v>
      </c>
      <c r="WB34" s="1587"/>
      <c r="WC34" s="49"/>
      <c r="WJ34" s="1586" t="s">
        <v>4</v>
      </c>
      <c r="WK34" s="1587"/>
      <c r="WL34" s="49"/>
      <c r="WS34" s="1586" t="s">
        <v>4</v>
      </c>
      <c r="WT34" s="1587"/>
      <c r="WU34" s="49"/>
      <c r="XB34" s="1586" t="s">
        <v>4</v>
      </c>
      <c r="XC34" s="1587"/>
      <c r="XD34" s="49"/>
      <c r="XK34" s="1586" t="s">
        <v>4</v>
      </c>
      <c r="XL34" s="1587"/>
      <c r="XM34" s="49"/>
      <c r="XT34" s="1586" t="s">
        <v>4</v>
      </c>
      <c r="XU34" s="1587"/>
      <c r="XV34" s="49"/>
      <c r="YC34" s="1586" t="s">
        <v>4</v>
      </c>
      <c r="YD34" s="1587"/>
      <c r="YE34" s="49"/>
      <c r="YL34" s="1586" t="s">
        <v>4</v>
      </c>
      <c r="YM34" s="1587"/>
      <c r="YN34" s="49"/>
      <c r="YU34" s="1586" t="s">
        <v>4</v>
      </c>
      <c r="YV34" s="1587"/>
      <c r="YW34" s="49"/>
      <c r="ZD34" s="1586" t="s">
        <v>4</v>
      </c>
      <c r="ZE34" s="1587"/>
      <c r="ZF34" s="49"/>
      <c r="ZM34" s="1586" t="s">
        <v>4</v>
      </c>
      <c r="ZN34" s="1587"/>
      <c r="ZO34" s="49"/>
      <c r="ZV34" s="1586" t="s">
        <v>4</v>
      </c>
      <c r="ZW34" s="1587"/>
      <c r="ZX34" s="49"/>
      <c r="AAE34" s="1586" t="s">
        <v>4</v>
      </c>
      <c r="AAF34" s="1587"/>
      <c r="AAG34" s="49"/>
      <c r="AAN34" s="1586" t="s">
        <v>4</v>
      </c>
      <c r="AAO34" s="1587"/>
      <c r="AAP34" s="49"/>
      <c r="AAW34" s="1586" t="s">
        <v>4</v>
      </c>
      <c r="AAX34" s="1587"/>
      <c r="AAY34" s="49"/>
      <c r="ABF34" s="1586" t="s">
        <v>4</v>
      </c>
      <c r="ABG34" s="1587"/>
      <c r="ABH34" s="49"/>
      <c r="ABO34" s="1586" t="s">
        <v>4</v>
      </c>
      <c r="ABP34" s="1587"/>
      <c r="ABQ34" s="49"/>
      <c r="ABX34" s="1586" t="s">
        <v>4</v>
      </c>
      <c r="ABY34" s="1587"/>
      <c r="ABZ34" s="49"/>
      <c r="ACG34" s="1586" t="s">
        <v>4</v>
      </c>
      <c r="ACH34" s="1587"/>
      <c r="ACI34" s="49"/>
      <c r="ACP34" s="1586" t="s">
        <v>4</v>
      </c>
      <c r="ACQ34" s="1587"/>
      <c r="ACR34" s="49"/>
      <c r="ACY34" s="1586" t="s">
        <v>4</v>
      </c>
      <c r="ACZ34" s="1587"/>
      <c r="ADA34" s="49"/>
      <c r="ADH34" s="1586" t="s">
        <v>4</v>
      </c>
      <c r="ADI34" s="1587"/>
      <c r="ADJ34" s="49"/>
      <c r="ADQ34" s="1586" t="s">
        <v>4</v>
      </c>
      <c r="ADR34" s="1587"/>
      <c r="ADS34" s="49"/>
      <c r="ADZ34" s="1586" t="s">
        <v>4</v>
      </c>
      <c r="AEA34" s="1587"/>
      <c r="AEB34" s="49"/>
      <c r="AEI34" s="1586" t="s">
        <v>4</v>
      </c>
      <c r="AEJ34" s="1587"/>
      <c r="AEK34" s="49"/>
      <c r="AER34" s="1586" t="s">
        <v>4</v>
      </c>
      <c r="AES34" s="1587"/>
      <c r="AET34" s="49"/>
      <c r="AFA34" s="1586" t="s">
        <v>4</v>
      </c>
      <c r="AFB34" s="1587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9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19" t="s">
        <v>74</v>
      </c>
      <c r="C4" s="124"/>
      <c r="D4" s="130"/>
      <c r="E4" s="172"/>
      <c r="F4" s="133"/>
      <c r="G4" s="38"/>
    </row>
    <row r="5" spans="1:15" ht="15.75" x14ac:dyDescent="0.25">
      <c r="A5" s="1600"/>
      <c r="B5" s="161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00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584" t="s">
        <v>21</v>
      </c>
      <c r="E31" s="1585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584" t="s">
        <v>21</v>
      </c>
      <c r="E31" s="1585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00" t="s">
        <v>106</v>
      </c>
      <c r="B5" s="1615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00"/>
      <c r="B6" s="1616"/>
      <c r="C6" s="124"/>
      <c r="D6" s="145"/>
      <c r="E6" s="85"/>
      <c r="F6" s="72"/>
    </row>
    <row r="7" spans="1:11" ht="17.25" thickTop="1" thickBot="1" x14ac:dyDescent="0.3">
      <c r="A7" s="317"/>
      <c r="B7" s="77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9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3">
        <f>E4+E5+E6-F8</f>
        <v>0</v>
      </c>
      <c r="J8" s="418">
        <f>H8*F8</f>
        <v>0</v>
      </c>
    </row>
    <row r="9" spans="1:11" ht="15.75" x14ac:dyDescent="0.25">
      <c r="B9" s="659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59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584" t="s">
        <v>21</v>
      </c>
      <c r="E42" s="1585"/>
      <c r="F42" s="137">
        <f>E4+E5-F40+E6</f>
        <v>0</v>
      </c>
    </row>
    <row r="43" spans="1:10" ht="15.75" thickBot="1" x14ac:dyDescent="0.3">
      <c r="A43" s="121"/>
      <c r="D43" s="837" t="s">
        <v>4</v>
      </c>
      <c r="E43" s="8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20" t="s">
        <v>197</v>
      </c>
      <c r="B1" s="1620"/>
      <c r="C1" s="1620"/>
      <c r="D1" s="1620"/>
      <c r="E1" s="1620"/>
      <c r="F1" s="1620"/>
      <c r="G1" s="1620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2"/>
      <c r="C4" s="230"/>
      <c r="D4" s="130"/>
      <c r="E4" s="355"/>
      <c r="F4" s="72"/>
      <c r="G4" s="950"/>
      <c r="H4" s="144"/>
      <c r="I4" s="367"/>
    </row>
    <row r="5" spans="1:10" ht="14.25" customHeight="1" x14ac:dyDescent="0.25">
      <c r="A5" s="1596" t="s">
        <v>95</v>
      </c>
      <c r="B5" s="1621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596"/>
      <c r="B6" s="1621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21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9">
        <f>B9-C10</f>
        <v>460</v>
      </c>
      <c r="C10" s="613">
        <v>10</v>
      </c>
      <c r="D10" s="555">
        <f>C10*10</f>
        <v>100</v>
      </c>
      <c r="E10" s="635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59">
        <f t="shared" ref="B11:B69" si="2">B10-C11</f>
        <v>459</v>
      </c>
      <c r="C11" s="613">
        <v>1</v>
      </c>
      <c r="D11" s="555">
        <f t="shared" ref="D11:D69" si="3">C11*10</f>
        <v>10</v>
      </c>
      <c r="E11" s="635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9">
        <f t="shared" si="2"/>
        <v>458</v>
      </c>
      <c r="C12" s="613">
        <v>1</v>
      </c>
      <c r="D12" s="555">
        <f t="shared" si="3"/>
        <v>10</v>
      </c>
      <c r="E12" s="635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7">
        <f t="shared" si="2"/>
        <v>448</v>
      </c>
      <c r="C13" s="613">
        <v>10</v>
      </c>
      <c r="D13" s="555">
        <f t="shared" si="3"/>
        <v>100</v>
      </c>
      <c r="E13" s="635">
        <v>45055</v>
      </c>
      <c r="F13" s="552">
        <f t="shared" si="0"/>
        <v>100</v>
      </c>
      <c r="G13" s="553" t="s">
        <v>144</v>
      </c>
      <c r="H13" s="554">
        <v>48</v>
      </c>
      <c r="I13" s="918">
        <f t="shared" si="4"/>
        <v>4480</v>
      </c>
      <c r="J13" s="59">
        <f t="shared" si="1"/>
        <v>4800</v>
      </c>
    </row>
    <row r="14" spans="1:10" x14ac:dyDescent="0.25">
      <c r="A14" s="74"/>
      <c r="B14" s="659">
        <f t="shared" si="2"/>
        <v>448</v>
      </c>
      <c r="C14" s="613"/>
      <c r="D14" s="555">
        <f t="shared" si="3"/>
        <v>0</v>
      </c>
      <c r="E14" s="956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9">
        <f t="shared" si="2"/>
        <v>440</v>
      </c>
      <c r="C15" s="613">
        <v>8</v>
      </c>
      <c r="D15" s="792">
        <f t="shared" si="3"/>
        <v>80</v>
      </c>
      <c r="E15" s="1031">
        <v>45059</v>
      </c>
      <c r="F15" s="694">
        <f t="shared" si="0"/>
        <v>80</v>
      </c>
      <c r="G15" s="793" t="s">
        <v>148</v>
      </c>
      <c r="H15" s="794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9">
        <f t="shared" si="2"/>
        <v>430</v>
      </c>
      <c r="C16" s="613">
        <v>10</v>
      </c>
      <c r="D16" s="792">
        <f t="shared" si="3"/>
        <v>100</v>
      </c>
      <c r="E16" s="1031">
        <v>45059</v>
      </c>
      <c r="F16" s="694">
        <f t="shared" si="0"/>
        <v>100</v>
      </c>
      <c r="G16" s="793" t="s">
        <v>149</v>
      </c>
      <c r="H16" s="794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9">
        <f t="shared" si="2"/>
        <v>422</v>
      </c>
      <c r="C17" s="613">
        <v>8</v>
      </c>
      <c r="D17" s="792">
        <f t="shared" si="3"/>
        <v>80</v>
      </c>
      <c r="E17" s="1031">
        <v>45066</v>
      </c>
      <c r="F17" s="694">
        <f t="shared" si="0"/>
        <v>80</v>
      </c>
      <c r="G17" s="793" t="s">
        <v>152</v>
      </c>
      <c r="H17" s="794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9">
        <f t="shared" si="2"/>
        <v>412</v>
      </c>
      <c r="C18" s="613">
        <v>10</v>
      </c>
      <c r="D18" s="792">
        <f t="shared" si="3"/>
        <v>100</v>
      </c>
      <c r="E18" s="1031">
        <v>45068</v>
      </c>
      <c r="F18" s="694">
        <f t="shared" si="0"/>
        <v>100</v>
      </c>
      <c r="G18" s="793" t="s">
        <v>153</v>
      </c>
      <c r="H18" s="794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7">
        <f t="shared" si="2"/>
        <v>404</v>
      </c>
      <c r="C19" s="613">
        <v>8</v>
      </c>
      <c r="D19" s="792">
        <f t="shared" si="3"/>
        <v>80</v>
      </c>
      <c r="E19" s="1031">
        <v>45082</v>
      </c>
      <c r="F19" s="694">
        <f t="shared" si="0"/>
        <v>80</v>
      </c>
      <c r="G19" s="793" t="s">
        <v>160</v>
      </c>
      <c r="H19" s="794">
        <v>48</v>
      </c>
      <c r="I19" s="918">
        <f t="shared" si="4"/>
        <v>4040</v>
      </c>
      <c r="J19" s="59">
        <f t="shared" si="1"/>
        <v>3840</v>
      </c>
    </row>
    <row r="20" spans="1:10" x14ac:dyDescent="0.25">
      <c r="A20" s="74"/>
      <c r="B20" s="659">
        <f t="shared" si="2"/>
        <v>404</v>
      </c>
      <c r="C20" s="613"/>
      <c r="D20" s="792">
        <f t="shared" si="3"/>
        <v>0</v>
      </c>
      <c r="E20" s="1031"/>
      <c r="F20" s="694">
        <f t="shared" si="0"/>
        <v>0</v>
      </c>
      <c r="G20" s="793"/>
      <c r="H20" s="794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9">
        <f t="shared" si="2"/>
        <v>399</v>
      </c>
      <c r="C21" s="613">
        <v>5</v>
      </c>
      <c r="D21" s="697">
        <f t="shared" si="3"/>
        <v>50</v>
      </c>
      <c r="E21" s="956">
        <v>45084</v>
      </c>
      <c r="F21" s="696">
        <f t="shared" si="0"/>
        <v>50</v>
      </c>
      <c r="G21" s="698" t="s">
        <v>163</v>
      </c>
      <c r="H21" s="699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9">
        <f t="shared" si="2"/>
        <v>394</v>
      </c>
      <c r="C22" s="613">
        <v>5</v>
      </c>
      <c r="D22" s="697">
        <f t="shared" si="3"/>
        <v>50</v>
      </c>
      <c r="E22" s="956">
        <v>45087</v>
      </c>
      <c r="F22" s="696">
        <f t="shared" si="0"/>
        <v>50</v>
      </c>
      <c r="G22" s="698" t="s">
        <v>165</v>
      </c>
      <c r="H22" s="699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9">
        <f t="shared" si="2"/>
        <v>392</v>
      </c>
      <c r="C23" s="613">
        <v>2</v>
      </c>
      <c r="D23" s="697">
        <f t="shared" si="3"/>
        <v>20</v>
      </c>
      <c r="E23" s="956">
        <v>45087</v>
      </c>
      <c r="F23" s="696">
        <f t="shared" si="0"/>
        <v>20</v>
      </c>
      <c r="G23" s="698" t="s">
        <v>169</v>
      </c>
      <c r="H23" s="699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9">
        <f t="shared" si="2"/>
        <v>386</v>
      </c>
      <c r="C24" s="613">
        <v>6</v>
      </c>
      <c r="D24" s="697">
        <f t="shared" si="3"/>
        <v>60</v>
      </c>
      <c r="E24" s="956">
        <v>45089</v>
      </c>
      <c r="F24" s="696">
        <f t="shared" si="0"/>
        <v>60</v>
      </c>
      <c r="G24" s="698" t="s">
        <v>168</v>
      </c>
      <c r="H24" s="699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9">
        <f t="shared" si="2"/>
        <v>382</v>
      </c>
      <c r="C25" s="613">
        <v>4</v>
      </c>
      <c r="D25" s="697">
        <f t="shared" si="3"/>
        <v>40</v>
      </c>
      <c r="E25" s="956">
        <v>45094</v>
      </c>
      <c r="F25" s="696">
        <f t="shared" si="0"/>
        <v>40</v>
      </c>
      <c r="G25" s="698" t="s">
        <v>178</v>
      </c>
      <c r="H25" s="699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9">
        <f t="shared" si="2"/>
        <v>352</v>
      </c>
      <c r="C26" s="613">
        <v>30</v>
      </c>
      <c r="D26" s="697">
        <f t="shared" si="3"/>
        <v>300</v>
      </c>
      <c r="E26" s="956">
        <v>45098</v>
      </c>
      <c r="F26" s="696">
        <f t="shared" si="0"/>
        <v>300</v>
      </c>
      <c r="G26" s="698" t="s">
        <v>180</v>
      </c>
      <c r="H26" s="1113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9">
        <f t="shared" si="2"/>
        <v>348</v>
      </c>
      <c r="C27" s="613">
        <v>4</v>
      </c>
      <c r="D27" s="697">
        <f t="shared" si="3"/>
        <v>40</v>
      </c>
      <c r="E27" s="956">
        <v>45099</v>
      </c>
      <c r="F27" s="696">
        <f t="shared" si="0"/>
        <v>40</v>
      </c>
      <c r="G27" s="698" t="s">
        <v>183</v>
      </c>
      <c r="H27" s="699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9">
        <f t="shared" si="2"/>
        <v>347</v>
      </c>
      <c r="C28" s="613">
        <v>1</v>
      </c>
      <c r="D28" s="697">
        <f t="shared" si="3"/>
        <v>10</v>
      </c>
      <c r="E28" s="956">
        <v>45100</v>
      </c>
      <c r="F28" s="696">
        <f t="shared" si="0"/>
        <v>10</v>
      </c>
      <c r="G28" s="698" t="s">
        <v>184</v>
      </c>
      <c r="H28" s="699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9">
        <f t="shared" si="2"/>
        <v>287</v>
      </c>
      <c r="C29" s="613">
        <v>60</v>
      </c>
      <c r="D29" s="697">
        <f t="shared" si="3"/>
        <v>600</v>
      </c>
      <c r="E29" s="956">
        <v>45104</v>
      </c>
      <c r="F29" s="696">
        <f t="shared" si="0"/>
        <v>600</v>
      </c>
      <c r="G29" s="698" t="s">
        <v>190</v>
      </c>
      <c r="H29" s="1113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9">
        <f t="shared" si="2"/>
        <v>283</v>
      </c>
      <c r="C30" s="613">
        <v>4</v>
      </c>
      <c r="D30" s="697">
        <f t="shared" si="3"/>
        <v>40</v>
      </c>
      <c r="E30" s="956">
        <v>45105</v>
      </c>
      <c r="F30" s="696">
        <f t="shared" si="0"/>
        <v>40</v>
      </c>
      <c r="G30" s="698" t="s">
        <v>192</v>
      </c>
      <c r="H30" s="699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7">
        <f t="shared" si="2"/>
        <v>278</v>
      </c>
      <c r="C31" s="613">
        <v>5</v>
      </c>
      <c r="D31" s="697">
        <f t="shared" si="3"/>
        <v>50</v>
      </c>
      <c r="E31" s="956">
        <v>45108</v>
      </c>
      <c r="F31" s="696">
        <f t="shared" si="0"/>
        <v>50</v>
      </c>
      <c r="G31" s="698" t="s">
        <v>194</v>
      </c>
      <c r="H31" s="699">
        <v>48</v>
      </c>
      <c r="I31" s="918">
        <f t="shared" si="4"/>
        <v>2780</v>
      </c>
      <c r="J31" s="59">
        <f t="shared" si="1"/>
        <v>2400</v>
      </c>
    </row>
    <row r="32" spans="1:10" x14ac:dyDescent="0.25">
      <c r="A32" s="74"/>
      <c r="B32" s="659">
        <f t="shared" si="2"/>
        <v>278</v>
      </c>
      <c r="C32" s="613"/>
      <c r="D32" s="697">
        <f t="shared" si="3"/>
        <v>0</v>
      </c>
      <c r="E32" s="956"/>
      <c r="F32" s="696">
        <f t="shared" si="0"/>
        <v>0</v>
      </c>
      <c r="G32" s="698"/>
      <c r="H32" s="699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9">
        <f t="shared" si="2"/>
        <v>273</v>
      </c>
      <c r="C33" s="613">
        <v>5</v>
      </c>
      <c r="D33" s="1150">
        <f t="shared" si="3"/>
        <v>50</v>
      </c>
      <c r="E33" s="1151">
        <v>45110</v>
      </c>
      <c r="F33" s="1152">
        <f t="shared" si="0"/>
        <v>50</v>
      </c>
      <c r="G33" s="1153" t="s">
        <v>204</v>
      </c>
      <c r="H33" s="1154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9">
        <f t="shared" si="2"/>
        <v>270</v>
      </c>
      <c r="C34" s="613">
        <v>3</v>
      </c>
      <c r="D34" s="1150">
        <f t="shared" si="3"/>
        <v>30</v>
      </c>
      <c r="E34" s="1151">
        <v>45113</v>
      </c>
      <c r="F34" s="1152">
        <f t="shared" si="0"/>
        <v>30</v>
      </c>
      <c r="G34" s="1153" t="s">
        <v>210</v>
      </c>
      <c r="H34" s="1154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9">
        <f t="shared" si="2"/>
        <v>262</v>
      </c>
      <c r="C35" s="613">
        <v>8</v>
      </c>
      <c r="D35" s="1150">
        <f t="shared" si="3"/>
        <v>80</v>
      </c>
      <c r="E35" s="1151">
        <v>45117</v>
      </c>
      <c r="F35" s="1152">
        <f t="shared" si="0"/>
        <v>80</v>
      </c>
      <c r="G35" s="1153" t="s">
        <v>218</v>
      </c>
      <c r="H35" s="1154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9">
        <f t="shared" si="2"/>
        <v>257</v>
      </c>
      <c r="C36" s="613">
        <v>5</v>
      </c>
      <c r="D36" s="1150">
        <f t="shared" si="3"/>
        <v>50</v>
      </c>
      <c r="E36" s="1151">
        <v>45118</v>
      </c>
      <c r="F36" s="1152">
        <f t="shared" si="0"/>
        <v>50</v>
      </c>
      <c r="G36" s="1153" t="s">
        <v>222</v>
      </c>
      <c r="H36" s="1154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9">
        <f t="shared" si="2"/>
        <v>256</v>
      </c>
      <c r="C37" s="613">
        <v>1</v>
      </c>
      <c r="D37" s="1150">
        <f t="shared" si="3"/>
        <v>10</v>
      </c>
      <c r="E37" s="1151">
        <v>45119</v>
      </c>
      <c r="F37" s="1152">
        <f t="shared" si="0"/>
        <v>10</v>
      </c>
      <c r="G37" s="1153" t="s">
        <v>227</v>
      </c>
      <c r="H37" s="1154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9">
        <f t="shared" si="2"/>
        <v>254</v>
      </c>
      <c r="C38" s="566">
        <v>2</v>
      </c>
      <c r="D38" s="1150">
        <f t="shared" si="3"/>
        <v>20</v>
      </c>
      <c r="E38" s="1155">
        <v>45121</v>
      </c>
      <c r="F38" s="1152">
        <f t="shared" si="0"/>
        <v>20</v>
      </c>
      <c r="G38" s="1153" t="s">
        <v>237</v>
      </c>
      <c r="H38" s="1154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9">
        <f t="shared" si="2"/>
        <v>244</v>
      </c>
      <c r="C39" s="566">
        <v>10</v>
      </c>
      <c r="D39" s="1150">
        <f t="shared" si="3"/>
        <v>100</v>
      </c>
      <c r="E39" s="1155">
        <v>45122</v>
      </c>
      <c r="F39" s="1152">
        <f t="shared" si="0"/>
        <v>100</v>
      </c>
      <c r="G39" s="1153" t="s">
        <v>241</v>
      </c>
      <c r="H39" s="1154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9">
        <f t="shared" si="2"/>
        <v>239</v>
      </c>
      <c r="C40" s="566">
        <v>5</v>
      </c>
      <c r="D40" s="1150">
        <f t="shared" si="3"/>
        <v>50</v>
      </c>
      <c r="E40" s="1155">
        <v>45122</v>
      </c>
      <c r="F40" s="1152">
        <f t="shared" si="0"/>
        <v>50</v>
      </c>
      <c r="G40" s="1153" t="s">
        <v>244</v>
      </c>
      <c r="H40" s="1154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9">
        <f t="shared" si="2"/>
        <v>231</v>
      </c>
      <c r="C41" s="613">
        <v>8</v>
      </c>
      <c r="D41" s="1150">
        <f t="shared" si="3"/>
        <v>80</v>
      </c>
      <c r="E41" s="1155">
        <v>45125</v>
      </c>
      <c r="F41" s="1152">
        <f t="shared" si="0"/>
        <v>80</v>
      </c>
      <c r="G41" s="1153" t="s">
        <v>253</v>
      </c>
      <c r="H41" s="1154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9">
        <f t="shared" si="2"/>
        <v>181</v>
      </c>
      <c r="C42" s="613">
        <v>50</v>
      </c>
      <c r="D42" s="1150">
        <f t="shared" si="3"/>
        <v>500</v>
      </c>
      <c r="E42" s="1155">
        <v>45125</v>
      </c>
      <c r="F42" s="1152">
        <f t="shared" si="0"/>
        <v>500</v>
      </c>
      <c r="G42" s="1153" t="s">
        <v>255</v>
      </c>
      <c r="H42" s="1154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9">
        <f t="shared" si="2"/>
        <v>175</v>
      </c>
      <c r="C43" s="613">
        <v>6</v>
      </c>
      <c r="D43" s="1150">
        <f t="shared" si="3"/>
        <v>60</v>
      </c>
      <c r="E43" s="1155">
        <v>45128</v>
      </c>
      <c r="F43" s="1152">
        <f t="shared" si="0"/>
        <v>60</v>
      </c>
      <c r="G43" s="1153" t="s">
        <v>263</v>
      </c>
      <c r="H43" s="1154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9">
        <f t="shared" si="2"/>
        <v>172</v>
      </c>
      <c r="C44" s="613">
        <v>3</v>
      </c>
      <c r="D44" s="1150">
        <f t="shared" si="3"/>
        <v>30</v>
      </c>
      <c r="E44" s="1155">
        <v>45129</v>
      </c>
      <c r="F44" s="1152">
        <f t="shared" si="0"/>
        <v>30</v>
      </c>
      <c r="G44" s="1153" t="s">
        <v>268</v>
      </c>
      <c r="H44" s="1154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9">
        <f t="shared" si="2"/>
        <v>166</v>
      </c>
      <c r="C45" s="613">
        <v>6</v>
      </c>
      <c r="D45" s="1150">
        <f t="shared" si="3"/>
        <v>60</v>
      </c>
      <c r="E45" s="1155">
        <v>45129</v>
      </c>
      <c r="F45" s="1152">
        <f t="shared" si="0"/>
        <v>60</v>
      </c>
      <c r="G45" s="1153" t="s">
        <v>269</v>
      </c>
      <c r="H45" s="1154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9">
        <f t="shared" si="2"/>
        <v>165</v>
      </c>
      <c r="C46" s="613">
        <v>1</v>
      </c>
      <c r="D46" s="1150">
        <f t="shared" si="3"/>
        <v>10</v>
      </c>
      <c r="E46" s="1155">
        <v>45129</v>
      </c>
      <c r="F46" s="1152">
        <f t="shared" si="0"/>
        <v>10</v>
      </c>
      <c r="G46" s="1153" t="s">
        <v>271</v>
      </c>
      <c r="H46" s="1154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9">
        <f t="shared" si="2"/>
        <v>159</v>
      </c>
      <c r="C47" s="613">
        <v>6</v>
      </c>
      <c r="D47" s="1150">
        <f t="shared" si="3"/>
        <v>60</v>
      </c>
      <c r="E47" s="1155">
        <v>45131</v>
      </c>
      <c r="F47" s="1152">
        <f t="shared" si="0"/>
        <v>60</v>
      </c>
      <c r="G47" s="1153" t="s">
        <v>273</v>
      </c>
      <c r="H47" s="1154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9">
        <f t="shared" si="2"/>
        <v>151</v>
      </c>
      <c r="C48" s="613">
        <v>8</v>
      </c>
      <c r="D48" s="1150">
        <f t="shared" si="3"/>
        <v>80</v>
      </c>
      <c r="E48" s="1155">
        <v>45134</v>
      </c>
      <c r="F48" s="1152">
        <f t="shared" si="0"/>
        <v>80</v>
      </c>
      <c r="G48" s="1153" t="s">
        <v>287</v>
      </c>
      <c r="H48" s="1154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9">
        <f t="shared" si="2"/>
        <v>147</v>
      </c>
      <c r="C49" s="613">
        <v>4</v>
      </c>
      <c r="D49" s="1150">
        <f t="shared" si="3"/>
        <v>40</v>
      </c>
      <c r="E49" s="1155">
        <v>45136</v>
      </c>
      <c r="F49" s="1152">
        <f t="shared" si="0"/>
        <v>40</v>
      </c>
      <c r="G49" s="1153" t="s">
        <v>300</v>
      </c>
      <c r="H49" s="1154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9">
        <f t="shared" si="2"/>
        <v>146</v>
      </c>
      <c r="C50" s="613">
        <v>1</v>
      </c>
      <c r="D50" s="1150">
        <f t="shared" si="3"/>
        <v>10</v>
      </c>
      <c r="E50" s="1155">
        <v>45136</v>
      </c>
      <c r="F50" s="1152">
        <f t="shared" si="0"/>
        <v>10</v>
      </c>
      <c r="G50" s="1153" t="s">
        <v>304</v>
      </c>
      <c r="H50" s="1154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7">
        <f t="shared" si="2"/>
        <v>146</v>
      </c>
      <c r="C51" s="613"/>
      <c r="D51" s="1150">
        <f t="shared" si="3"/>
        <v>0</v>
      </c>
      <c r="E51" s="1155"/>
      <c r="F51" s="1152">
        <f t="shared" si="0"/>
        <v>0</v>
      </c>
      <c r="G51" s="1153"/>
      <c r="H51" s="1154"/>
      <c r="I51" s="918">
        <f t="shared" si="5"/>
        <v>1460</v>
      </c>
      <c r="J51" s="59">
        <f t="shared" si="6"/>
        <v>0</v>
      </c>
    </row>
    <row r="52" spans="1:10" ht="15.75" x14ac:dyDescent="0.25">
      <c r="A52" s="19"/>
      <c r="B52" s="659">
        <f t="shared" si="2"/>
        <v>146</v>
      </c>
      <c r="C52" s="613"/>
      <c r="D52" s="1321">
        <f t="shared" si="3"/>
        <v>0</v>
      </c>
      <c r="E52" s="1322"/>
      <c r="F52" s="1323">
        <f t="shared" si="0"/>
        <v>0</v>
      </c>
      <c r="G52" s="1324"/>
      <c r="H52" s="1219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59">
        <f t="shared" si="2"/>
        <v>146</v>
      </c>
      <c r="C53" s="613"/>
      <c r="D53" s="1321">
        <f t="shared" si="3"/>
        <v>0</v>
      </c>
      <c r="E53" s="1322"/>
      <c r="F53" s="1323">
        <f t="shared" si="0"/>
        <v>0</v>
      </c>
      <c r="G53" s="1324"/>
      <c r="H53" s="1219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59">
        <f t="shared" si="2"/>
        <v>146</v>
      </c>
      <c r="C54" s="613"/>
      <c r="D54" s="1321">
        <f t="shared" si="3"/>
        <v>0</v>
      </c>
      <c r="E54" s="1322"/>
      <c r="F54" s="1323">
        <f t="shared" si="0"/>
        <v>0</v>
      </c>
      <c r="G54" s="1324"/>
      <c r="H54" s="1219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59">
        <f t="shared" si="2"/>
        <v>146</v>
      </c>
      <c r="C55" s="613"/>
      <c r="D55" s="1321">
        <f t="shared" si="3"/>
        <v>0</v>
      </c>
      <c r="E55" s="1322"/>
      <c r="F55" s="1323">
        <f t="shared" si="0"/>
        <v>0</v>
      </c>
      <c r="G55" s="1324"/>
      <c r="H55" s="1219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59">
        <f t="shared" si="2"/>
        <v>146</v>
      </c>
      <c r="C56" s="613"/>
      <c r="D56" s="1321">
        <f t="shared" si="3"/>
        <v>0</v>
      </c>
      <c r="E56" s="1322"/>
      <c r="F56" s="1323">
        <f t="shared" si="0"/>
        <v>0</v>
      </c>
      <c r="G56" s="1324"/>
      <c r="H56" s="1219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59">
        <f t="shared" si="2"/>
        <v>146</v>
      </c>
      <c r="C57" s="613"/>
      <c r="D57" s="1321">
        <f t="shared" si="3"/>
        <v>0</v>
      </c>
      <c r="E57" s="1322"/>
      <c r="F57" s="1323">
        <f t="shared" si="0"/>
        <v>0</v>
      </c>
      <c r="G57" s="1324"/>
      <c r="H57" s="1219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59">
        <f t="shared" si="2"/>
        <v>146</v>
      </c>
      <c r="C58" s="613"/>
      <c r="D58" s="1321">
        <f t="shared" si="3"/>
        <v>0</v>
      </c>
      <c r="E58" s="1322"/>
      <c r="F58" s="1323">
        <f t="shared" si="0"/>
        <v>0</v>
      </c>
      <c r="G58" s="1324"/>
      <c r="H58" s="1219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59">
        <f t="shared" si="2"/>
        <v>146</v>
      </c>
      <c r="C59" s="613"/>
      <c r="D59" s="1321">
        <f t="shared" si="3"/>
        <v>0</v>
      </c>
      <c r="E59" s="1322"/>
      <c r="F59" s="1323">
        <f t="shared" si="0"/>
        <v>0</v>
      </c>
      <c r="G59" s="1324"/>
      <c r="H59" s="1219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59">
        <f t="shared" si="2"/>
        <v>146</v>
      </c>
      <c r="C60" s="613"/>
      <c r="D60" s="1321">
        <f t="shared" si="3"/>
        <v>0</v>
      </c>
      <c r="E60" s="1322"/>
      <c r="F60" s="1323">
        <f t="shared" si="0"/>
        <v>0</v>
      </c>
      <c r="G60" s="1324"/>
      <c r="H60" s="1219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59">
        <f t="shared" si="2"/>
        <v>146</v>
      </c>
      <c r="C61" s="613"/>
      <c r="D61" s="1321">
        <f t="shared" si="3"/>
        <v>0</v>
      </c>
      <c r="E61" s="1322"/>
      <c r="F61" s="1323">
        <f t="shared" si="0"/>
        <v>0</v>
      </c>
      <c r="G61" s="1324"/>
      <c r="H61" s="1219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59">
        <f t="shared" si="2"/>
        <v>146</v>
      </c>
      <c r="C62" s="613"/>
      <c r="D62" s="1321">
        <f t="shared" si="3"/>
        <v>0</v>
      </c>
      <c r="E62" s="1322"/>
      <c r="F62" s="1323">
        <f t="shared" si="0"/>
        <v>0</v>
      </c>
      <c r="G62" s="1324"/>
      <c r="H62" s="1219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59">
        <f t="shared" si="2"/>
        <v>146</v>
      </c>
      <c r="C63" s="613"/>
      <c r="D63" s="1321">
        <f t="shared" si="3"/>
        <v>0</v>
      </c>
      <c r="E63" s="1322"/>
      <c r="F63" s="1323">
        <f t="shared" si="0"/>
        <v>0</v>
      </c>
      <c r="G63" s="1324"/>
      <c r="H63" s="1219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59">
        <f t="shared" si="2"/>
        <v>146</v>
      </c>
      <c r="C64" s="613"/>
      <c r="D64" s="1321">
        <f t="shared" si="3"/>
        <v>0</v>
      </c>
      <c r="E64" s="1322"/>
      <c r="F64" s="1323">
        <f t="shared" si="0"/>
        <v>0</v>
      </c>
      <c r="G64" s="1324"/>
      <c r="H64" s="1219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59">
        <f t="shared" si="2"/>
        <v>146</v>
      </c>
      <c r="C65" s="613"/>
      <c r="D65" s="1321">
        <f t="shared" si="3"/>
        <v>0</v>
      </c>
      <c r="E65" s="1322"/>
      <c r="F65" s="1323">
        <f t="shared" si="0"/>
        <v>0</v>
      </c>
      <c r="G65" s="1324"/>
      <c r="H65" s="1219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59">
        <f t="shared" si="2"/>
        <v>146</v>
      </c>
      <c r="C66" s="613"/>
      <c r="D66" s="1321">
        <f t="shared" si="3"/>
        <v>0</v>
      </c>
      <c r="E66" s="1322"/>
      <c r="F66" s="1323">
        <f t="shared" si="0"/>
        <v>0</v>
      </c>
      <c r="G66" s="1324"/>
      <c r="H66" s="1219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59">
        <f t="shared" si="2"/>
        <v>146</v>
      </c>
      <c r="C67" s="613"/>
      <c r="D67" s="1321">
        <f t="shared" si="3"/>
        <v>0</v>
      </c>
      <c r="E67" s="1322"/>
      <c r="F67" s="1323">
        <f t="shared" si="0"/>
        <v>0</v>
      </c>
      <c r="G67" s="1324"/>
      <c r="H67" s="1219"/>
      <c r="I67" s="230">
        <f t="shared" si="5"/>
        <v>1460</v>
      </c>
      <c r="J67" s="59">
        <f t="shared" si="6"/>
        <v>0</v>
      </c>
    </row>
    <row r="68" spans="1:10" ht="15.75" x14ac:dyDescent="0.25">
      <c r="B68" s="659">
        <f t="shared" si="2"/>
        <v>146</v>
      </c>
      <c r="C68" s="613"/>
      <c r="D68" s="1321">
        <f t="shared" si="3"/>
        <v>0</v>
      </c>
      <c r="E68" s="1322"/>
      <c r="F68" s="1323">
        <f t="shared" si="0"/>
        <v>0</v>
      </c>
      <c r="G68" s="1324"/>
      <c r="H68" s="1219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1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584" t="s">
        <v>21</v>
      </c>
      <c r="E72" s="1585"/>
      <c r="F72" s="137">
        <f>G5-F70</f>
        <v>0</v>
      </c>
    </row>
    <row r="73" spans="1:10" ht="15.75" thickBot="1" x14ac:dyDescent="0.3">
      <c r="A73" s="121"/>
      <c r="D73" s="948" t="s">
        <v>4</v>
      </c>
      <c r="E73" s="949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588" t="s">
        <v>93</v>
      </c>
      <c r="B1" s="1588"/>
      <c r="C1" s="1588"/>
      <c r="D1" s="1588"/>
      <c r="E1" s="1588"/>
      <c r="F1" s="1588"/>
      <c r="G1" s="1588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596"/>
      <c r="B5" s="1622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596"/>
      <c r="B6" s="1622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584" t="s">
        <v>21</v>
      </c>
      <c r="E32" s="1585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29"/>
      <c r="F10" s="586">
        <f t="shared" si="0"/>
        <v>0</v>
      </c>
      <c r="G10" s="553"/>
      <c r="H10" s="554"/>
      <c r="I10" s="743">
        <f>I9-F10</f>
        <v>0</v>
      </c>
    </row>
    <row r="11" spans="1:9" x14ac:dyDescent="0.25">
      <c r="B11" s="379">
        <f>B10-C11</f>
        <v>0</v>
      </c>
      <c r="C11" s="72"/>
      <c r="D11" s="68"/>
      <c r="E11" s="629"/>
      <c r="F11" s="586">
        <f t="shared" si="0"/>
        <v>0</v>
      </c>
      <c r="G11" s="553"/>
      <c r="H11" s="554"/>
      <c r="I11" s="743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29"/>
      <c r="F12" s="586">
        <f t="shared" si="0"/>
        <v>0</v>
      </c>
      <c r="G12" s="553"/>
      <c r="H12" s="554"/>
      <c r="I12" s="743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29"/>
      <c r="F13" s="586">
        <f t="shared" si="0"/>
        <v>0</v>
      </c>
      <c r="G13" s="553"/>
      <c r="H13" s="554"/>
      <c r="I13" s="743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29"/>
      <c r="F14" s="586">
        <f t="shared" si="0"/>
        <v>0</v>
      </c>
      <c r="G14" s="553"/>
      <c r="H14" s="554"/>
      <c r="I14" s="743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584" t="s">
        <v>21</v>
      </c>
      <c r="E29" s="1585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14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23" t="s">
        <v>310</v>
      </c>
      <c r="B1" s="1623"/>
      <c r="C1" s="1623"/>
      <c r="D1" s="1623"/>
      <c r="E1" s="1623"/>
      <c r="F1" s="1623"/>
      <c r="G1" s="1623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14"/>
      <c r="G4" s="1215"/>
      <c r="H4" s="144"/>
      <c r="I4" s="367"/>
    </row>
    <row r="5" spans="1:10" ht="14.25" customHeight="1" x14ac:dyDescent="0.25">
      <c r="A5" s="1596" t="s">
        <v>95</v>
      </c>
      <c r="B5" s="1622" t="s">
        <v>136</v>
      </c>
      <c r="C5" s="360">
        <v>350</v>
      </c>
      <c r="D5" s="130">
        <v>45131</v>
      </c>
      <c r="E5" s="85">
        <v>14400</v>
      </c>
      <c r="F5" s="1214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596"/>
      <c r="B6" s="1622"/>
      <c r="C6" s="361"/>
      <c r="D6" s="130"/>
      <c r="E6" s="74"/>
      <c r="F6" s="1214"/>
      <c r="G6" s="1214"/>
      <c r="H6" s="74"/>
      <c r="I6" s="230"/>
    </row>
    <row r="7" spans="1:10" ht="15.75" thickBot="1" x14ac:dyDescent="0.3">
      <c r="A7" s="213"/>
      <c r="B7" s="1622"/>
      <c r="C7" s="361"/>
      <c r="D7" s="130"/>
      <c r="E7" s="74"/>
      <c r="F7" s="1214"/>
      <c r="G7" s="1214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8" t="s">
        <v>57</v>
      </c>
      <c r="I8" s="969" t="s">
        <v>3</v>
      </c>
      <c r="J8" s="967"/>
    </row>
    <row r="9" spans="1:10" ht="15.75" thickTop="1" x14ac:dyDescent="0.25">
      <c r="A9" s="742"/>
      <c r="B9" s="659">
        <f>F4+F5+F6-C9+F7</f>
        <v>1430</v>
      </c>
      <c r="C9" s="613">
        <v>10</v>
      </c>
      <c r="D9" s="552">
        <f t="shared" ref="D9:D15" si="0">10*C9</f>
        <v>100</v>
      </c>
      <c r="E9" s="1218">
        <v>45132</v>
      </c>
      <c r="F9" s="552">
        <f>D9</f>
        <v>100</v>
      </c>
      <c r="G9" s="553" t="s">
        <v>277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59">
        <f>B9-C10</f>
        <v>1380</v>
      </c>
      <c r="C10" s="613">
        <v>50</v>
      </c>
      <c r="D10" s="552">
        <f t="shared" si="0"/>
        <v>500</v>
      </c>
      <c r="E10" s="680">
        <v>45132</v>
      </c>
      <c r="F10" s="552">
        <f t="shared" ref="F10:F68" si="1">D10</f>
        <v>500</v>
      </c>
      <c r="G10" s="553" t="s">
        <v>279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59">
        <f t="shared" ref="B11:B67" si="3">B10-C11</f>
        <v>1375</v>
      </c>
      <c r="C11" s="613">
        <v>5</v>
      </c>
      <c r="D11" s="552">
        <f t="shared" si="0"/>
        <v>50</v>
      </c>
      <c r="E11" s="680">
        <v>45134</v>
      </c>
      <c r="F11" s="552">
        <f t="shared" si="1"/>
        <v>50</v>
      </c>
      <c r="G11" s="553" t="s">
        <v>294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2"/>
      <c r="B12" s="617">
        <f t="shared" si="3"/>
        <v>1375</v>
      </c>
      <c r="C12" s="613"/>
      <c r="D12" s="552">
        <f t="shared" si="0"/>
        <v>0</v>
      </c>
      <c r="E12" s="680"/>
      <c r="F12" s="552">
        <f t="shared" si="1"/>
        <v>0</v>
      </c>
      <c r="G12" s="553"/>
      <c r="H12" s="554"/>
      <c r="I12" s="918">
        <f t="shared" si="4"/>
        <v>13750</v>
      </c>
      <c r="J12" s="59">
        <f t="shared" si="2"/>
        <v>0</v>
      </c>
    </row>
    <row r="13" spans="1:10" x14ac:dyDescent="0.25">
      <c r="A13" s="571"/>
      <c r="B13" s="659">
        <f t="shared" si="3"/>
        <v>1375</v>
      </c>
      <c r="C13" s="613"/>
      <c r="D13" s="1285">
        <f t="shared" si="0"/>
        <v>0</v>
      </c>
      <c r="E13" s="1286"/>
      <c r="F13" s="1285">
        <f t="shared" si="1"/>
        <v>0</v>
      </c>
      <c r="G13" s="1140"/>
      <c r="H13" s="1141"/>
      <c r="I13" s="1287">
        <f t="shared" si="4"/>
        <v>13750</v>
      </c>
      <c r="J13" s="59">
        <f t="shared" si="2"/>
        <v>0</v>
      </c>
    </row>
    <row r="14" spans="1:10" x14ac:dyDescent="0.25">
      <c r="A14" s="571"/>
      <c r="B14" s="659">
        <f t="shared" si="3"/>
        <v>1375</v>
      </c>
      <c r="C14" s="613"/>
      <c r="D14" s="1285">
        <f t="shared" si="0"/>
        <v>0</v>
      </c>
      <c r="E14" s="1286"/>
      <c r="F14" s="1285">
        <f t="shared" si="1"/>
        <v>0</v>
      </c>
      <c r="G14" s="1140"/>
      <c r="H14" s="1141"/>
      <c r="I14" s="1287">
        <f t="shared" si="4"/>
        <v>13750</v>
      </c>
      <c r="J14" s="59">
        <f t="shared" si="2"/>
        <v>0</v>
      </c>
    </row>
    <row r="15" spans="1:10" x14ac:dyDescent="0.25">
      <c r="A15" s="571"/>
      <c r="B15" s="659">
        <f t="shared" si="3"/>
        <v>1375</v>
      </c>
      <c r="C15" s="613"/>
      <c r="D15" s="1285">
        <f t="shared" si="0"/>
        <v>0</v>
      </c>
      <c r="E15" s="1286"/>
      <c r="F15" s="1285">
        <f t="shared" si="1"/>
        <v>0</v>
      </c>
      <c r="G15" s="1140"/>
      <c r="H15" s="1141"/>
      <c r="I15" s="1287">
        <f t="shared" si="4"/>
        <v>13750</v>
      </c>
      <c r="J15" s="59">
        <f t="shared" si="2"/>
        <v>0</v>
      </c>
    </row>
    <row r="16" spans="1:10" x14ac:dyDescent="0.25">
      <c r="A16" s="571"/>
      <c r="B16" s="659">
        <f t="shared" si="3"/>
        <v>1375</v>
      </c>
      <c r="C16" s="613"/>
      <c r="D16" s="1285">
        <f>10*C16</f>
        <v>0</v>
      </c>
      <c r="E16" s="1286"/>
      <c r="F16" s="1285">
        <f t="shared" si="1"/>
        <v>0</v>
      </c>
      <c r="G16" s="1140"/>
      <c r="H16" s="1141"/>
      <c r="I16" s="1287">
        <f t="shared" si="4"/>
        <v>13750</v>
      </c>
      <c r="J16" s="59">
        <f t="shared" si="2"/>
        <v>0</v>
      </c>
    </row>
    <row r="17" spans="1:10" x14ac:dyDescent="0.25">
      <c r="A17" s="571"/>
      <c r="B17" s="659">
        <f t="shared" si="3"/>
        <v>1375</v>
      </c>
      <c r="C17" s="613"/>
      <c r="D17" s="1285">
        <f t="shared" ref="D17:D68" si="5">10*C17</f>
        <v>0</v>
      </c>
      <c r="E17" s="1286"/>
      <c r="F17" s="1285">
        <f t="shared" si="1"/>
        <v>0</v>
      </c>
      <c r="G17" s="1140"/>
      <c r="H17" s="1141"/>
      <c r="I17" s="1287">
        <f t="shared" si="4"/>
        <v>13750</v>
      </c>
      <c r="J17" s="59">
        <f t="shared" si="2"/>
        <v>0</v>
      </c>
    </row>
    <row r="18" spans="1:10" x14ac:dyDescent="0.25">
      <c r="A18" s="571"/>
      <c r="B18" s="659">
        <f t="shared" si="3"/>
        <v>1375</v>
      </c>
      <c r="C18" s="613"/>
      <c r="D18" s="1285">
        <f t="shared" si="5"/>
        <v>0</v>
      </c>
      <c r="E18" s="1286"/>
      <c r="F18" s="1285">
        <f t="shared" si="1"/>
        <v>0</v>
      </c>
      <c r="G18" s="1140"/>
      <c r="H18" s="1141"/>
      <c r="I18" s="1287">
        <f t="shared" si="4"/>
        <v>13750</v>
      </c>
      <c r="J18" s="59">
        <f t="shared" si="2"/>
        <v>0</v>
      </c>
    </row>
    <row r="19" spans="1:10" x14ac:dyDescent="0.25">
      <c r="A19" s="571"/>
      <c r="B19" s="659">
        <f t="shared" si="3"/>
        <v>1375</v>
      </c>
      <c r="C19" s="613"/>
      <c r="D19" s="1285">
        <f t="shared" si="5"/>
        <v>0</v>
      </c>
      <c r="E19" s="1286"/>
      <c r="F19" s="1285">
        <f t="shared" si="1"/>
        <v>0</v>
      </c>
      <c r="G19" s="1140"/>
      <c r="H19" s="1141"/>
      <c r="I19" s="1287">
        <f t="shared" si="4"/>
        <v>13750</v>
      </c>
      <c r="J19" s="59">
        <f t="shared" si="2"/>
        <v>0</v>
      </c>
    </row>
    <row r="20" spans="1:10" x14ac:dyDescent="0.25">
      <c r="A20" s="571"/>
      <c r="B20" s="659">
        <f t="shared" si="3"/>
        <v>1375</v>
      </c>
      <c r="C20" s="613"/>
      <c r="D20" s="1285">
        <f t="shared" si="5"/>
        <v>0</v>
      </c>
      <c r="E20" s="1286"/>
      <c r="F20" s="1285">
        <f t="shared" si="1"/>
        <v>0</v>
      </c>
      <c r="G20" s="1140"/>
      <c r="H20" s="1141"/>
      <c r="I20" s="1287">
        <f t="shared" si="4"/>
        <v>13750</v>
      </c>
      <c r="J20" s="59">
        <f t="shared" si="2"/>
        <v>0</v>
      </c>
    </row>
    <row r="21" spans="1:10" x14ac:dyDescent="0.25">
      <c r="A21" s="571"/>
      <c r="B21" s="659">
        <f t="shared" si="3"/>
        <v>1375</v>
      </c>
      <c r="C21" s="613"/>
      <c r="D21" s="1285">
        <f t="shared" si="5"/>
        <v>0</v>
      </c>
      <c r="E21" s="1286"/>
      <c r="F21" s="1285">
        <f t="shared" si="1"/>
        <v>0</v>
      </c>
      <c r="G21" s="1140"/>
      <c r="H21" s="1141"/>
      <c r="I21" s="1287">
        <f t="shared" si="4"/>
        <v>13750</v>
      </c>
      <c r="J21" s="59">
        <f t="shared" si="2"/>
        <v>0</v>
      </c>
    </row>
    <row r="22" spans="1:10" x14ac:dyDescent="0.25">
      <c r="A22" s="571"/>
      <c r="B22" s="659">
        <f t="shared" si="3"/>
        <v>1375</v>
      </c>
      <c r="C22" s="613"/>
      <c r="D22" s="1285">
        <f t="shared" si="5"/>
        <v>0</v>
      </c>
      <c r="E22" s="1286"/>
      <c r="F22" s="1285">
        <f t="shared" si="1"/>
        <v>0</v>
      </c>
      <c r="G22" s="1140"/>
      <c r="H22" s="1141"/>
      <c r="I22" s="1287">
        <f t="shared" si="4"/>
        <v>13750</v>
      </c>
      <c r="J22" s="59">
        <f t="shared" si="2"/>
        <v>0</v>
      </c>
    </row>
    <row r="23" spans="1:10" x14ac:dyDescent="0.25">
      <c r="A23" s="957"/>
      <c r="B23" s="659">
        <f t="shared" si="3"/>
        <v>1375</v>
      </c>
      <c r="C23" s="613"/>
      <c r="D23" s="1285">
        <f t="shared" si="5"/>
        <v>0</v>
      </c>
      <c r="E23" s="1288"/>
      <c r="F23" s="1285">
        <f t="shared" si="1"/>
        <v>0</v>
      </c>
      <c r="G23" s="1140"/>
      <c r="H23" s="1141"/>
      <c r="I23" s="1287">
        <f t="shared" si="4"/>
        <v>13750</v>
      </c>
      <c r="J23" s="59">
        <f t="shared" si="2"/>
        <v>0</v>
      </c>
    </row>
    <row r="24" spans="1:10" x14ac:dyDescent="0.25">
      <c r="A24" s="957"/>
      <c r="B24" s="659">
        <f t="shared" si="3"/>
        <v>1375</v>
      </c>
      <c r="C24" s="613"/>
      <c r="D24" s="1285">
        <f t="shared" si="5"/>
        <v>0</v>
      </c>
      <c r="E24" s="1288"/>
      <c r="F24" s="1285">
        <f t="shared" si="1"/>
        <v>0</v>
      </c>
      <c r="G24" s="1140"/>
      <c r="H24" s="1141"/>
      <c r="I24" s="1287">
        <f t="shared" si="4"/>
        <v>13750</v>
      </c>
      <c r="J24" s="59">
        <f t="shared" si="2"/>
        <v>0</v>
      </c>
    </row>
    <row r="25" spans="1:10" x14ac:dyDescent="0.25">
      <c r="A25" s="957"/>
      <c r="B25" s="659">
        <f t="shared" si="3"/>
        <v>1375</v>
      </c>
      <c r="C25" s="613"/>
      <c r="D25" s="1285">
        <f t="shared" si="5"/>
        <v>0</v>
      </c>
      <c r="E25" s="1288"/>
      <c r="F25" s="1285">
        <f t="shared" si="1"/>
        <v>0</v>
      </c>
      <c r="G25" s="1140"/>
      <c r="H25" s="1141"/>
      <c r="I25" s="1287">
        <f t="shared" si="4"/>
        <v>13750</v>
      </c>
      <c r="J25" s="59">
        <f t="shared" si="2"/>
        <v>0</v>
      </c>
    </row>
    <row r="26" spans="1:10" x14ac:dyDescent="0.25">
      <c r="A26" s="957"/>
      <c r="B26" s="659">
        <f t="shared" si="3"/>
        <v>1375</v>
      </c>
      <c r="C26" s="613"/>
      <c r="D26" s="1285">
        <f t="shared" si="5"/>
        <v>0</v>
      </c>
      <c r="E26" s="1288"/>
      <c r="F26" s="1285">
        <f t="shared" si="1"/>
        <v>0</v>
      </c>
      <c r="G26" s="1140"/>
      <c r="H26" s="1141"/>
      <c r="I26" s="1287">
        <f t="shared" si="4"/>
        <v>13750</v>
      </c>
      <c r="J26" s="59">
        <f t="shared" si="2"/>
        <v>0</v>
      </c>
    </row>
    <row r="27" spans="1:10" x14ac:dyDescent="0.25">
      <c r="A27" s="957"/>
      <c r="B27" s="659">
        <f t="shared" si="3"/>
        <v>1375</v>
      </c>
      <c r="C27" s="613"/>
      <c r="D27" s="1285">
        <f t="shared" si="5"/>
        <v>0</v>
      </c>
      <c r="E27" s="1288"/>
      <c r="F27" s="1285">
        <f t="shared" si="1"/>
        <v>0</v>
      </c>
      <c r="G27" s="1140"/>
      <c r="H27" s="1141"/>
      <c r="I27" s="1287">
        <f t="shared" si="4"/>
        <v>13750</v>
      </c>
      <c r="J27" s="59">
        <f t="shared" si="2"/>
        <v>0</v>
      </c>
    </row>
    <row r="28" spans="1:10" x14ac:dyDescent="0.25">
      <c r="A28" s="584"/>
      <c r="B28" s="659">
        <f t="shared" si="3"/>
        <v>1375</v>
      </c>
      <c r="C28" s="613"/>
      <c r="D28" s="1285">
        <f t="shared" si="5"/>
        <v>0</v>
      </c>
      <c r="E28" s="1288"/>
      <c r="F28" s="1285">
        <f t="shared" si="1"/>
        <v>0</v>
      </c>
      <c r="G28" s="1140"/>
      <c r="H28" s="1141"/>
      <c r="I28" s="1287">
        <f t="shared" si="4"/>
        <v>13750</v>
      </c>
      <c r="J28" s="59">
        <f t="shared" si="2"/>
        <v>0</v>
      </c>
    </row>
    <row r="29" spans="1:10" x14ac:dyDescent="0.25">
      <c r="A29" s="584"/>
      <c r="B29" s="659">
        <f t="shared" si="3"/>
        <v>1375</v>
      </c>
      <c r="C29" s="613"/>
      <c r="D29" s="1285">
        <f t="shared" si="5"/>
        <v>0</v>
      </c>
      <c r="E29" s="1288"/>
      <c r="F29" s="1285">
        <f t="shared" si="1"/>
        <v>0</v>
      </c>
      <c r="G29" s="1140"/>
      <c r="H29" s="1141"/>
      <c r="I29" s="1287">
        <f t="shared" si="4"/>
        <v>13750</v>
      </c>
      <c r="J29" s="59">
        <f t="shared" si="2"/>
        <v>0</v>
      </c>
    </row>
    <row r="30" spans="1:10" x14ac:dyDescent="0.25">
      <c r="A30" s="584"/>
      <c r="B30" s="659">
        <f t="shared" si="3"/>
        <v>1375</v>
      </c>
      <c r="C30" s="613"/>
      <c r="D30" s="1285">
        <f t="shared" si="5"/>
        <v>0</v>
      </c>
      <c r="E30" s="1288"/>
      <c r="F30" s="1285">
        <f t="shared" si="1"/>
        <v>0</v>
      </c>
      <c r="G30" s="1140"/>
      <c r="H30" s="1141"/>
      <c r="I30" s="1287">
        <f t="shared" si="4"/>
        <v>13750</v>
      </c>
      <c r="J30" s="59">
        <f t="shared" si="2"/>
        <v>0</v>
      </c>
    </row>
    <row r="31" spans="1:10" x14ac:dyDescent="0.25">
      <c r="A31" s="584"/>
      <c r="B31" s="659">
        <f t="shared" si="3"/>
        <v>1375</v>
      </c>
      <c r="C31" s="613"/>
      <c r="D31" s="1285">
        <f t="shared" si="5"/>
        <v>0</v>
      </c>
      <c r="E31" s="1288"/>
      <c r="F31" s="1285">
        <f t="shared" si="1"/>
        <v>0</v>
      </c>
      <c r="G31" s="1140"/>
      <c r="H31" s="1141"/>
      <c r="I31" s="1287">
        <f t="shared" si="4"/>
        <v>13750</v>
      </c>
      <c r="J31" s="59">
        <f t="shared" si="2"/>
        <v>0</v>
      </c>
    </row>
    <row r="32" spans="1:10" x14ac:dyDescent="0.25">
      <c r="A32" s="584"/>
      <c r="B32" s="659">
        <f t="shared" si="3"/>
        <v>1375</v>
      </c>
      <c r="C32" s="613"/>
      <c r="D32" s="1285">
        <f t="shared" si="5"/>
        <v>0</v>
      </c>
      <c r="E32" s="1288"/>
      <c r="F32" s="1285">
        <f t="shared" si="1"/>
        <v>0</v>
      </c>
      <c r="G32" s="1140"/>
      <c r="H32" s="1141"/>
      <c r="I32" s="1287">
        <f t="shared" si="4"/>
        <v>13750</v>
      </c>
      <c r="J32" s="59">
        <f t="shared" si="2"/>
        <v>0</v>
      </c>
    </row>
    <row r="33" spans="1:10" x14ac:dyDescent="0.25">
      <c r="A33" s="584"/>
      <c r="B33" s="659">
        <f t="shared" si="3"/>
        <v>1375</v>
      </c>
      <c r="C33" s="613"/>
      <c r="D33" s="1285">
        <f t="shared" si="5"/>
        <v>0</v>
      </c>
      <c r="E33" s="1288"/>
      <c r="F33" s="1285">
        <f t="shared" si="1"/>
        <v>0</v>
      </c>
      <c r="G33" s="1140"/>
      <c r="H33" s="1141"/>
      <c r="I33" s="1287">
        <f t="shared" si="4"/>
        <v>13750</v>
      </c>
      <c r="J33" s="59">
        <f t="shared" si="2"/>
        <v>0</v>
      </c>
    </row>
    <row r="34" spans="1:10" x14ac:dyDescent="0.25">
      <c r="A34" s="584"/>
      <c r="B34" s="659">
        <f t="shared" si="3"/>
        <v>1375</v>
      </c>
      <c r="C34" s="613"/>
      <c r="D34" s="1285">
        <f t="shared" si="5"/>
        <v>0</v>
      </c>
      <c r="E34" s="1288"/>
      <c r="F34" s="1285">
        <f t="shared" si="1"/>
        <v>0</v>
      </c>
      <c r="G34" s="1140"/>
      <c r="H34" s="1141"/>
      <c r="I34" s="1287">
        <f t="shared" si="4"/>
        <v>13750</v>
      </c>
      <c r="J34" s="59">
        <f t="shared" si="2"/>
        <v>0</v>
      </c>
    </row>
    <row r="35" spans="1:10" x14ac:dyDescent="0.25">
      <c r="A35" s="584"/>
      <c r="B35" s="659">
        <f t="shared" si="3"/>
        <v>1375</v>
      </c>
      <c r="C35" s="613"/>
      <c r="D35" s="1285">
        <f t="shared" si="5"/>
        <v>0</v>
      </c>
      <c r="E35" s="1288"/>
      <c r="F35" s="1285">
        <f t="shared" si="1"/>
        <v>0</v>
      </c>
      <c r="G35" s="1140"/>
      <c r="H35" s="1141"/>
      <c r="I35" s="1287">
        <f t="shared" si="4"/>
        <v>13750</v>
      </c>
      <c r="J35" s="59">
        <f t="shared" si="2"/>
        <v>0</v>
      </c>
    </row>
    <row r="36" spans="1:10" x14ac:dyDescent="0.25">
      <c r="A36" s="584"/>
      <c r="B36" s="659">
        <f t="shared" si="3"/>
        <v>1375</v>
      </c>
      <c r="C36" s="613"/>
      <c r="D36" s="552">
        <f t="shared" si="5"/>
        <v>0</v>
      </c>
      <c r="E36" s="676"/>
      <c r="F36" s="552">
        <f t="shared" si="1"/>
        <v>0</v>
      </c>
      <c r="G36" s="553"/>
      <c r="H36" s="794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59">
        <f t="shared" si="3"/>
        <v>1375</v>
      </c>
      <c r="C37" s="613"/>
      <c r="D37" s="552">
        <f t="shared" si="5"/>
        <v>0</v>
      </c>
      <c r="E37" s="676"/>
      <c r="F37" s="552">
        <f t="shared" si="1"/>
        <v>0</v>
      </c>
      <c r="G37" s="553"/>
      <c r="H37" s="794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59">
        <f t="shared" si="3"/>
        <v>1375</v>
      </c>
      <c r="C38" s="613"/>
      <c r="D38" s="552">
        <f t="shared" si="5"/>
        <v>0</v>
      </c>
      <c r="E38" s="676"/>
      <c r="F38" s="552">
        <f t="shared" si="1"/>
        <v>0</v>
      </c>
      <c r="G38" s="553"/>
      <c r="H38" s="794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59">
        <f t="shared" si="3"/>
        <v>1375</v>
      </c>
      <c r="C39" s="613"/>
      <c r="D39" s="552">
        <f t="shared" si="5"/>
        <v>0</v>
      </c>
      <c r="E39" s="676"/>
      <c r="F39" s="552">
        <f t="shared" si="1"/>
        <v>0</v>
      </c>
      <c r="G39" s="553"/>
      <c r="H39" s="794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59">
        <f t="shared" si="3"/>
        <v>1375</v>
      </c>
      <c r="C40" s="613"/>
      <c r="D40" s="552">
        <f t="shared" si="5"/>
        <v>0</v>
      </c>
      <c r="E40" s="676"/>
      <c r="F40" s="552">
        <f t="shared" si="1"/>
        <v>0</v>
      </c>
      <c r="G40" s="553"/>
      <c r="H40" s="794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59">
        <f t="shared" si="3"/>
        <v>1375</v>
      </c>
      <c r="C41" s="613"/>
      <c r="D41" s="552">
        <f t="shared" si="5"/>
        <v>0</v>
      </c>
      <c r="E41" s="676"/>
      <c r="F41" s="552">
        <f t="shared" si="1"/>
        <v>0</v>
      </c>
      <c r="G41" s="553"/>
      <c r="H41" s="794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59">
        <f t="shared" si="3"/>
        <v>1375</v>
      </c>
      <c r="C42" s="613"/>
      <c r="D42" s="552">
        <f t="shared" si="5"/>
        <v>0</v>
      </c>
      <c r="E42" s="676"/>
      <c r="F42" s="552">
        <f t="shared" si="1"/>
        <v>0</v>
      </c>
      <c r="G42" s="553"/>
      <c r="H42" s="794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59">
        <f t="shared" si="3"/>
        <v>1375</v>
      </c>
      <c r="C43" s="613"/>
      <c r="D43" s="552">
        <f t="shared" si="5"/>
        <v>0</v>
      </c>
      <c r="E43" s="676"/>
      <c r="F43" s="552">
        <f t="shared" si="1"/>
        <v>0</v>
      </c>
      <c r="G43" s="553"/>
      <c r="H43" s="794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59">
        <f t="shared" si="3"/>
        <v>1375</v>
      </c>
      <c r="C44" s="613"/>
      <c r="D44" s="552">
        <f t="shared" si="5"/>
        <v>0</v>
      </c>
      <c r="E44" s="676"/>
      <c r="F44" s="552">
        <f t="shared" si="1"/>
        <v>0</v>
      </c>
      <c r="G44" s="553"/>
      <c r="H44" s="794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59">
        <f t="shared" si="3"/>
        <v>1375</v>
      </c>
      <c r="C45" s="613"/>
      <c r="D45" s="552">
        <f t="shared" si="5"/>
        <v>0</v>
      </c>
      <c r="E45" s="676"/>
      <c r="F45" s="552">
        <f t="shared" si="1"/>
        <v>0</v>
      </c>
      <c r="G45" s="553"/>
      <c r="H45" s="794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59">
        <f t="shared" si="3"/>
        <v>1375</v>
      </c>
      <c r="C46" s="613"/>
      <c r="D46" s="552">
        <f t="shared" si="5"/>
        <v>0</v>
      </c>
      <c r="E46" s="676"/>
      <c r="F46" s="552">
        <f t="shared" si="1"/>
        <v>0</v>
      </c>
      <c r="G46" s="553"/>
      <c r="H46" s="794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59">
        <f t="shared" si="3"/>
        <v>1375</v>
      </c>
      <c r="C47" s="613"/>
      <c r="D47" s="552">
        <f t="shared" si="5"/>
        <v>0</v>
      </c>
      <c r="E47" s="676"/>
      <c r="F47" s="552">
        <f t="shared" si="1"/>
        <v>0</v>
      </c>
      <c r="G47" s="553"/>
      <c r="H47" s="794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59">
        <f t="shared" si="3"/>
        <v>1375</v>
      </c>
      <c r="C48" s="613"/>
      <c r="D48" s="552">
        <f t="shared" si="5"/>
        <v>0</v>
      </c>
      <c r="E48" s="676"/>
      <c r="F48" s="552">
        <f t="shared" si="1"/>
        <v>0</v>
      </c>
      <c r="G48" s="553"/>
      <c r="H48" s="794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59">
        <f t="shared" si="3"/>
        <v>1375</v>
      </c>
      <c r="C49" s="613"/>
      <c r="D49" s="552">
        <f t="shared" si="5"/>
        <v>0</v>
      </c>
      <c r="E49" s="676"/>
      <c r="F49" s="552">
        <f t="shared" si="1"/>
        <v>0</v>
      </c>
      <c r="G49" s="553"/>
      <c r="H49" s="794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59">
        <f t="shared" si="3"/>
        <v>1375</v>
      </c>
      <c r="C50" s="613"/>
      <c r="D50" s="552">
        <f t="shared" si="5"/>
        <v>0</v>
      </c>
      <c r="E50" s="676"/>
      <c r="F50" s="552">
        <f t="shared" si="1"/>
        <v>0</v>
      </c>
      <c r="G50" s="553"/>
      <c r="H50" s="794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59">
        <f t="shared" si="3"/>
        <v>1375</v>
      </c>
      <c r="C51" s="613"/>
      <c r="D51" s="552">
        <f t="shared" si="5"/>
        <v>0</v>
      </c>
      <c r="E51" s="676"/>
      <c r="F51" s="552">
        <f t="shared" si="1"/>
        <v>0</v>
      </c>
      <c r="G51" s="553"/>
      <c r="H51" s="794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59">
        <f t="shared" si="3"/>
        <v>1375</v>
      </c>
      <c r="C52" s="613"/>
      <c r="D52" s="552">
        <f t="shared" si="5"/>
        <v>0</v>
      </c>
      <c r="E52" s="676"/>
      <c r="F52" s="552">
        <f t="shared" si="1"/>
        <v>0</v>
      </c>
      <c r="G52" s="553"/>
      <c r="H52" s="794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59">
        <f t="shared" si="3"/>
        <v>1375</v>
      </c>
      <c r="C53" s="613"/>
      <c r="D53" s="552">
        <f t="shared" si="5"/>
        <v>0</v>
      </c>
      <c r="E53" s="676"/>
      <c r="F53" s="552">
        <f t="shared" si="1"/>
        <v>0</v>
      </c>
      <c r="G53" s="553"/>
      <c r="H53" s="794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59">
        <f t="shared" si="3"/>
        <v>1375</v>
      </c>
      <c r="C54" s="613"/>
      <c r="D54" s="1220">
        <f t="shared" si="5"/>
        <v>0</v>
      </c>
      <c r="E54" s="1221"/>
      <c r="F54" s="1220">
        <f t="shared" si="1"/>
        <v>0</v>
      </c>
      <c r="G54" s="1222"/>
      <c r="H54" s="1219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59">
        <f t="shared" si="3"/>
        <v>1375</v>
      </c>
      <c r="C55" s="613"/>
      <c r="D55" s="1220">
        <f t="shared" si="5"/>
        <v>0</v>
      </c>
      <c r="E55" s="1221"/>
      <c r="F55" s="1220">
        <f t="shared" si="1"/>
        <v>0</v>
      </c>
      <c r="G55" s="1222"/>
      <c r="H55" s="1219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59">
        <f t="shared" si="3"/>
        <v>1375</v>
      </c>
      <c r="C56" s="613"/>
      <c r="D56" s="1220">
        <f t="shared" si="5"/>
        <v>0</v>
      </c>
      <c r="E56" s="1221"/>
      <c r="F56" s="1220">
        <f t="shared" si="1"/>
        <v>0</v>
      </c>
      <c r="G56" s="1222"/>
      <c r="H56" s="1219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59">
        <f t="shared" si="3"/>
        <v>1375</v>
      </c>
      <c r="C57" s="613"/>
      <c r="D57" s="1220">
        <f t="shared" si="5"/>
        <v>0</v>
      </c>
      <c r="E57" s="1221"/>
      <c r="F57" s="1220">
        <f t="shared" si="1"/>
        <v>0</v>
      </c>
      <c r="G57" s="1222"/>
      <c r="H57" s="1219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59">
        <f t="shared" si="3"/>
        <v>1375</v>
      </c>
      <c r="C58" s="613"/>
      <c r="D58" s="1220">
        <f t="shared" si="5"/>
        <v>0</v>
      </c>
      <c r="E58" s="1221"/>
      <c r="F58" s="1220">
        <f t="shared" si="1"/>
        <v>0</v>
      </c>
      <c r="G58" s="1222"/>
      <c r="H58" s="1219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59">
        <f t="shared" si="3"/>
        <v>1375</v>
      </c>
      <c r="C59" s="613"/>
      <c r="D59" s="1220">
        <f t="shared" si="5"/>
        <v>0</v>
      </c>
      <c r="E59" s="1221"/>
      <c r="F59" s="1220">
        <f t="shared" si="1"/>
        <v>0</v>
      </c>
      <c r="G59" s="1222"/>
      <c r="H59" s="1219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23">
        <f t="shared" si="5"/>
        <v>0</v>
      </c>
      <c r="E60" s="1224"/>
      <c r="F60" s="1223">
        <f t="shared" si="1"/>
        <v>0</v>
      </c>
      <c r="G60" s="1225"/>
      <c r="H60" s="1156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23">
        <f t="shared" si="5"/>
        <v>0</v>
      </c>
      <c r="E61" s="1224"/>
      <c r="F61" s="1223">
        <f t="shared" si="1"/>
        <v>0</v>
      </c>
      <c r="G61" s="1225"/>
      <c r="H61" s="1156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23">
        <f t="shared" si="5"/>
        <v>0</v>
      </c>
      <c r="E62" s="1224"/>
      <c r="F62" s="1223">
        <f t="shared" si="1"/>
        <v>0</v>
      </c>
      <c r="G62" s="1225"/>
      <c r="H62" s="1156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23">
        <f t="shared" si="5"/>
        <v>0</v>
      </c>
      <c r="E63" s="1224"/>
      <c r="F63" s="1223">
        <f t="shared" si="1"/>
        <v>0</v>
      </c>
      <c r="G63" s="1225"/>
      <c r="H63" s="1156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23">
        <f t="shared" si="5"/>
        <v>0</v>
      </c>
      <c r="E64" s="1224"/>
      <c r="F64" s="1223">
        <f t="shared" si="1"/>
        <v>0</v>
      </c>
      <c r="G64" s="1225"/>
      <c r="H64" s="1156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23">
        <f t="shared" si="5"/>
        <v>0</v>
      </c>
      <c r="E65" s="1224"/>
      <c r="F65" s="1223">
        <f t="shared" si="1"/>
        <v>0</v>
      </c>
      <c r="G65" s="1225"/>
      <c r="H65" s="1156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23">
        <f t="shared" si="5"/>
        <v>0</v>
      </c>
      <c r="E66" s="1224"/>
      <c r="F66" s="1223">
        <f t="shared" si="1"/>
        <v>0</v>
      </c>
      <c r="G66" s="1225"/>
      <c r="H66" s="1156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3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14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584" t="s">
        <v>21</v>
      </c>
      <c r="E78" s="1585"/>
      <c r="F78" s="137">
        <f>G5-F76</f>
        <v>0</v>
      </c>
    </row>
    <row r="79" spans="1:10" ht="15.75" thickBot="1" x14ac:dyDescent="0.3">
      <c r="A79" s="121"/>
      <c r="D79" s="1212" t="s">
        <v>4</v>
      </c>
      <c r="E79" s="1213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23" t="s">
        <v>311</v>
      </c>
      <c r="B1" s="1623"/>
      <c r="C1" s="1623"/>
      <c r="D1" s="1623"/>
      <c r="E1" s="1623"/>
      <c r="F1" s="1623"/>
      <c r="G1" s="1623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624" t="s">
        <v>102</v>
      </c>
      <c r="C4" s="230"/>
      <c r="D4" s="130"/>
      <c r="E4" s="355">
        <v>30</v>
      </c>
      <c r="F4" s="72">
        <v>3</v>
      </c>
      <c r="G4" s="950"/>
      <c r="H4" s="144"/>
      <c r="I4" s="367"/>
    </row>
    <row r="5" spans="1:10" ht="14.25" customHeight="1" x14ac:dyDescent="0.25">
      <c r="A5" s="1596" t="s">
        <v>95</v>
      </c>
      <c r="B5" s="1624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596"/>
      <c r="B6" s="1624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24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3"/>
      <c r="D9" s="555">
        <f>C9*10</f>
        <v>0</v>
      </c>
      <c r="E9" s="635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7">
        <f t="shared" si="2"/>
        <v>352</v>
      </c>
      <c r="C17" s="975">
        <v>100</v>
      </c>
      <c r="D17" s="519">
        <f t="shared" si="3"/>
        <v>1000</v>
      </c>
      <c r="E17" s="635">
        <v>45054</v>
      </c>
      <c r="F17" s="552">
        <f t="shared" si="0"/>
        <v>1000</v>
      </c>
      <c r="G17" s="553" t="s">
        <v>143</v>
      </c>
      <c r="H17" s="516">
        <v>41.5</v>
      </c>
      <c r="I17" s="918">
        <f t="shared" si="4"/>
        <v>3520</v>
      </c>
      <c r="J17" s="585">
        <f t="shared" si="1"/>
        <v>41500</v>
      </c>
    </row>
    <row r="18" spans="1:10" x14ac:dyDescent="0.25">
      <c r="A18" s="571"/>
      <c r="B18" s="659">
        <f t="shared" si="2"/>
        <v>352</v>
      </c>
      <c r="C18" s="613"/>
      <c r="D18" s="68">
        <f t="shared" si="3"/>
        <v>0</v>
      </c>
      <c r="E18" s="635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59">
        <f t="shared" si="2"/>
        <v>347</v>
      </c>
      <c r="C19" s="613">
        <v>5</v>
      </c>
      <c r="D19" s="791">
        <f t="shared" si="3"/>
        <v>50</v>
      </c>
      <c r="E19" s="1031">
        <v>45059</v>
      </c>
      <c r="F19" s="694">
        <f t="shared" si="0"/>
        <v>50</v>
      </c>
      <c r="G19" s="793" t="s">
        <v>149</v>
      </c>
      <c r="H19" s="794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59">
        <f t="shared" si="2"/>
        <v>342</v>
      </c>
      <c r="C20" s="613">
        <v>5</v>
      </c>
      <c r="D20" s="791">
        <f t="shared" si="3"/>
        <v>50</v>
      </c>
      <c r="E20" s="1031">
        <v>45061</v>
      </c>
      <c r="F20" s="694">
        <f t="shared" si="0"/>
        <v>50</v>
      </c>
      <c r="G20" s="793" t="s">
        <v>150</v>
      </c>
      <c r="H20" s="794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59">
        <f t="shared" si="2"/>
        <v>337</v>
      </c>
      <c r="C21" s="613">
        <v>5</v>
      </c>
      <c r="D21" s="791">
        <f t="shared" si="3"/>
        <v>50</v>
      </c>
      <c r="E21" s="1031">
        <v>45073</v>
      </c>
      <c r="F21" s="694">
        <f t="shared" si="0"/>
        <v>50</v>
      </c>
      <c r="G21" s="793" t="s">
        <v>157</v>
      </c>
      <c r="H21" s="794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59">
        <f t="shared" si="2"/>
        <v>332</v>
      </c>
      <c r="C22" s="613">
        <v>5</v>
      </c>
      <c r="D22" s="791">
        <f t="shared" si="3"/>
        <v>50</v>
      </c>
      <c r="E22" s="1031">
        <v>45075</v>
      </c>
      <c r="F22" s="694">
        <f t="shared" si="0"/>
        <v>50</v>
      </c>
      <c r="G22" s="793" t="s">
        <v>155</v>
      </c>
      <c r="H22" s="794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57"/>
      <c r="B23" s="617">
        <f t="shared" si="2"/>
        <v>329</v>
      </c>
      <c r="C23" s="566">
        <v>3</v>
      </c>
      <c r="D23" s="791">
        <f t="shared" si="3"/>
        <v>30</v>
      </c>
      <c r="E23" s="1026">
        <v>45082</v>
      </c>
      <c r="F23" s="694">
        <f t="shared" si="0"/>
        <v>30</v>
      </c>
      <c r="G23" s="793" t="s">
        <v>161</v>
      </c>
      <c r="H23" s="794">
        <v>52</v>
      </c>
      <c r="I23" s="918">
        <f t="shared" si="4"/>
        <v>3290</v>
      </c>
      <c r="J23" s="585">
        <f t="shared" si="1"/>
        <v>1560</v>
      </c>
    </row>
    <row r="24" spans="1:10" s="584" customFormat="1" x14ac:dyDescent="0.25">
      <c r="A24" s="957"/>
      <c r="B24" s="659">
        <f t="shared" si="2"/>
        <v>329</v>
      </c>
      <c r="C24" s="566"/>
      <c r="D24" s="791">
        <f t="shared" si="3"/>
        <v>0</v>
      </c>
      <c r="E24" s="1026"/>
      <c r="F24" s="694">
        <f t="shared" si="0"/>
        <v>0</v>
      </c>
      <c r="G24" s="793"/>
      <c r="H24" s="794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57"/>
      <c r="B25" s="659">
        <f t="shared" si="2"/>
        <v>321</v>
      </c>
      <c r="C25" s="566">
        <v>8</v>
      </c>
      <c r="D25" s="479">
        <f t="shared" si="3"/>
        <v>80</v>
      </c>
      <c r="E25" s="953">
        <v>45087</v>
      </c>
      <c r="F25" s="696">
        <f t="shared" si="0"/>
        <v>80</v>
      </c>
      <c r="G25" s="698" t="s">
        <v>165</v>
      </c>
      <c r="H25" s="699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57"/>
      <c r="B26" s="659">
        <f t="shared" si="2"/>
        <v>319</v>
      </c>
      <c r="C26" s="566">
        <v>2</v>
      </c>
      <c r="D26" s="479">
        <f t="shared" si="3"/>
        <v>20</v>
      </c>
      <c r="E26" s="953">
        <v>45094</v>
      </c>
      <c r="F26" s="696">
        <f t="shared" si="0"/>
        <v>20</v>
      </c>
      <c r="G26" s="698" t="s">
        <v>178</v>
      </c>
      <c r="H26" s="699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57"/>
      <c r="B27" s="659">
        <f t="shared" si="2"/>
        <v>317</v>
      </c>
      <c r="C27" s="566">
        <v>2</v>
      </c>
      <c r="D27" s="479">
        <f t="shared" si="3"/>
        <v>20</v>
      </c>
      <c r="E27" s="953">
        <v>45099</v>
      </c>
      <c r="F27" s="696">
        <f t="shared" si="0"/>
        <v>20</v>
      </c>
      <c r="G27" s="698" t="s">
        <v>183</v>
      </c>
      <c r="H27" s="699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57"/>
      <c r="B28" s="617">
        <f t="shared" si="2"/>
        <v>312</v>
      </c>
      <c r="C28" s="566">
        <v>5</v>
      </c>
      <c r="D28" s="479">
        <f t="shared" si="3"/>
        <v>50</v>
      </c>
      <c r="E28" s="953">
        <v>45108</v>
      </c>
      <c r="F28" s="696">
        <f t="shared" si="0"/>
        <v>50</v>
      </c>
      <c r="G28" s="698" t="s">
        <v>194</v>
      </c>
      <c r="H28" s="699">
        <v>52</v>
      </c>
      <c r="I28" s="918">
        <f t="shared" si="4"/>
        <v>3120</v>
      </c>
      <c r="J28" s="585">
        <f t="shared" si="1"/>
        <v>2600</v>
      </c>
    </row>
    <row r="29" spans="1:10" s="584" customFormat="1" x14ac:dyDescent="0.25">
      <c r="A29" s="957"/>
      <c r="B29" s="659">
        <f t="shared" si="2"/>
        <v>312</v>
      </c>
      <c r="C29" s="566"/>
      <c r="D29" s="479">
        <f t="shared" si="3"/>
        <v>0</v>
      </c>
      <c r="E29" s="953"/>
      <c r="F29" s="696">
        <f t="shared" si="0"/>
        <v>0</v>
      </c>
      <c r="G29" s="698"/>
      <c r="H29" s="699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57"/>
      <c r="B30" s="659">
        <f t="shared" si="2"/>
        <v>309</v>
      </c>
      <c r="C30" s="566">
        <v>3</v>
      </c>
      <c r="D30" s="1158">
        <f t="shared" si="3"/>
        <v>30</v>
      </c>
      <c r="E30" s="1159">
        <v>45110</v>
      </c>
      <c r="F30" s="695">
        <f t="shared" si="0"/>
        <v>30</v>
      </c>
      <c r="G30" s="740" t="s">
        <v>204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57"/>
      <c r="B31" s="659">
        <f t="shared" si="2"/>
        <v>307</v>
      </c>
      <c r="C31" s="566">
        <v>2</v>
      </c>
      <c r="D31" s="1158">
        <f t="shared" si="3"/>
        <v>20</v>
      </c>
      <c r="E31" s="1159">
        <v>45115</v>
      </c>
      <c r="F31" s="695">
        <f t="shared" si="0"/>
        <v>20</v>
      </c>
      <c r="G31" s="740" t="s">
        <v>216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57"/>
      <c r="B32" s="659">
        <f t="shared" si="2"/>
        <v>305</v>
      </c>
      <c r="C32" s="566">
        <v>2</v>
      </c>
      <c r="D32" s="1158">
        <f t="shared" si="3"/>
        <v>20</v>
      </c>
      <c r="E32" s="1159">
        <v>45118</v>
      </c>
      <c r="F32" s="695">
        <f t="shared" si="0"/>
        <v>20</v>
      </c>
      <c r="G32" s="740" t="s">
        <v>222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57"/>
      <c r="B33" s="659">
        <f t="shared" si="2"/>
        <v>305</v>
      </c>
      <c r="C33" s="566"/>
      <c r="D33" s="1158">
        <f t="shared" si="3"/>
        <v>0</v>
      </c>
      <c r="E33" s="1159"/>
      <c r="F33" s="695">
        <f t="shared" si="0"/>
        <v>0</v>
      </c>
      <c r="G33" s="740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57"/>
      <c r="B34" s="659">
        <f t="shared" si="2"/>
        <v>303</v>
      </c>
      <c r="C34" s="566">
        <v>2</v>
      </c>
      <c r="D34" s="1158">
        <f t="shared" si="3"/>
        <v>20</v>
      </c>
      <c r="E34" s="1159">
        <v>45129</v>
      </c>
      <c r="F34" s="695">
        <f t="shared" si="0"/>
        <v>20</v>
      </c>
      <c r="G34" s="740" t="s">
        <v>269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57"/>
      <c r="B35" s="659">
        <f t="shared" si="2"/>
        <v>300</v>
      </c>
      <c r="C35" s="566">
        <v>3</v>
      </c>
      <c r="D35" s="1158">
        <f t="shared" si="3"/>
        <v>30</v>
      </c>
      <c r="E35" s="1159">
        <v>45132</v>
      </c>
      <c r="F35" s="695">
        <f t="shared" si="0"/>
        <v>30</v>
      </c>
      <c r="G35" s="740" t="s">
        <v>278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57"/>
      <c r="B36" s="659">
        <f t="shared" si="2"/>
        <v>290</v>
      </c>
      <c r="C36" s="566">
        <v>10</v>
      </c>
      <c r="D36" s="1158">
        <f t="shared" si="3"/>
        <v>100</v>
      </c>
      <c r="E36" s="1159">
        <v>45134</v>
      </c>
      <c r="F36" s="695">
        <f t="shared" si="0"/>
        <v>100</v>
      </c>
      <c r="G36" s="740" t="s">
        <v>292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57"/>
      <c r="B37" s="617">
        <f t="shared" si="2"/>
        <v>280</v>
      </c>
      <c r="C37" s="566">
        <v>10</v>
      </c>
      <c r="D37" s="1158">
        <f t="shared" si="3"/>
        <v>100</v>
      </c>
      <c r="E37" s="1159">
        <v>45135</v>
      </c>
      <c r="F37" s="695">
        <f t="shared" si="0"/>
        <v>100</v>
      </c>
      <c r="G37" s="740" t="s">
        <v>298</v>
      </c>
      <c r="H37" s="583">
        <v>52</v>
      </c>
      <c r="I37" s="918">
        <f t="shared" si="4"/>
        <v>2800</v>
      </c>
      <c r="J37" s="585">
        <f t="shared" si="1"/>
        <v>5200</v>
      </c>
    </row>
    <row r="38" spans="1:10" s="584" customFormat="1" x14ac:dyDescent="0.25">
      <c r="A38" s="957"/>
      <c r="B38" s="659">
        <f t="shared" si="2"/>
        <v>280</v>
      </c>
      <c r="C38" s="566"/>
      <c r="D38" s="1158">
        <f t="shared" si="3"/>
        <v>0</v>
      </c>
      <c r="E38" s="1159"/>
      <c r="F38" s="695">
        <f t="shared" si="0"/>
        <v>0</v>
      </c>
      <c r="G38" s="740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57"/>
      <c r="B39" s="659">
        <f t="shared" si="2"/>
        <v>280</v>
      </c>
      <c r="C39" s="566"/>
      <c r="D39" s="1035">
        <f t="shared" si="3"/>
        <v>0</v>
      </c>
      <c r="E39" s="1289"/>
      <c r="F39" s="1290">
        <f t="shared" si="0"/>
        <v>0</v>
      </c>
      <c r="G39" s="1033"/>
      <c r="H39" s="1034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57"/>
      <c r="B40" s="659">
        <f t="shared" si="2"/>
        <v>280</v>
      </c>
      <c r="C40" s="566"/>
      <c r="D40" s="1035">
        <f t="shared" si="3"/>
        <v>0</v>
      </c>
      <c r="E40" s="1289"/>
      <c r="F40" s="1290">
        <f t="shared" si="0"/>
        <v>0</v>
      </c>
      <c r="G40" s="1033"/>
      <c r="H40" s="1034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57"/>
      <c r="B41" s="659">
        <f t="shared" si="2"/>
        <v>280</v>
      </c>
      <c r="C41" s="566"/>
      <c r="D41" s="1035">
        <f t="shared" si="3"/>
        <v>0</v>
      </c>
      <c r="E41" s="1289"/>
      <c r="F41" s="1290">
        <f t="shared" si="0"/>
        <v>0</v>
      </c>
      <c r="G41" s="1033"/>
      <c r="H41" s="1034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57"/>
      <c r="B42" s="659">
        <f t="shared" si="2"/>
        <v>280</v>
      </c>
      <c r="C42" s="566"/>
      <c r="D42" s="1035">
        <f t="shared" si="3"/>
        <v>0</v>
      </c>
      <c r="E42" s="1289"/>
      <c r="F42" s="1290">
        <f t="shared" si="0"/>
        <v>0</v>
      </c>
      <c r="G42" s="1033"/>
      <c r="H42" s="1034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57"/>
      <c r="B43" s="659">
        <f t="shared" si="2"/>
        <v>280</v>
      </c>
      <c r="C43" s="566"/>
      <c r="D43" s="1035">
        <f t="shared" si="3"/>
        <v>0</v>
      </c>
      <c r="E43" s="1289"/>
      <c r="F43" s="1290">
        <f t="shared" si="0"/>
        <v>0</v>
      </c>
      <c r="G43" s="1033"/>
      <c r="H43" s="1034"/>
      <c r="I43" s="230">
        <f t="shared" si="4"/>
        <v>2800</v>
      </c>
      <c r="J43" s="585">
        <f t="shared" si="1"/>
        <v>0</v>
      </c>
    </row>
    <row r="44" spans="1:10" x14ac:dyDescent="0.25">
      <c r="A44" s="957"/>
      <c r="B44" s="659">
        <f t="shared" si="2"/>
        <v>280</v>
      </c>
      <c r="C44" s="566"/>
      <c r="D44" s="1035">
        <f t="shared" si="3"/>
        <v>0</v>
      </c>
      <c r="E44" s="1289"/>
      <c r="F44" s="1290">
        <f t="shared" si="0"/>
        <v>0</v>
      </c>
      <c r="G44" s="1033"/>
      <c r="H44" s="1034"/>
      <c r="I44" s="230">
        <f t="shared" si="4"/>
        <v>2800</v>
      </c>
      <c r="J44" s="585">
        <f t="shared" si="1"/>
        <v>0</v>
      </c>
    </row>
    <row r="45" spans="1:10" x14ac:dyDescent="0.25">
      <c r="A45" s="957"/>
      <c r="B45" s="659">
        <f t="shared" si="2"/>
        <v>280</v>
      </c>
      <c r="C45" s="566"/>
      <c r="D45" s="1035">
        <f t="shared" si="3"/>
        <v>0</v>
      </c>
      <c r="E45" s="1289"/>
      <c r="F45" s="1290">
        <f t="shared" si="0"/>
        <v>0</v>
      </c>
      <c r="G45" s="1033"/>
      <c r="H45" s="1034"/>
      <c r="I45" s="230">
        <f t="shared" si="4"/>
        <v>2800</v>
      </c>
      <c r="J45" s="585">
        <f t="shared" si="1"/>
        <v>0</v>
      </c>
    </row>
    <row r="46" spans="1:10" x14ac:dyDescent="0.25">
      <c r="A46" s="957"/>
      <c r="B46" s="659">
        <f t="shared" si="2"/>
        <v>280</v>
      </c>
      <c r="C46" s="613"/>
      <c r="D46" s="1035">
        <f t="shared" si="3"/>
        <v>0</v>
      </c>
      <c r="E46" s="1289"/>
      <c r="F46" s="1290">
        <f t="shared" si="0"/>
        <v>0</v>
      </c>
      <c r="G46" s="1033"/>
      <c r="H46" s="1034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5">
        <f t="shared" si="3"/>
        <v>0</v>
      </c>
      <c r="E47" s="1291"/>
      <c r="F47" s="1292">
        <f t="shared" si="0"/>
        <v>0</v>
      </c>
      <c r="G47" s="1036"/>
      <c r="H47" s="1037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5">
        <f t="shared" si="3"/>
        <v>0</v>
      </c>
      <c r="E48" s="1291"/>
      <c r="F48" s="1292">
        <f t="shared" si="0"/>
        <v>0</v>
      </c>
      <c r="G48" s="1036"/>
      <c r="H48" s="1037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93">
        <f t="shared" si="3"/>
        <v>0</v>
      </c>
      <c r="E49" s="1294"/>
      <c r="F49" s="1295">
        <f t="shared" si="0"/>
        <v>0</v>
      </c>
      <c r="G49" s="1296"/>
      <c r="H49" s="1297"/>
      <c r="I49" s="821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584" t="s">
        <v>21</v>
      </c>
      <c r="E52" s="1585"/>
      <c r="F52" s="137">
        <f>G5-F50</f>
        <v>0</v>
      </c>
    </row>
    <row r="53" spans="1:10" ht="15.75" thickBot="1" x14ac:dyDescent="0.3">
      <c r="A53" s="121"/>
      <c r="D53" s="948" t="s">
        <v>4</v>
      </c>
      <c r="E53" s="949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A16" sqref="A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592" t="s">
        <v>322</v>
      </c>
      <c r="B1" s="1592"/>
      <c r="C1" s="1592"/>
      <c r="D1" s="1592"/>
      <c r="E1" s="1592"/>
      <c r="F1" s="1592"/>
      <c r="G1" s="1592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28">
        <v>1</v>
      </c>
      <c r="F4" s="72">
        <v>932.58</v>
      </c>
      <c r="G4" s="38"/>
    </row>
    <row r="5" spans="1:11" ht="15.75" customHeight="1" x14ac:dyDescent="0.25">
      <c r="A5" s="1600" t="s">
        <v>323</v>
      </c>
      <c r="B5" s="1625" t="s">
        <v>122</v>
      </c>
      <c r="C5" s="152">
        <v>25</v>
      </c>
      <c r="D5" s="145">
        <v>45141</v>
      </c>
      <c r="E5" s="128">
        <v>2</v>
      </c>
      <c r="F5" s="72">
        <v>1758.11</v>
      </c>
      <c r="G5" s="87">
        <f>F30</f>
        <v>0</v>
      </c>
      <c r="H5" s="150">
        <f>E5-G5+E6</f>
        <v>3</v>
      </c>
    </row>
    <row r="6" spans="1:11" ht="15.75" x14ac:dyDescent="0.25">
      <c r="A6" s="1600"/>
      <c r="B6" s="1625"/>
      <c r="C6" s="152">
        <v>25</v>
      </c>
      <c r="D6" s="145">
        <v>45145</v>
      </c>
      <c r="E6" s="128">
        <v>1</v>
      </c>
      <c r="F6" s="72">
        <v>888.58</v>
      </c>
      <c r="G6" s="322"/>
    </row>
    <row r="7" spans="1:11" ht="15.75" thickBot="1" x14ac:dyDescent="0.3">
      <c r="B7" s="1626"/>
      <c r="C7" s="152">
        <v>25</v>
      </c>
      <c r="D7" s="145">
        <v>45154</v>
      </c>
      <c r="E7" s="128">
        <v>3</v>
      </c>
      <c r="F7" s="72">
        <v>2744.68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7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6"/>
      <c r="F10" s="589">
        <f>D10</f>
        <v>0</v>
      </c>
      <c r="G10" s="553"/>
      <c r="H10" s="554"/>
      <c r="I10" s="550">
        <f>I9-F10</f>
        <v>7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87"/>
      <c r="F11" s="589">
        <f t="shared" ref="F11:F29" si="1">D11</f>
        <v>0</v>
      </c>
      <c r="G11" s="553"/>
      <c r="H11" s="554"/>
      <c r="I11" s="550">
        <f t="shared" ref="I11:I19" si="2">I10-F11</f>
        <v>7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87"/>
      <c r="F12" s="589">
        <f t="shared" si="1"/>
        <v>0</v>
      </c>
      <c r="G12" s="553"/>
      <c r="H12" s="554"/>
      <c r="I12" s="550">
        <f t="shared" si="2"/>
        <v>7</v>
      </c>
      <c r="J12" s="585">
        <f t="shared" si="0"/>
        <v>0</v>
      </c>
    </row>
    <row r="13" spans="1:11" x14ac:dyDescent="0.25">
      <c r="B13" s="88"/>
      <c r="C13" s="319"/>
      <c r="D13" s="589"/>
      <c r="E13" s="987"/>
      <c r="F13" s="589">
        <f t="shared" si="1"/>
        <v>0</v>
      </c>
      <c r="G13" s="553"/>
      <c r="H13" s="554"/>
      <c r="I13" s="550">
        <f t="shared" si="2"/>
        <v>7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88"/>
      <c r="F14" s="589">
        <f t="shared" si="1"/>
        <v>0</v>
      </c>
      <c r="G14" s="553"/>
      <c r="H14" s="554"/>
      <c r="I14" s="550">
        <f t="shared" si="2"/>
        <v>7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0"/>
      <c r="F15" s="589">
        <f t="shared" si="1"/>
        <v>0</v>
      </c>
      <c r="G15" s="553"/>
      <c r="H15" s="554"/>
      <c r="I15" s="550">
        <f t="shared" si="2"/>
        <v>7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0"/>
      <c r="F16" s="589">
        <f t="shared" si="1"/>
        <v>0</v>
      </c>
      <c r="G16" s="553"/>
      <c r="H16" s="554"/>
      <c r="I16" s="550">
        <f t="shared" si="2"/>
        <v>7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0"/>
      <c r="F17" s="589">
        <f t="shared" si="1"/>
        <v>0</v>
      </c>
      <c r="G17" s="553"/>
      <c r="H17" s="554"/>
      <c r="I17" s="550">
        <f t="shared" si="2"/>
        <v>7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0"/>
      <c r="F18" s="589">
        <f t="shared" si="1"/>
        <v>0</v>
      </c>
      <c r="G18" s="553"/>
      <c r="H18" s="554"/>
      <c r="I18" s="550">
        <f t="shared" si="2"/>
        <v>7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0"/>
      <c r="F19" s="589">
        <f t="shared" si="1"/>
        <v>0</v>
      </c>
      <c r="G19" s="553"/>
      <c r="H19" s="554"/>
      <c r="I19" s="550">
        <f t="shared" si="2"/>
        <v>7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0"/>
      <c r="F20" s="589">
        <f t="shared" si="1"/>
        <v>0</v>
      </c>
      <c r="G20" s="553"/>
      <c r="H20" s="554"/>
      <c r="I20" s="550">
        <f>I19-F20</f>
        <v>7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0"/>
      <c r="F21" s="589">
        <f t="shared" si="1"/>
        <v>0</v>
      </c>
      <c r="G21" s="553"/>
      <c r="H21" s="554"/>
      <c r="I21" s="550">
        <f t="shared" ref="I21:I28" si="3">I20-F21</f>
        <v>7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0"/>
      <c r="F22" s="589">
        <f t="shared" si="1"/>
        <v>0</v>
      </c>
      <c r="G22" s="553"/>
      <c r="H22" s="554"/>
      <c r="I22" s="550">
        <f t="shared" si="3"/>
        <v>7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0"/>
      <c r="F23" s="589">
        <f t="shared" si="1"/>
        <v>0</v>
      </c>
      <c r="G23" s="553"/>
      <c r="H23" s="554"/>
      <c r="I23" s="550">
        <f t="shared" si="3"/>
        <v>7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7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7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7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7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7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584" t="s">
        <v>21</v>
      </c>
      <c r="E32" s="1585"/>
      <c r="F32" s="137">
        <f>E5-F30+E6+E7</f>
        <v>6</v>
      </c>
    </row>
    <row r="33" spans="1:6" ht="15.75" thickBot="1" x14ac:dyDescent="0.3">
      <c r="A33" s="121"/>
      <c r="D33" s="963" t="s">
        <v>4</v>
      </c>
      <c r="E33" s="964"/>
      <c r="F33" s="49">
        <f>F4+F5+F6+F7-C30</f>
        <v>6323.95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C1" workbookViewId="0">
      <selection activeCell="Q6" sqref="Q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601" t="s">
        <v>312</v>
      </c>
      <c r="B1" s="1601"/>
      <c r="C1" s="1601"/>
      <c r="D1" s="1601"/>
      <c r="E1" s="1601"/>
      <c r="F1" s="1601"/>
      <c r="G1" s="1601"/>
      <c r="H1" s="11">
        <v>1</v>
      </c>
      <c r="K1" s="1592" t="s">
        <v>333</v>
      </c>
      <c r="L1" s="1592"/>
      <c r="M1" s="1592"/>
      <c r="N1" s="1592"/>
      <c r="O1" s="1592"/>
      <c r="P1" s="1592"/>
      <c r="Q1" s="1592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596" t="s">
        <v>96</v>
      </c>
      <c r="B5" s="1628" t="s">
        <v>97</v>
      </c>
      <c r="C5" s="880">
        <v>63</v>
      </c>
      <c r="D5" s="130">
        <v>45112</v>
      </c>
      <c r="E5" s="433">
        <v>1178.1600000000001</v>
      </c>
      <c r="F5" s="1122">
        <v>35</v>
      </c>
      <c r="G5" s="1124"/>
      <c r="K5" s="1627" t="s">
        <v>96</v>
      </c>
      <c r="L5" s="1628" t="s">
        <v>97</v>
      </c>
      <c r="M5" s="880">
        <v>63</v>
      </c>
      <c r="N5" s="130">
        <v>45141</v>
      </c>
      <c r="O5" s="433">
        <v>562.75</v>
      </c>
      <c r="P5" s="1329">
        <v>17</v>
      </c>
      <c r="Q5" s="1331"/>
    </row>
    <row r="6" spans="1:19" ht="15.75" customHeight="1" x14ac:dyDescent="0.3">
      <c r="A6" s="1596"/>
      <c r="B6" s="1628"/>
      <c r="C6" s="880">
        <v>63</v>
      </c>
      <c r="D6" s="130">
        <v>45133</v>
      </c>
      <c r="E6" s="866">
        <v>666.16</v>
      </c>
      <c r="F6" s="1122">
        <v>20</v>
      </c>
      <c r="G6" s="87">
        <f>F39</f>
        <v>1838.7700000000002</v>
      </c>
      <c r="H6" s="7">
        <f>E6-G6+E5+E7+E4</f>
        <v>432.28999999999996</v>
      </c>
      <c r="K6" s="1627"/>
      <c r="L6" s="1628"/>
      <c r="M6" s="880">
        <v>66</v>
      </c>
      <c r="N6" s="130">
        <v>45154</v>
      </c>
      <c r="O6" s="866">
        <v>632.07000000000005</v>
      </c>
      <c r="P6" s="1329">
        <v>20</v>
      </c>
      <c r="Q6" s="87">
        <f>P39</f>
        <v>0</v>
      </c>
      <c r="R6" s="7">
        <f>O6-Q6+O5+O7+O4</f>
        <v>1194.8200000000002</v>
      </c>
    </row>
    <row r="7" spans="1:19" ht="30.75" thickBot="1" x14ac:dyDescent="0.35">
      <c r="B7" s="1338" t="s">
        <v>109</v>
      </c>
      <c r="C7" s="1630" t="s">
        <v>332</v>
      </c>
      <c r="D7" s="1630"/>
      <c r="E7" s="172">
        <v>88.67</v>
      </c>
      <c r="F7" s="133">
        <v>6</v>
      </c>
      <c r="L7" s="1327"/>
      <c r="M7" s="1629"/>
      <c r="N7" s="1629"/>
      <c r="O7" s="172"/>
      <c r="P7" s="133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2" t="s">
        <v>7</v>
      </c>
      <c r="M8" s="267" t="s">
        <v>8</v>
      </c>
      <c r="N8" s="483" t="s">
        <v>17</v>
      </c>
      <c r="O8" s="269" t="s">
        <v>2</v>
      </c>
      <c r="P8" s="262" t="s">
        <v>18</v>
      </c>
      <c r="Q8" s="270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29">
        <v>45115</v>
      </c>
      <c r="F9" s="586">
        <f t="shared" ref="F9:F10" si="0">D9</f>
        <v>255.18</v>
      </c>
      <c r="G9" s="553" t="s">
        <v>216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37</v>
      </c>
      <c r="M9" s="566"/>
      <c r="N9" s="555">
        <v>0</v>
      </c>
      <c r="O9" s="629"/>
      <c r="P9" s="586">
        <f t="shared" ref="P9:P38" si="1">N9</f>
        <v>0</v>
      </c>
      <c r="Q9" s="553"/>
      <c r="R9" s="554"/>
      <c r="S9" s="550">
        <f>O5+O6+O7-P9+O4</f>
        <v>1194.8200000000002</v>
      </c>
    </row>
    <row r="10" spans="1:19" x14ac:dyDescent="0.25">
      <c r="B10" s="713">
        <f>B9-C10</f>
        <v>59</v>
      </c>
      <c r="C10" s="566">
        <v>1</v>
      </c>
      <c r="D10" s="555">
        <v>35.74</v>
      </c>
      <c r="E10" s="629">
        <v>45117</v>
      </c>
      <c r="F10" s="586">
        <f t="shared" si="0"/>
        <v>35.74</v>
      </c>
      <c r="G10" s="553" t="s">
        <v>220</v>
      </c>
      <c r="H10" s="554">
        <v>67</v>
      </c>
      <c r="I10" s="550">
        <f>I9-F10</f>
        <v>1980.14</v>
      </c>
      <c r="J10" s="584"/>
      <c r="L10" s="713">
        <f>L9-M10</f>
        <v>37</v>
      </c>
      <c r="M10" s="566"/>
      <c r="N10" s="555">
        <v>0</v>
      </c>
      <c r="O10" s="629"/>
      <c r="P10" s="586">
        <f t="shared" si="1"/>
        <v>0</v>
      </c>
      <c r="Q10" s="553"/>
      <c r="R10" s="554"/>
      <c r="S10" s="550">
        <f>S9-P10</f>
        <v>1194.8200000000002</v>
      </c>
    </row>
    <row r="11" spans="1:19" x14ac:dyDescent="0.25">
      <c r="B11" s="713">
        <f>B10-C11</f>
        <v>51</v>
      </c>
      <c r="C11" s="566">
        <v>8</v>
      </c>
      <c r="D11" s="555">
        <v>266.18</v>
      </c>
      <c r="E11" s="629">
        <v>45118</v>
      </c>
      <c r="F11" s="586">
        <f t="shared" ref="F11:F38" si="2">D11</f>
        <v>266.18</v>
      </c>
      <c r="G11" s="553" t="s">
        <v>222</v>
      </c>
      <c r="H11" s="554">
        <v>67</v>
      </c>
      <c r="I11" s="550">
        <f t="shared" ref="I11:I19" si="3">I10-F11</f>
        <v>1713.96</v>
      </c>
      <c r="J11" s="584"/>
      <c r="L11" s="713">
        <f>L10-M11</f>
        <v>37</v>
      </c>
      <c r="M11" s="566"/>
      <c r="N11" s="555">
        <v>0</v>
      </c>
      <c r="O11" s="629"/>
      <c r="P11" s="586">
        <f t="shared" si="1"/>
        <v>0</v>
      </c>
      <c r="Q11" s="553"/>
      <c r="R11" s="554"/>
      <c r="S11" s="550">
        <f t="shared" ref="S11:S19" si="4">S10-P11</f>
        <v>1194.8200000000002</v>
      </c>
    </row>
    <row r="12" spans="1:19" x14ac:dyDescent="0.25">
      <c r="A12" s="54" t="s">
        <v>33</v>
      </c>
      <c r="B12" s="713">
        <f t="shared" ref="B12:B14" si="5">B11-C12</f>
        <v>50</v>
      </c>
      <c r="C12" s="566">
        <v>1</v>
      </c>
      <c r="D12" s="555">
        <v>35.61</v>
      </c>
      <c r="E12" s="629">
        <v>45119</v>
      </c>
      <c r="F12" s="586">
        <f t="shared" si="2"/>
        <v>35.61</v>
      </c>
      <c r="G12" s="553" t="s">
        <v>228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3">
        <f t="shared" ref="L12:L14" si="6">L11-M12</f>
        <v>37</v>
      </c>
      <c r="M12" s="566"/>
      <c r="N12" s="555">
        <v>0</v>
      </c>
      <c r="O12" s="629"/>
      <c r="P12" s="586">
        <f t="shared" si="1"/>
        <v>0</v>
      </c>
      <c r="Q12" s="553"/>
      <c r="R12" s="554"/>
      <c r="S12" s="550">
        <f t="shared" si="4"/>
        <v>1194.8200000000002</v>
      </c>
    </row>
    <row r="13" spans="1:19" x14ac:dyDescent="0.25">
      <c r="B13" s="713">
        <f t="shared" si="5"/>
        <v>45</v>
      </c>
      <c r="C13" s="566">
        <v>5</v>
      </c>
      <c r="D13" s="555">
        <v>157.24</v>
      </c>
      <c r="E13" s="629">
        <v>45120</v>
      </c>
      <c r="F13" s="586">
        <f t="shared" si="2"/>
        <v>157.24</v>
      </c>
      <c r="G13" s="553" t="s">
        <v>233</v>
      </c>
      <c r="H13" s="554">
        <v>63</v>
      </c>
      <c r="I13" s="550">
        <f t="shared" si="3"/>
        <v>1521.1100000000001</v>
      </c>
      <c r="J13" s="584"/>
      <c r="L13" s="713">
        <f t="shared" si="6"/>
        <v>37</v>
      </c>
      <c r="M13" s="566"/>
      <c r="N13" s="555">
        <v>0</v>
      </c>
      <c r="O13" s="629"/>
      <c r="P13" s="586">
        <f t="shared" si="1"/>
        <v>0</v>
      </c>
      <c r="Q13" s="553"/>
      <c r="R13" s="554"/>
      <c r="S13" s="550">
        <f t="shared" si="4"/>
        <v>1194.8200000000002</v>
      </c>
    </row>
    <row r="14" spans="1:19" x14ac:dyDescent="0.25">
      <c r="A14" s="19"/>
      <c r="B14" s="713">
        <f t="shared" si="5"/>
        <v>44</v>
      </c>
      <c r="C14" s="566">
        <v>1</v>
      </c>
      <c r="D14" s="555">
        <v>34.97</v>
      </c>
      <c r="E14" s="629">
        <v>45122</v>
      </c>
      <c r="F14" s="586">
        <f t="shared" si="2"/>
        <v>34.97</v>
      </c>
      <c r="G14" s="553" t="s">
        <v>240</v>
      </c>
      <c r="H14" s="554">
        <v>67</v>
      </c>
      <c r="I14" s="550">
        <f t="shared" si="3"/>
        <v>1486.14</v>
      </c>
      <c r="J14" s="584"/>
      <c r="K14" s="19"/>
      <c r="L14" s="713">
        <f t="shared" si="6"/>
        <v>37</v>
      </c>
      <c r="M14" s="566"/>
      <c r="N14" s="555">
        <v>0</v>
      </c>
      <c r="O14" s="629"/>
      <c r="P14" s="586">
        <f t="shared" si="1"/>
        <v>0</v>
      </c>
      <c r="Q14" s="553"/>
      <c r="R14" s="554"/>
      <c r="S14" s="550">
        <f t="shared" si="4"/>
        <v>1194.8200000000002</v>
      </c>
    </row>
    <row r="15" spans="1:19" x14ac:dyDescent="0.25">
      <c r="B15" s="713">
        <f>B14-C15</f>
        <v>37</v>
      </c>
      <c r="C15" s="566">
        <v>7</v>
      </c>
      <c r="D15" s="555">
        <v>234.6</v>
      </c>
      <c r="E15" s="629">
        <v>45122</v>
      </c>
      <c r="F15" s="586">
        <f t="shared" si="2"/>
        <v>234.6</v>
      </c>
      <c r="G15" s="553" t="s">
        <v>241</v>
      </c>
      <c r="H15" s="554">
        <v>67</v>
      </c>
      <c r="I15" s="550">
        <f t="shared" si="3"/>
        <v>1251.5400000000002</v>
      </c>
      <c r="J15" s="584"/>
      <c r="L15" s="713">
        <f>L14-M15</f>
        <v>37</v>
      </c>
      <c r="M15" s="566"/>
      <c r="N15" s="555">
        <v>0</v>
      </c>
      <c r="O15" s="629"/>
      <c r="P15" s="586">
        <f t="shared" si="1"/>
        <v>0</v>
      </c>
      <c r="Q15" s="553"/>
      <c r="R15" s="554"/>
      <c r="S15" s="550">
        <f t="shared" si="4"/>
        <v>1194.8200000000002</v>
      </c>
    </row>
    <row r="16" spans="1:19" x14ac:dyDescent="0.25">
      <c r="B16" s="713">
        <f t="shared" ref="B16:B38" si="7">B15-C16</f>
        <v>36</v>
      </c>
      <c r="C16" s="566">
        <v>1</v>
      </c>
      <c r="D16" s="555">
        <v>32.83</v>
      </c>
      <c r="E16" s="629">
        <v>45122</v>
      </c>
      <c r="F16" s="586">
        <f t="shared" si="2"/>
        <v>32.83</v>
      </c>
      <c r="G16" s="553" t="s">
        <v>243</v>
      </c>
      <c r="H16" s="554">
        <v>67</v>
      </c>
      <c r="I16" s="550">
        <f t="shared" si="3"/>
        <v>1218.7100000000003</v>
      </c>
      <c r="J16" s="584"/>
      <c r="L16" s="713">
        <f t="shared" ref="L16:L38" si="8">L15-M16</f>
        <v>37</v>
      </c>
      <c r="M16" s="566"/>
      <c r="N16" s="555">
        <v>0</v>
      </c>
      <c r="O16" s="629"/>
      <c r="P16" s="586">
        <f t="shared" si="1"/>
        <v>0</v>
      </c>
      <c r="Q16" s="553"/>
      <c r="R16" s="554"/>
      <c r="S16" s="550">
        <f t="shared" si="4"/>
        <v>1194.8200000000002</v>
      </c>
    </row>
    <row r="17" spans="2:19" x14ac:dyDescent="0.25">
      <c r="B17" s="713">
        <f t="shared" si="7"/>
        <v>29</v>
      </c>
      <c r="C17" s="566">
        <v>7</v>
      </c>
      <c r="D17" s="555">
        <v>234.95</v>
      </c>
      <c r="E17" s="629">
        <v>45124</v>
      </c>
      <c r="F17" s="586">
        <f t="shared" si="2"/>
        <v>234.95</v>
      </c>
      <c r="G17" s="553" t="s">
        <v>247</v>
      </c>
      <c r="H17" s="554">
        <v>67</v>
      </c>
      <c r="I17" s="550">
        <f t="shared" si="3"/>
        <v>983.76000000000022</v>
      </c>
      <c r="L17" s="713">
        <f t="shared" si="8"/>
        <v>37</v>
      </c>
      <c r="M17" s="566"/>
      <c r="N17" s="555">
        <v>0</v>
      </c>
      <c r="O17" s="629"/>
      <c r="P17" s="586">
        <f t="shared" si="1"/>
        <v>0</v>
      </c>
      <c r="Q17" s="553"/>
      <c r="R17" s="554"/>
      <c r="S17" s="550">
        <f t="shared" si="4"/>
        <v>1194.8200000000002</v>
      </c>
    </row>
    <row r="18" spans="2:19" x14ac:dyDescent="0.25">
      <c r="B18" s="713">
        <f t="shared" si="7"/>
        <v>24</v>
      </c>
      <c r="C18" s="566">
        <v>5</v>
      </c>
      <c r="D18" s="555">
        <v>169.96</v>
      </c>
      <c r="E18" s="629">
        <v>45124</v>
      </c>
      <c r="F18" s="586">
        <f t="shared" si="2"/>
        <v>169.96</v>
      </c>
      <c r="G18" s="553" t="s">
        <v>249</v>
      </c>
      <c r="H18" s="554">
        <v>65</v>
      </c>
      <c r="I18" s="550">
        <f t="shared" si="3"/>
        <v>813.80000000000018</v>
      </c>
      <c r="L18" s="713">
        <f t="shared" si="8"/>
        <v>37</v>
      </c>
      <c r="M18" s="566"/>
      <c r="N18" s="555">
        <v>0</v>
      </c>
      <c r="O18" s="629"/>
      <c r="P18" s="586">
        <f t="shared" si="1"/>
        <v>0</v>
      </c>
      <c r="Q18" s="553"/>
      <c r="R18" s="554"/>
      <c r="S18" s="550">
        <f t="shared" si="4"/>
        <v>1194.8200000000002</v>
      </c>
    </row>
    <row r="19" spans="2:19" x14ac:dyDescent="0.25">
      <c r="B19" s="713">
        <f t="shared" si="7"/>
        <v>23</v>
      </c>
      <c r="C19" s="566">
        <v>1</v>
      </c>
      <c r="D19" s="555">
        <v>35.520000000000003</v>
      </c>
      <c r="E19" s="629">
        <v>45125</v>
      </c>
      <c r="F19" s="586">
        <f t="shared" si="2"/>
        <v>35.520000000000003</v>
      </c>
      <c r="G19" s="553" t="s">
        <v>254</v>
      </c>
      <c r="H19" s="554">
        <v>67</v>
      </c>
      <c r="I19" s="550">
        <f t="shared" si="3"/>
        <v>778.2800000000002</v>
      </c>
      <c r="L19" s="713">
        <f t="shared" si="8"/>
        <v>37</v>
      </c>
      <c r="M19" s="566"/>
      <c r="N19" s="555">
        <v>0</v>
      </c>
      <c r="O19" s="629"/>
      <c r="P19" s="586">
        <f t="shared" si="1"/>
        <v>0</v>
      </c>
      <c r="Q19" s="553"/>
      <c r="R19" s="554"/>
      <c r="S19" s="550">
        <f t="shared" si="4"/>
        <v>1194.8200000000002</v>
      </c>
    </row>
    <row r="20" spans="2:19" x14ac:dyDescent="0.25">
      <c r="B20" s="713">
        <f t="shared" si="7"/>
        <v>16</v>
      </c>
      <c r="C20" s="566">
        <v>7</v>
      </c>
      <c r="D20" s="555">
        <v>240.96</v>
      </c>
      <c r="E20" s="629">
        <v>45126</v>
      </c>
      <c r="F20" s="586">
        <f t="shared" si="2"/>
        <v>240.96</v>
      </c>
      <c r="G20" s="553" t="s">
        <v>257</v>
      </c>
      <c r="H20" s="554">
        <v>67</v>
      </c>
      <c r="I20" s="550">
        <f>I19-F20</f>
        <v>537.32000000000016</v>
      </c>
      <c r="L20" s="713">
        <f t="shared" si="8"/>
        <v>37</v>
      </c>
      <c r="M20" s="566"/>
      <c r="N20" s="555">
        <v>0</v>
      </c>
      <c r="O20" s="629"/>
      <c r="P20" s="586">
        <f t="shared" si="1"/>
        <v>0</v>
      </c>
      <c r="Q20" s="553"/>
      <c r="R20" s="554"/>
      <c r="S20" s="550">
        <f>S19-P20</f>
        <v>1194.8200000000002</v>
      </c>
    </row>
    <row r="21" spans="2:19" x14ac:dyDescent="0.25">
      <c r="B21" s="713">
        <f t="shared" si="7"/>
        <v>15</v>
      </c>
      <c r="C21" s="566">
        <v>1</v>
      </c>
      <c r="D21" s="555">
        <v>34.81</v>
      </c>
      <c r="E21" s="629">
        <v>45129</v>
      </c>
      <c r="F21" s="586">
        <f t="shared" si="2"/>
        <v>34.81</v>
      </c>
      <c r="G21" s="553" t="s">
        <v>268</v>
      </c>
      <c r="H21" s="554">
        <v>67</v>
      </c>
      <c r="I21" s="550">
        <f t="shared" ref="I21:I38" si="9">I20-F21</f>
        <v>502.51000000000016</v>
      </c>
      <c r="L21" s="713">
        <f t="shared" si="8"/>
        <v>37</v>
      </c>
      <c r="M21" s="566"/>
      <c r="N21" s="555">
        <v>0</v>
      </c>
      <c r="O21" s="629"/>
      <c r="P21" s="586">
        <f t="shared" si="1"/>
        <v>0</v>
      </c>
      <c r="Q21" s="553"/>
      <c r="R21" s="554"/>
      <c r="S21" s="550">
        <f t="shared" ref="S21:S38" si="10">S20-P21</f>
        <v>1194.8200000000002</v>
      </c>
    </row>
    <row r="22" spans="2:19" x14ac:dyDescent="0.25">
      <c r="B22" s="713">
        <f t="shared" si="7"/>
        <v>13</v>
      </c>
      <c r="C22" s="566">
        <v>2</v>
      </c>
      <c r="D22" s="555">
        <v>70.22</v>
      </c>
      <c r="E22" s="629">
        <v>45131</v>
      </c>
      <c r="F22" s="586">
        <f t="shared" si="2"/>
        <v>70.22</v>
      </c>
      <c r="G22" s="553" t="s">
        <v>273</v>
      </c>
      <c r="H22" s="554">
        <v>67</v>
      </c>
      <c r="I22" s="550">
        <f t="shared" si="9"/>
        <v>432.29000000000019</v>
      </c>
      <c r="L22" s="713">
        <f t="shared" si="8"/>
        <v>37</v>
      </c>
      <c r="M22" s="566"/>
      <c r="N22" s="555">
        <v>0</v>
      </c>
      <c r="O22" s="629"/>
      <c r="P22" s="586">
        <f t="shared" si="1"/>
        <v>0</v>
      </c>
      <c r="Q22" s="553"/>
      <c r="R22" s="554"/>
      <c r="S22" s="550">
        <f t="shared" si="10"/>
        <v>1194.8200000000002</v>
      </c>
    </row>
    <row r="23" spans="2:19" x14ac:dyDescent="0.25">
      <c r="B23" s="631">
        <f t="shared" si="7"/>
        <v>13</v>
      </c>
      <c r="C23" s="566"/>
      <c r="D23" s="555">
        <v>0</v>
      </c>
      <c r="E23" s="629"/>
      <c r="F23" s="586">
        <f t="shared" si="2"/>
        <v>0</v>
      </c>
      <c r="G23" s="553"/>
      <c r="H23" s="554"/>
      <c r="I23" s="619">
        <f t="shared" si="9"/>
        <v>432.29000000000019</v>
      </c>
      <c r="L23" s="713">
        <f t="shared" si="8"/>
        <v>37</v>
      </c>
      <c r="M23" s="566"/>
      <c r="N23" s="555">
        <v>0</v>
      </c>
      <c r="O23" s="629"/>
      <c r="P23" s="586">
        <f t="shared" si="1"/>
        <v>0</v>
      </c>
      <c r="Q23" s="553"/>
      <c r="R23" s="554"/>
      <c r="S23" s="550">
        <f t="shared" si="10"/>
        <v>1194.8200000000002</v>
      </c>
    </row>
    <row r="24" spans="2:19" x14ac:dyDescent="0.25">
      <c r="B24" s="713">
        <f t="shared" si="7"/>
        <v>13</v>
      </c>
      <c r="C24" s="566"/>
      <c r="D24" s="1280">
        <v>0</v>
      </c>
      <c r="E24" s="1300"/>
      <c r="F24" s="1110">
        <f t="shared" si="2"/>
        <v>0</v>
      </c>
      <c r="G24" s="1282"/>
      <c r="H24" s="1283"/>
      <c r="I24" s="550">
        <f t="shared" si="9"/>
        <v>432.29000000000019</v>
      </c>
      <c r="L24" s="713">
        <f t="shared" si="8"/>
        <v>37</v>
      </c>
      <c r="M24" s="566"/>
      <c r="N24" s="555">
        <v>0</v>
      </c>
      <c r="O24" s="1300"/>
      <c r="P24" s="586">
        <f t="shared" si="1"/>
        <v>0</v>
      </c>
      <c r="Q24" s="1282"/>
      <c r="R24" s="1283"/>
      <c r="S24" s="550">
        <f t="shared" si="10"/>
        <v>1194.8200000000002</v>
      </c>
    </row>
    <row r="25" spans="2:19" x14ac:dyDescent="0.25">
      <c r="B25" s="713">
        <f t="shared" si="7"/>
        <v>13</v>
      </c>
      <c r="C25" s="566"/>
      <c r="D25" s="1280">
        <v>0</v>
      </c>
      <c r="E25" s="1300"/>
      <c r="F25" s="1110">
        <f t="shared" si="2"/>
        <v>0</v>
      </c>
      <c r="G25" s="1282"/>
      <c r="H25" s="1283"/>
      <c r="I25" s="550">
        <f t="shared" si="9"/>
        <v>432.29000000000019</v>
      </c>
      <c r="L25" s="713">
        <f t="shared" si="8"/>
        <v>37</v>
      </c>
      <c r="M25" s="566"/>
      <c r="N25" s="555">
        <v>0</v>
      </c>
      <c r="O25" s="1300"/>
      <c r="P25" s="586">
        <f t="shared" si="1"/>
        <v>0</v>
      </c>
      <c r="Q25" s="1282"/>
      <c r="R25" s="1283"/>
      <c r="S25" s="550">
        <f t="shared" si="10"/>
        <v>1194.8200000000002</v>
      </c>
    </row>
    <row r="26" spans="2:19" x14ac:dyDescent="0.25">
      <c r="B26" s="713">
        <f t="shared" si="7"/>
        <v>13</v>
      </c>
      <c r="C26" s="566"/>
      <c r="D26" s="1280">
        <v>0</v>
      </c>
      <c r="E26" s="1300"/>
      <c r="F26" s="1110">
        <f t="shared" si="2"/>
        <v>0</v>
      </c>
      <c r="G26" s="1282"/>
      <c r="H26" s="1283"/>
      <c r="I26" s="550">
        <f t="shared" si="9"/>
        <v>432.29000000000019</v>
      </c>
      <c r="L26" s="713">
        <f t="shared" si="8"/>
        <v>37</v>
      </c>
      <c r="M26" s="566"/>
      <c r="N26" s="555">
        <v>0</v>
      </c>
      <c r="O26" s="1300"/>
      <c r="P26" s="586">
        <f t="shared" si="1"/>
        <v>0</v>
      </c>
      <c r="Q26" s="1282"/>
      <c r="R26" s="1283"/>
      <c r="S26" s="550">
        <f t="shared" si="10"/>
        <v>1194.8200000000002</v>
      </c>
    </row>
    <row r="27" spans="2:19" x14ac:dyDescent="0.25">
      <c r="B27" s="713">
        <f t="shared" si="7"/>
        <v>13</v>
      </c>
      <c r="C27" s="566"/>
      <c r="D27" s="1280">
        <v>0</v>
      </c>
      <c r="E27" s="1300"/>
      <c r="F27" s="1110">
        <f t="shared" si="2"/>
        <v>0</v>
      </c>
      <c r="G27" s="1282"/>
      <c r="H27" s="1283"/>
      <c r="I27" s="550">
        <f t="shared" si="9"/>
        <v>432.29000000000019</v>
      </c>
      <c r="L27" s="713">
        <f t="shared" si="8"/>
        <v>37</v>
      </c>
      <c r="M27" s="566"/>
      <c r="N27" s="555">
        <v>0</v>
      </c>
      <c r="O27" s="1300"/>
      <c r="P27" s="586">
        <f t="shared" si="1"/>
        <v>0</v>
      </c>
      <c r="Q27" s="1282"/>
      <c r="R27" s="1283"/>
      <c r="S27" s="550">
        <f t="shared" si="10"/>
        <v>1194.8200000000002</v>
      </c>
    </row>
    <row r="28" spans="2:19" x14ac:dyDescent="0.25">
      <c r="B28" s="713">
        <f t="shared" si="7"/>
        <v>13</v>
      </c>
      <c r="C28" s="566"/>
      <c r="D28" s="1280">
        <v>0</v>
      </c>
      <c r="E28" s="1300"/>
      <c r="F28" s="1110">
        <f t="shared" si="2"/>
        <v>0</v>
      </c>
      <c r="G28" s="1282"/>
      <c r="H28" s="1283"/>
      <c r="I28" s="550">
        <f t="shared" si="9"/>
        <v>432.29000000000019</v>
      </c>
      <c r="L28" s="713">
        <f t="shared" si="8"/>
        <v>37</v>
      </c>
      <c r="M28" s="566"/>
      <c r="N28" s="555">
        <v>0</v>
      </c>
      <c r="O28" s="1300"/>
      <c r="P28" s="586">
        <f t="shared" si="1"/>
        <v>0</v>
      </c>
      <c r="Q28" s="1282"/>
      <c r="R28" s="1283"/>
      <c r="S28" s="550">
        <f t="shared" si="10"/>
        <v>1194.8200000000002</v>
      </c>
    </row>
    <row r="29" spans="2:19" x14ac:dyDescent="0.25">
      <c r="B29" s="713">
        <f t="shared" si="7"/>
        <v>13</v>
      </c>
      <c r="C29" s="566"/>
      <c r="D29" s="1280">
        <v>0</v>
      </c>
      <c r="E29" s="1300"/>
      <c r="F29" s="1110">
        <f t="shared" si="2"/>
        <v>0</v>
      </c>
      <c r="G29" s="1282"/>
      <c r="H29" s="1283"/>
      <c r="I29" s="550">
        <f t="shared" si="9"/>
        <v>432.29000000000019</v>
      </c>
      <c r="L29" s="713">
        <f t="shared" si="8"/>
        <v>37</v>
      </c>
      <c r="M29" s="566"/>
      <c r="N29" s="555">
        <v>0</v>
      </c>
      <c r="O29" s="1300"/>
      <c r="P29" s="586">
        <f t="shared" si="1"/>
        <v>0</v>
      </c>
      <c r="Q29" s="1282"/>
      <c r="R29" s="1283"/>
      <c r="S29" s="550">
        <f t="shared" si="10"/>
        <v>1194.8200000000002</v>
      </c>
    </row>
    <row r="30" spans="2:19" x14ac:dyDescent="0.25">
      <c r="B30" s="713">
        <f t="shared" si="7"/>
        <v>13</v>
      </c>
      <c r="C30" s="566"/>
      <c r="D30" s="1280">
        <v>0</v>
      </c>
      <c r="E30" s="1300"/>
      <c r="F30" s="1110">
        <f t="shared" si="2"/>
        <v>0</v>
      </c>
      <c r="G30" s="1282"/>
      <c r="H30" s="1283"/>
      <c r="I30" s="550">
        <f t="shared" si="9"/>
        <v>432.29000000000019</v>
      </c>
      <c r="L30" s="713">
        <f t="shared" si="8"/>
        <v>37</v>
      </c>
      <c r="M30" s="566"/>
      <c r="N30" s="555">
        <v>0</v>
      </c>
      <c r="O30" s="1300"/>
      <c r="P30" s="586">
        <f t="shared" si="1"/>
        <v>0</v>
      </c>
      <c r="Q30" s="1282"/>
      <c r="R30" s="1283"/>
      <c r="S30" s="550">
        <f t="shared" si="10"/>
        <v>1194.8200000000002</v>
      </c>
    </row>
    <row r="31" spans="2:19" x14ac:dyDescent="0.25">
      <c r="B31" s="713">
        <f t="shared" si="7"/>
        <v>13</v>
      </c>
      <c r="C31" s="566"/>
      <c r="D31" s="1280">
        <v>0</v>
      </c>
      <c r="E31" s="1300"/>
      <c r="F31" s="1110">
        <f t="shared" si="2"/>
        <v>0</v>
      </c>
      <c r="G31" s="1282"/>
      <c r="H31" s="1283"/>
      <c r="I31" s="550">
        <f t="shared" si="9"/>
        <v>432.29000000000019</v>
      </c>
      <c r="L31" s="713">
        <f t="shared" si="8"/>
        <v>37</v>
      </c>
      <c r="M31" s="566"/>
      <c r="N31" s="555">
        <v>0</v>
      </c>
      <c r="O31" s="1300"/>
      <c r="P31" s="586">
        <f t="shared" si="1"/>
        <v>0</v>
      </c>
      <c r="Q31" s="1282"/>
      <c r="R31" s="1283"/>
      <c r="S31" s="550">
        <f t="shared" si="10"/>
        <v>1194.8200000000002</v>
      </c>
    </row>
    <row r="32" spans="2:19" x14ac:dyDescent="0.25">
      <c r="B32" s="713">
        <f t="shared" si="7"/>
        <v>13</v>
      </c>
      <c r="C32" s="566"/>
      <c r="D32" s="1280">
        <v>0</v>
      </c>
      <c r="E32" s="1300"/>
      <c r="F32" s="1110">
        <f t="shared" si="2"/>
        <v>0</v>
      </c>
      <c r="G32" s="1282"/>
      <c r="H32" s="1283"/>
      <c r="I32" s="550">
        <f t="shared" si="9"/>
        <v>432.29000000000019</v>
      </c>
      <c r="L32" s="713">
        <f t="shared" si="8"/>
        <v>37</v>
      </c>
      <c r="M32" s="566"/>
      <c r="N32" s="555">
        <v>0</v>
      </c>
      <c r="O32" s="1300"/>
      <c r="P32" s="586">
        <f t="shared" si="1"/>
        <v>0</v>
      </c>
      <c r="Q32" s="1282"/>
      <c r="R32" s="1283"/>
      <c r="S32" s="550">
        <f t="shared" si="10"/>
        <v>1194.8200000000002</v>
      </c>
    </row>
    <row r="33" spans="1:19" x14ac:dyDescent="0.25">
      <c r="B33" s="713">
        <f t="shared" si="7"/>
        <v>13</v>
      </c>
      <c r="C33" s="566"/>
      <c r="D33" s="1280">
        <v>0</v>
      </c>
      <c r="E33" s="1300"/>
      <c r="F33" s="1110">
        <f t="shared" si="2"/>
        <v>0</v>
      </c>
      <c r="G33" s="1282"/>
      <c r="H33" s="1283"/>
      <c r="I33" s="550">
        <f t="shared" si="9"/>
        <v>432.29000000000019</v>
      </c>
      <c r="L33" s="713">
        <f t="shared" si="8"/>
        <v>37</v>
      </c>
      <c r="M33" s="566"/>
      <c r="N33" s="555">
        <v>0</v>
      </c>
      <c r="O33" s="1300"/>
      <c r="P33" s="586">
        <f t="shared" si="1"/>
        <v>0</v>
      </c>
      <c r="Q33" s="1282"/>
      <c r="R33" s="1283"/>
      <c r="S33" s="550">
        <f t="shared" si="10"/>
        <v>1194.8200000000002</v>
      </c>
    </row>
    <row r="34" spans="1:19" x14ac:dyDescent="0.25">
      <c r="B34" s="713">
        <f t="shared" si="7"/>
        <v>13</v>
      </c>
      <c r="C34" s="566"/>
      <c r="D34" s="1280">
        <v>0</v>
      </c>
      <c r="E34" s="1300"/>
      <c r="F34" s="1110">
        <f t="shared" si="2"/>
        <v>0</v>
      </c>
      <c r="G34" s="1282"/>
      <c r="H34" s="1283"/>
      <c r="I34" s="550">
        <f t="shared" si="9"/>
        <v>432.29000000000019</v>
      </c>
      <c r="L34" s="713">
        <f t="shared" si="8"/>
        <v>37</v>
      </c>
      <c r="M34" s="566"/>
      <c r="N34" s="555">
        <v>0</v>
      </c>
      <c r="O34" s="1300"/>
      <c r="P34" s="586">
        <f t="shared" si="1"/>
        <v>0</v>
      </c>
      <c r="Q34" s="1282"/>
      <c r="R34" s="1283"/>
      <c r="S34" s="550">
        <f t="shared" si="10"/>
        <v>1194.8200000000002</v>
      </c>
    </row>
    <row r="35" spans="1:19" x14ac:dyDescent="0.25">
      <c r="B35" s="713">
        <f t="shared" si="7"/>
        <v>13</v>
      </c>
      <c r="C35" s="613"/>
      <c r="D35" s="1280">
        <v>0</v>
      </c>
      <c r="E35" s="1300"/>
      <c r="F35" s="1110">
        <f t="shared" si="2"/>
        <v>0</v>
      </c>
      <c r="G35" s="1282"/>
      <c r="H35" s="1283"/>
      <c r="I35" s="550">
        <f t="shared" si="9"/>
        <v>432.29000000000019</v>
      </c>
      <c r="L35" s="713">
        <f t="shared" si="8"/>
        <v>37</v>
      </c>
      <c r="M35" s="613"/>
      <c r="N35" s="555">
        <v>0</v>
      </c>
      <c r="O35" s="1300"/>
      <c r="P35" s="586">
        <f t="shared" si="1"/>
        <v>0</v>
      </c>
      <c r="Q35" s="1282"/>
      <c r="R35" s="1283"/>
      <c r="S35" s="550">
        <f t="shared" si="10"/>
        <v>1194.8200000000002</v>
      </c>
    </row>
    <row r="36" spans="1:19" x14ac:dyDescent="0.25">
      <c r="B36" s="713">
        <f t="shared" si="7"/>
        <v>13</v>
      </c>
      <c r="C36" s="613"/>
      <c r="D36" s="1280">
        <v>0</v>
      </c>
      <c r="E36" s="1300"/>
      <c r="F36" s="1110">
        <f t="shared" si="2"/>
        <v>0</v>
      </c>
      <c r="G36" s="1282"/>
      <c r="H36" s="1283"/>
      <c r="I36" s="550">
        <f t="shared" si="9"/>
        <v>432.29000000000019</v>
      </c>
      <c r="L36" s="713">
        <f t="shared" si="8"/>
        <v>37</v>
      </c>
      <c r="M36" s="613"/>
      <c r="N36" s="555">
        <v>0</v>
      </c>
      <c r="O36" s="1300"/>
      <c r="P36" s="586">
        <f t="shared" si="1"/>
        <v>0</v>
      </c>
      <c r="Q36" s="1282"/>
      <c r="R36" s="1283"/>
      <c r="S36" s="550">
        <f t="shared" si="10"/>
        <v>1194.8200000000002</v>
      </c>
    </row>
    <row r="37" spans="1:19" x14ac:dyDescent="0.25">
      <c r="B37" s="379">
        <f t="shared" si="7"/>
        <v>13</v>
      </c>
      <c r="C37" s="15"/>
      <c r="D37" s="1280">
        <v>0</v>
      </c>
      <c r="E37" s="1300"/>
      <c r="F37" s="1110">
        <f t="shared" si="2"/>
        <v>0</v>
      </c>
      <c r="G37" s="1282"/>
      <c r="H37" s="1283"/>
      <c r="I37" s="550">
        <f t="shared" si="9"/>
        <v>432.29000000000019</v>
      </c>
      <c r="L37" s="379">
        <f t="shared" si="8"/>
        <v>37</v>
      </c>
      <c r="M37" s="15"/>
      <c r="N37" s="555">
        <v>0</v>
      </c>
      <c r="O37" s="1300"/>
      <c r="P37" s="586">
        <f t="shared" si="1"/>
        <v>0</v>
      </c>
      <c r="Q37" s="1282"/>
      <c r="R37" s="1283"/>
      <c r="S37" s="550">
        <f t="shared" si="10"/>
        <v>1194.8200000000002</v>
      </c>
    </row>
    <row r="38" spans="1:19" ht="15.75" thickBot="1" x14ac:dyDescent="0.3">
      <c r="A38" s="117"/>
      <c r="B38" s="822">
        <f t="shared" si="7"/>
        <v>13</v>
      </c>
      <c r="C38" s="37"/>
      <c r="D38" s="1280">
        <v>0</v>
      </c>
      <c r="E38" s="1301"/>
      <c r="F38" s="1110">
        <f t="shared" si="2"/>
        <v>0</v>
      </c>
      <c r="G38" s="1302"/>
      <c r="H38" s="1303"/>
      <c r="I38" s="550">
        <f t="shared" si="9"/>
        <v>432.29000000000019</v>
      </c>
      <c r="K38" s="117"/>
      <c r="L38" s="822">
        <f t="shared" si="8"/>
        <v>37</v>
      </c>
      <c r="M38" s="37"/>
      <c r="N38" s="555">
        <v>0</v>
      </c>
      <c r="O38" s="1301"/>
      <c r="P38" s="586">
        <f t="shared" si="1"/>
        <v>0</v>
      </c>
      <c r="Q38" s="1302"/>
      <c r="R38" s="1303"/>
      <c r="S38" s="550">
        <f t="shared" si="10"/>
        <v>1194.8200000000002</v>
      </c>
    </row>
    <row r="39" spans="1:19" ht="15.75" thickTop="1" x14ac:dyDescent="0.25">
      <c r="A39" s="47">
        <f>SUM(A38:A38)</f>
        <v>0</v>
      </c>
      <c r="C39" s="1122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29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584" t="s">
        <v>21</v>
      </c>
      <c r="E41" s="1585"/>
      <c r="F41" s="137">
        <f>E5+E6-F39+E7+E4</f>
        <v>432.28999999999996</v>
      </c>
      <c r="L41" s="5"/>
      <c r="N41" s="1584" t="s">
        <v>21</v>
      </c>
      <c r="O41" s="1585"/>
      <c r="P41" s="137">
        <f>O5+O6-P39+O7+O4</f>
        <v>1194.8200000000002</v>
      </c>
    </row>
    <row r="42" spans="1:19" ht="15.75" thickBot="1" x14ac:dyDescent="0.3">
      <c r="A42" s="121"/>
      <c r="D42" s="1118" t="s">
        <v>4</v>
      </c>
      <c r="E42" s="1119"/>
      <c r="F42" s="49">
        <f>F5+F6-C39+F7+F4</f>
        <v>13</v>
      </c>
      <c r="K42" s="121"/>
      <c r="N42" s="1325" t="s">
        <v>4</v>
      </c>
      <c r="O42" s="1326"/>
      <c r="P42" s="49">
        <f>P5+P6-M39+P7+P4</f>
        <v>37</v>
      </c>
    </row>
    <row r="43" spans="1:19" x14ac:dyDescent="0.25">
      <c r="B43" s="5"/>
      <c r="L43" s="5"/>
    </row>
  </sheetData>
  <mergeCells count="10">
    <mergeCell ref="A1:G1"/>
    <mergeCell ref="A5:A6"/>
    <mergeCell ref="B5:B6"/>
    <mergeCell ref="D41:E41"/>
    <mergeCell ref="C7:D7"/>
    <mergeCell ref="K1:Q1"/>
    <mergeCell ref="K5:K6"/>
    <mergeCell ref="L5:L6"/>
    <mergeCell ref="M7:N7"/>
    <mergeCell ref="N41:O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8"/>
      <c r="C4" s="360"/>
      <c r="D4" s="130"/>
      <c r="E4" s="197"/>
      <c r="F4" s="61"/>
      <c r="G4" s="151"/>
      <c r="H4" s="151"/>
    </row>
    <row r="5" spans="1:13" ht="15" customHeight="1" x14ac:dyDescent="0.25">
      <c r="A5" s="1596"/>
      <c r="B5" s="1593"/>
      <c r="C5" s="360"/>
      <c r="D5" s="130"/>
      <c r="E5" s="990"/>
      <c r="F5" s="653"/>
      <c r="G5" s="788"/>
      <c r="H5" s="584"/>
      <c r="I5" s="742"/>
      <c r="J5" s="584"/>
      <c r="K5" s="584"/>
      <c r="L5" s="584"/>
      <c r="M5" s="584"/>
    </row>
    <row r="6" spans="1:13" x14ac:dyDescent="0.25">
      <c r="A6" s="1596"/>
      <c r="B6" s="1593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9">
        <f>F6-C9+F5+F7+F4</f>
        <v>0</v>
      </c>
      <c r="C9" s="613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59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59">
        <f t="shared" ref="B11:B54" si="1">B10-C11</f>
        <v>0</v>
      </c>
      <c r="C11" s="613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59">
        <f t="shared" si="1"/>
        <v>0</v>
      </c>
      <c r="C12" s="613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59">
        <f t="shared" si="1"/>
        <v>0</v>
      </c>
      <c r="C13" s="613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59">
        <f t="shared" si="1"/>
        <v>0</v>
      </c>
      <c r="C14" s="613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59">
        <f t="shared" si="1"/>
        <v>0</v>
      </c>
      <c r="C15" s="613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59">
        <f t="shared" si="1"/>
        <v>0</v>
      </c>
      <c r="C16" s="613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59">
        <f t="shared" si="1"/>
        <v>0</v>
      </c>
      <c r="C17" s="613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59">
        <f t="shared" si="1"/>
        <v>0</v>
      </c>
      <c r="C18" s="613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59">
        <f t="shared" si="1"/>
        <v>0</v>
      </c>
      <c r="C19" s="613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59">
        <f t="shared" si="1"/>
        <v>0</v>
      </c>
      <c r="C20" s="613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59">
        <f t="shared" si="1"/>
        <v>0</v>
      </c>
      <c r="C21" s="613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59">
        <f t="shared" si="1"/>
        <v>0</v>
      </c>
      <c r="C22" s="613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59">
        <f t="shared" si="1"/>
        <v>0</v>
      </c>
      <c r="C23" s="613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59">
        <f t="shared" si="1"/>
        <v>0</v>
      </c>
      <c r="C24" s="613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59">
        <f t="shared" si="1"/>
        <v>0</v>
      </c>
      <c r="C25" s="613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8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8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8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8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8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8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8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8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8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8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8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8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8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8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8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8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8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8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8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8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8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4" t="s">
        <v>11</v>
      </c>
      <c r="D83" s="1595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600"/>
      <c r="B6" s="1631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600"/>
      <c r="B7" s="1632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584" t="s">
        <v>21</v>
      </c>
      <c r="E30" s="1585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592" t="s">
        <v>322</v>
      </c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596" t="s">
        <v>96</v>
      </c>
      <c r="B5" s="1633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7"/>
    </row>
    <row r="6" spans="1:10" x14ac:dyDescent="0.25">
      <c r="A6" s="1596"/>
      <c r="B6" s="1633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3">
        <f>F5+F6+F7-C9+F4</f>
        <v>17</v>
      </c>
      <c r="C9" s="566"/>
      <c r="D9" s="555">
        <v>0</v>
      </c>
      <c r="E9" s="629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3">
        <f>B9-C10</f>
        <v>17</v>
      </c>
      <c r="C10" s="566"/>
      <c r="D10" s="555">
        <v>0</v>
      </c>
      <c r="E10" s="629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3">
        <f>B10-C11</f>
        <v>17</v>
      </c>
      <c r="C11" s="566"/>
      <c r="D11" s="555">
        <v>0</v>
      </c>
      <c r="E11" s="629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3">
        <f t="shared" ref="B12:B14" si="2">B11-C12</f>
        <v>17</v>
      </c>
      <c r="C12" s="566"/>
      <c r="D12" s="555">
        <v>0</v>
      </c>
      <c r="E12" s="629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3">
        <f t="shared" si="2"/>
        <v>17</v>
      </c>
      <c r="C13" s="566"/>
      <c r="D13" s="555">
        <v>0</v>
      </c>
      <c r="E13" s="629"/>
      <c r="F13" s="586">
        <f t="shared" si="0"/>
        <v>0</v>
      </c>
      <c r="G13" s="553"/>
      <c r="H13" s="1034"/>
      <c r="I13" s="550">
        <f t="shared" si="1"/>
        <v>492.55</v>
      </c>
      <c r="J13" s="584"/>
    </row>
    <row r="14" spans="1:10" x14ac:dyDescent="0.25">
      <c r="A14" s="19"/>
      <c r="B14" s="713">
        <f t="shared" si="2"/>
        <v>17</v>
      </c>
      <c r="C14" s="566"/>
      <c r="D14" s="555">
        <v>0</v>
      </c>
      <c r="E14" s="629"/>
      <c r="F14" s="586">
        <f t="shared" si="0"/>
        <v>0</v>
      </c>
      <c r="G14" s="553"/>
      <c r="H14" s="1034"/>
      <c r="I14" s="550">
        <f t="shared" si="1"/>
        <v>492.55</v>
      </c>
      <c r="J14" s="584"/>
    </row>
    <row r="15" spans="1:10" x14ac:dyDescent="0.25">
      <c r="B15" s="713">
        <f>B14-C15</f>
        <v>17</v>
      </c>
      <c r="C15" s="566"/>
      <c r="D15" s="555">
        <v>0</v>
      </c>
      <c r="E15" s="629"/>
      <c r="F15" s="586">
        <f t="shared" si="0"/>
        <v>0</v>
      </c>
      <c r="G15" s="553"/>
      <c r="H15" s="1034"/>
      <c r="I15" s="550">
        <f t="shared" si="1"/>
        <v>492.55</v>
      </c>
      <c r="J15" s="584"/>
    </row>
    <row r="16" spans="1:10" x14ac:dyDescent="0.25">
      <c r="B16" s="713">
        <f t="shared" ref="B16:B26" si="3">B15-C16</f>
        <v>17</v>
      </c>
      <c r="C16" s="566"/>
      <c r="D16" s="555">
        <v>0</v>
      </c>
      <c r="E16" s="629"/>
      <c r="F16" s="586">
        <f t="shared" si="0"/>
        <v>0</v>
      </c>
      <c r="G16" s="553"/>
      <c r="H16" s="1034"/>
      <c r="I16" s="550">
        <f t="shared" si="1"/>
        <v>492.55</v>
      </c>
      <c r="J16" s="584"/>
    </row>
    <row r="17" spans="1:10" x14ac:dyDescent="0.25">
      <c r="B17" s="713">
        <f t="shared" si="3"/>
        <v>17</v>
      </c>
      <c r="C17" s="566"/>
      <c r="D17" s="555">
        <v>0</v>
      </c>
      <c r="E17" s="629"/>
      <c r="F17" s="586">
        <f t="shared" si="0"/>
        <v>0</v>
      </c>
      <c r="G17" s="553"/>
      <c r="H17" s="1034"/>
      <c r="I17" s="550">
        <f t="shared" si="1"/>
        <v>492.55</v>
      </c>
      <c r="J17" s="584"/>
    </row>
    <row r="18" spans="1:10" x14ac:dyDescent="0.25">
      <c r="B18" s="713">
        <f t="shared" si="3"/>
        <v>17</v>
      </c>
      <c r="C18" s="566"/>
      <c r="D18" s="555">
        <v>0</v>
      </c>
      <c r="E18" s="629"/>
      <c r="F18" s="586">
        <f t="shared" si="0"/>
        <v>0</v>
      </c>
      <c r="G18" s="553"/>
      <c r="H18" s="1034"/>
      <c r="I18" s="550">
        <f t="shared" si="1"/>
        <v>492.55</v>
      </c>
    </row>
    <row r="19" spans="1:10" x14ac:dyDescent="0.25">
      <c r="B19" s="713">
        <f t="shared" si="3"/>
        <v>17</v>
      </c>
      <c r="C19" s="566"/>
      <c r="D19" s="555">
        <v>0</v>
      </c>
      <c r="E19" s="629"/>
      <c r="F19" s="586">
        <f t="shared" si="0"/>
        <v>0</v>
      </c>
      <c r="G19" s="553"/>
      <c r="H19" s="1034"/>
      <c r="I19" s="550">
        <f t="shared" si="1"/>
        <v>492.55</v>
      </c>
    </row>
    <row r="20" spans="1:10" x14ac:dyDescent="0.25">
      <c r="B20" s="713">
        <f t="shared" si="3"/>
        <v>17</v>
      </c>
      <c r="C20" s="566"/>
      <c r="D20" s="555">
        <v>0</v>
      </c>
      <c r="E20" s="629"/>
      <c r="F20" s="586">
        <f t="shared" si="0"/>
        <v>0</v>
      </c>
      <c r="G20" s="553"/>
      <c r="H20" s="1034"/>
      <c r="I20" s="550">
        <f t="shared" si="1"/>
        <v>492.55</v>
      </c>
    </row>
    <row r="21" spans="1:10" x14ac:dyDescent="0.25">
      <c r="B21" s="713">
        <f t="shared" si="3"/>
        <v>17</v>
      </c>
      <c r="C21" s="566"/>
      <c r="D21" s="555">
        <v>0</v>
      </c>
      <c r="E21" s="629"/>
      <c r="F21" s="586">
        <f t="shared" si="0"/>
        <v>0</v>
      </c>
      <c r="G21" s="553"/>
      <c r="H21" s="1034"/>
      <c r="I21" s="550">
        <f t="shared" si="1"/>
        <v>492.55</v>
      </c>
    </row>
    <row r="22" spans="1:10" x14ac:dyDescent="0.25">
      <c r="B22" s="713">
        <f t="shared" si="3"/>
        <v>17</v>
      </c>
      <c r="C22" s="566"/>
      <c r="D22" s="555">
        <v>0</v>
      </c>
      <c r="E22" s="629"/>
      <c r="F22" s="586">
        <f t="shared" si="0"/>
        <v>0</v>
      </c>
      <c r="G22" s="553"/>
      <c r="H22" s="1034"/>
      <c r="I22" s="550">
        <f t="shared" si="1"/>
        <v>492.55</v>
      </c>
    </row>
    <row r="23" spans="1:10" x14ac:dyDescent="0.25">
      <c r="B23" s="713">
        <f t="shared" si="3"/>
        <v>17</v>
      </c>
      <c r="C23" s="613"/>
      <c r="D23" s="555">
        <v>0</v>
      </c>
      <c r="E23" s="629"/>
      <c r="F23" s="586">
        <f t="shared" si="0"/>
        <v>0</v>
      </c>
      <c r="G23" s="553"/>
      <c r="H23" s="1034"/>
      <c r="I23" s="550">
        <f t="shared" si="1"/>
        <v>492.55</v>
      </c>
    </row>
    <row r="24" spans="1:10" x14ac:dyDescent="0.25">
      <c r="B24" s="713">
        <f t="shared" si="3"/>
        <v>17</v>
      </c>
      <c r="C24" s="613"/>
      <c r="D24" s="555">
        <v>0</v>
      </c>
      <c r="E24" s="629"/>
      <c r="F24" s="586">
        <f t="shared" si="0"/>
        <v>0</v>
      </c>
      <c r="G24" s="553"/>
      <c r="H24" s="1034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7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2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584" t="s">
        <v>21</v>
      </c>
      <c r="E29" s="1585"/>
      <c r="F29" s="137">
        <f>E5+E6-F27+E7+E4</f>
        <v>492.55</v>
      </c>
    </row>
    <row r="30" spans="1:10" ht="15.75" thickBot="1" x14ac:dyDescent="0.3">
      <c r="A30" s="121"/>
      <c r="D30" s="845" t="s">
        <v>4</v>
      </c>
      <c r="E30" s="846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33" activePane="bottomLeft" state="frozen"/>
      <selection pane="bottomLeft" activeCell="P85" sqref="P8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34" t="s">
        <v>313</v>
      </c>
      <c r="B1" s="1634"/>
      <c r="C1" s="1634"/>
      <c r="D1" s="1634"/>
      <c r="E1" s="1634"/>
      <c r="F1" s="1634"/>
      <c r="G1" s="1634"/>
      <c r="H1" s="1634"/>
      <c r="I1" s="1634"/>
      <c r="J1" s="1634"/>
      <c r="K1" s="434">
        <v>1</v>
      </c>
      <c r="M1" s="1636" t="s">
        <v>322</v>
      </c>
      <c r="N1" s="1636"/>
      <c r="O1" s="1636"/>
      <c r="P1" s="1636"/>
      <c r="Q1" s="1636"/>
      <c r="R1" s="1636"/>
      <c r="S1" s="1636"/>
      <c r="T1" s="1636"/>
      <c r="U1" s="1636"/>
      <c r="V1" s="1636"/>
      <c r="W1" s="43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  <c r="N4" s="228"/>
      <c r="O4" s="378"/>
      <c r="P4" s="570"/>
      <c r="Q4" s="550"/>
      <c r="R4" s="566"/>
      <c r="S4" s="355"/>
    </row>
    <row r="5" spans="1:23" ht="15.75" customHeight="1" thickTop="1" x14ac:dyDescent="0.25">
      <c r="A5" s="1635" t="s">
        <v>80</v>
      </c>
      <c r="B5" s="465" t="s">
        <v>48</v>
      </c>
      <c r="C5" s="651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  <c r="M5" s="1635" t="s">
        <v>442</v>
      </c>
      <c r="N5" s="465" t="s">
        <v>48</v>
      </c>
      <c r="O5" s="651"/>
      <c r="P5" s="570">
        <v>45156</v>
      </c>
      <c r="Q5" s="550">
        <v>18615.740000000002</v>
      </c>
      <c r="R5" s="566">
        <v>684</v>
      </c>
      <c r="S5" s="47">
        <f>R115</f>
        <v>0</v>
      </c>
      <c r="T5" s="150">
        <f>Q5+Q6-S5+Q4</f>
        <v>18615.740000000002</v>
      </c>
    </row>
    <row r="6" spans="1:23" ht="15.75" customHeight="1" x14ac:dyDescent="0.25">
      <c r="A6" s="1627"/>
      <c r="B6" s="542" t="s">
        <v>86</v>
      </c>
      <c r="C6" s="652"/>
      <c r="D6" s="570"/>
      <c r="E6" s="633"/>
      <c r="F6" s="653"/>
      <c r="M6" s="1627"/>
      <c r="N6" s="542" t="s">
        <v>86</v>
      </c>
      <c r="O6" s="652"/>
      <c r="P6" s="570"/>
      <c r="Q6" s="633"/>
      <c r="R6" s="653"/>
    </row>
    <row r="7" spans="1:23" ht="15.75" customHeight="1" thickBot="1" x14ac:dyDescent="0.3">
      <c r="A7" s="487"/>
      <c r="B7" s="154"/>
      <c r="C7" s="462"/>
      <c r="D7" s="463"/>
      <c r="E7" s="464"/>
      <c r="F7" s="436"/>
      <c r="M7" s="487"/>
      <c r="N7" s="154"/>
      <c r="O7" s="462"/>
      <c r="P7" s="463"/>
      <c r="Q7" s="464"/>
      <c r="R7" s="436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11" t="s">
        <v>58</v>
      </c>
      <c r="J8" s="1211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5" t="s">
        <v>57</v>
      </c>
      <c r="U8" s="1436" t="s">
        <v>58</v>
      </c>
      <c r="V8" s="1436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2">
        <v>0</v>
      </c>
      <c r="F9" s="555">
        <f t="shared" ref="F9:F72" si="1">D9</f>
        <v>0</v>
      </c>
      <c r="G9" s="553">
        <v>0</v>
      </c>
      <c r="H9" s="554">
        <v>0</v>
      </c>
      <c r="I9" s="1216">
        <f>E5-F9+E4+E6+E7</f>
        <v>18468.600000000002</v>
      </c>
      <c r="J9" s="1217">
        <f>F5-C9+F4+F6+F7</f>
        <v>679</v>
      </c>
      <c r="K9" s="396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32"/>
      <c r="R9" s="555">
        <f t="shared" ref="R9:R72" si="3">P9</f>
        <v>0</v>
      </c>
      <c r="S9" s="553"/>
      <c r="T9" s="554"/>
      <c r="U9" s="1216">
        <f>Q5-R9+Q4+Q6+Q7</f>
        <v>18615.740000000002</v>
      </c>
      <c r="V9" s="1217">
        <f>R5-O9+R4+R6+R7</f>
        <v>684</v>
      </c>
      <c r="W9" s="396">
        <f>R9*T9</f>
        <v>0</v>
      </c>
    </row>
    <row r="10" spans="1:23" x14ac:dyDescent="0.25">
      <c r="A10" s="488"/>
      <c r="B10">
        <v>27.22</v>
      </c>
      <c r="C10" s="15">
        <v>24</v>
      </c>
      <c r="D10" s="68">
        <f t="shared" si="0"/>
        <v>653.28</v>
      </c>
      <c r="E10" s="632">
        <v>45134</v>
      </c>
      <c r="F10" s="555">
        <f t="shared" si="1"/>
        <v>653.28</v>
      </c>
      <c r="G10" s="553" t="s">
        <v>291</v>
      </c>
      <c r="H10" s="554">
        <v>79</v>
      </c>
      <c r="I10" s="748">
        <f>I9-F10</f>
        <v>17815.320000000003</v>
      </c>
      <c r="J10" s="749">
        <f>J9-C10</f>
        <v>655</v>
      </c>
      <c r="K10" s="399">
        <f t="shared" ref="K10:K73" si="4">F10*H10</f>
        <v>51609.119999999995</v>
      </c>
      <c r="M10" s="488"/>
      <c r="N10">
        <v>27.22</v>
      </c>
      <c r="O10" s="15"/>
      <c r="P10" s="68">
        <f t="shared" si="2"/>
        <v>0</v>
      </c>
      <c r="Q10" s="632"/>
      <c r="R10" s="555">
        <f t="shared" si="3"/>
        <v>0</v>
      </c>
      <c r="S10" s="553"/>
      <c r="T10" s="554"/>
      <c r="U10" s="748">
        <f>U9-R10</f>
        <v>18615.740000000002</v>
      </c>
      <c r="V10" s="749">
        <f>V9-O10</f>
        <v>684</v>
      </c>
      <c r="W10" s="399">
        <f t="shared" ref="W10:W73" si="5">R10*T10</f>
        <v>0</v>
      </c>
    </row>
    <row r="11" spans="1:23" x14ac:dyDescent="0.25">
      <c r="A11" s="489"/>
      <c r="B11">
        <v>27.22</v>
      </c>
      <c r="C11" s="15">
        <v>2</v>
      </c>
      <c r="D11" s="68">
        <f t="shared" si="0"/>
        <v>54.44</v>
      </c>
      <c r="E11" s="632">
        <v>45134</v>
      </c>
      <c r="F11" s="555">
        <f t="shared" si="1"/>
        <v>54.44</v>
      </c>
      <c r="G11" s="553" t="s">
        <v>289</v>
      </c>
      <c r="H11" s="554">
        <v>79</v>
      </c>
      <c r="I11" s="748">
        <f t="shared" ref="I11:I74" si="6">I10-F11</f>
        <v>17760.880000000005</v>
      </c>
      <c r="J11" s="749">
        <f t="shared" ref="J11" si="7">J10-C11</f>
        <v>653</v>
      </c>
      <c r="K11" s="399">
        <f t="shared" si="4"/>
        <v>4300.76</v>
      </c>
      <c r="M11" s="489"/>
      <c r="N11">
        <v>27.22</v>
      </c>
      <c r="O11" s="15"/>
      <c r="P11" s="68">
        <f t="shared" si="2"/>
        <v>0</v>
      </c>
      <c r="Q11" s="632"/>
      <c r="R11" s="555">
        <f t="shared" si="3"/>
        <v>0</v>
      </c>
      <c r="S11" s="553"/>
      <c r="T11" s="554"/>
      <c r="U11" s="748">
        <f t="shared" ref="U11:U74" si="8">U10-R11</f>
        <v>18615.740000000002</v>
      </c>
      <c r="V11" s="749">
        <f t="shared" ref="V11" si="9">V10-O11</f>
        <v>684</v>
      </c>
      <c r="W11" s="399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9">
        <v>45134</v>
      </c>
      <c r="F12" s="555">
        <f t="shared" si="1"/>
        <v>272.2</v>
      </c>
      <c r="G12" s="553" t="s">
        <v>294</v>
      </c>
      <c r="H12" s="554">
        <v>79</v>
      </c>
      <c r="I12" s="748">
        <f t="shared" si="6"/>
        <v>17488.680000000004</v>
      </c>
      <c r="J12" s="749">
        <f>J11-C12</f>
        <v>643</v>
      </c>
      <c r="K12" s="399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9"/>
      <c r="R12" s="555">
        <f t="shared" si="3"/>
        <v>0</v>
      </c>
      <c r="S12" s="553"/>
      <c r="T12" s="554"/>
      <c r="U12" s="748">
        <f t="shared" si="8"/>
        <v>18615.740000000002</v>
      </c>
      <c r="V12" s="749">
        <f>V11-O12</f>
        <v>684</v>
      </c>
      <c r="W12" s="399">
        <f t="shared" si="5"/>
        <v>0</v>
      </c>
    </row>
    <row r="13" spans="1:23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29">
        <v>45135</v>
      </c>
      <c r="F13" s="555">
        <f t="shared" si="1"/>
        <v>653.28</v>
      </c>
      <c r="G13" s="553" t="s">
        <v>297</v>
      </c>
      <c r="H13" s="554">
        <v>79</v>
      </c>
      <c r="I13" s="748">
        <f t="shared" si="6"/>
        <v>16835.400000000005</v>
      </c>
      <c r="J13" s="749">
        <f t="shared" ref="J13:J76" si="10">J12-C13</f>
        <v>619</v>
      </c>
      <c r="K13" s="399">
        <f t="shared" si="4"/>
        <v>51609.119999999995</v>
      </c>
      <c r="M13" s="377"/>
      <c r="N13">
        <v>27.22</v>
      </c>
      <c r="O13" s="15"/>
      <c r="P13" s="282">
        <f t="shared" si="2"/>
        <v>0</v>
      </c>
      <c r="Q13" s="629"/>
      <c r="R13" s="555">
        <f t="shared" si="3"/>
        <v>0</v>
      </c>
      <c r="S13" s="553"/>
      <c r="T13" s="554"/>
      <c r="U13" s="748">
        <f t="shared" si="8"/>
        <v>18615.740000000002</v>
      </c>
      <c r="V13" s="749">
        <f t="shared" ref="V13:V76" si="11">V12-O13</f>
        <v>684</v>
      </c>
      <c r="W13" s="399">
        <f t="shared" si="5"/>
        <v>0</v>
      </c>
    </row>
    <row r="14" spans="1:23" x14ac:dyDescent="0.25">
      <c r="A14" s="377"/>
      <c r="B14">
        <v>27.22</v>
      </c>
      <c r="C14" s="15">
        <v>24</v>
      </c>
      <c r="D14" s="282">
        <f t="shared" si="0"/>
        <v>653.28</v>
      </c>
      <c r="E14" s="629">
        <v>45135</v>
      </c>
      <c r="F14" s="555">
        <f t="shared" si="1"/>
        <v>653.28</v>
      </c>
      <c r="G14" s="553" t="s">
        <v>298</v>
      </c>
      <c r="H14" s="554">
        <v>79</v>
      </c>
      <c r="I14" s="748">
        <f t="shared" si="6"/>
        <v>16182.120000000004</v>
      </c>
      <c r="J14" s="749">
        <f t="shared" si="10"/>
        <v>595</v>
      </c>
      <c r="K14" s="841">
        <f t="shared" si="4"/>
        <v>51609.119999999995</v>
      </c>
      <c r="M14" s="377"/>
      <c r="N14">
        <v>27.22</v>
      </c>
      <c r="O14" s="15"/>
      <c r="P14" s="282">
        <f t="shared" si="2"/>
        <v>0</v>
      </c>
      <c r="Q14" s="629"/>
      <c r="R14" s="555">
        <f t="shared" si="3"/>
        <v>0</v>
      </c>
      <c r="S14" s="553"/>
      <c r="T14" s="554"/>
      <c r="U14" s="748">
        <f t="shared" si="8"/>
        <v>18615.740000000002</v>
      </c>
      <c r="V14" s="749">
        <f t="shared" si="11"/>
        <v>684</v>
      </c>
      <c r="W14" s="841">
        <f t="shared" si="5"/>
        <v>0</v>
      </c>
    </row>
    <row r="15" spans="1:23" x14ac:dyDescent="0.25">
      <c r="A15" s="377"/>
      <c r="B15">
        <v>27.22</v>
      </c>
      <c r="C15" s="15">
        <v>5</v>
      </c>
      <c r="D15" s="282">
        <f t="shared" si="0"/>
        <v>136.1</v>
      </c>
      <c r="E15" s="629">
        <v>45136</v>
      </c>
      <c r="F15" s="555">
        <f t="shared" si="1"/>
        <v>136.1</v>
      </c>
      <c r="G15" s="553" t="s">
        <v>302</v>
      </c>
      <c r="H15" s="554">
        <v>79</v>
      </c>
      <c r="I15" s="748">
        <f t="shared" si="6"/>
        <v>16046.020000000004</v>
      </c>
      <c r="J15" s="749">
        <f t="shared" si="10"/>
        <v>590</v>
      </c>
      <c r="K15" s="841">
        <f t="shared" si="4"/>
        <v>10751.9</v>
      </c>
      <c r="M15" s="377"/>
      <c r="N15">
        <v>27.22</v>
      </c>
      <c r="O15" s="15"/>
      <c r="P15" s="282">
        <f t="shared" si="2"/>
        <v>0</v>
      </c>
      <c r="Q15" s="629"/>
      <c r="R15" s="555">
        <f t="shared" si="3"/>
        <v>0</v>
      </c>
      <c r="S15" s="553"/>
      <c r="T15" s="554"/>
      <c r="U15" s="748">
        <f t="shared" si="8"/>
        <v>18615.740000000002</v>
      </c>
      <c r="V15" s="749">
        <f t="shared" si="11"/>
        <v>684</v>
      </c>
      <c r="W15" s="841">
        <f t="shared" si="5"/>
        <v>0</v>
      </c>
    </row>
    <row r="16" spans="1:23" x14ac:dyDescent="0.25">
      <c r="A16" s="377"/>
      <c r="B16">
        <v>27.22</v>
      </c>
      <c r="C16" s="15">
        <v>3</v>
      </c>
      <c r="D16" s="282">
        <f t="shared" si="0"/>
        <v>81.66</v>
      </c>
      <c r="E16" s="629">
        <v>45136</v>
      </c>
      <c r="F16" s="555">
        <f t="shared" si="1"/>
        <v>81.66</v>
      </c>
      <c r="G16" s="553" t="s">
        <v>303</v>
      </c>
      <c r="H16" s="554">
        <v>79</v>
      </c>
      <c r="I16" s="748">
        <f t="shared" si="6"/>
        <v>15964.360000000004</v>
      </c>
      <c r="J16" s="749">
        <f t="shared" si="10"/>
        <v>587</v>
      </c>
      <c r="K16" s="841">
        <f t="shared" si="4"/>
        <v>6451.1399999999994</v>
      </c>
      <c r="M16" s="377"/>
      <c r="N16">
        <v>27.22</v>
      </c>
      <c r="O16" s="15"/>
      <c r="P16" s="282">
        <f t="shared" si="2"/>
        <v>0</v>
      </c>
      <c r="Q16" s="629"/>
      <c r="R16" s="555">
        <f t="shared" si="3"/>
        <v>0</v>
      </c>
      <c r="S16" s="553"/>
      <c r="T16" s="554"/>
      <c r="U16" s="748">
        <f t="shared" si="8"/>
        <v>18615.740000000002</v>
      </c>
      <c r="V16" s="749">
        <f t="shared" si="11"/>
        <v>684</v>
      </c>
      <c r="W16" s="841">
        <f t="shared" si="5"/>
        <v>0</v>
      </c>
    </row>
    <row r="17" spans="1:23" x14ac:dyDescent="0.25">
      <c r="A17" s="377"/>
      <c r="B17">
        <v>27.22</v>
      </c>
      <c r="C17" s="15">
        <v>1</v>
      </c>
      <c r="D17" s="282">
        <f t="shared" si="0"/>
        <v>27.22</v>
      </c>
      <c r="E17" s="629">
        <v>45136</v>
      </c>
      <c r="F17" s="555">
        <f t="shared" si="1"/>
        <v>27.22</v>
      </c>
      <c r="G17" s="553" t="s">
        <v>304</v>
      </c>
      <c r="H17" s="554">
        <v>79</v>
      </c>
      <c r="I17" s="748">
        <f t="shared" si="6"/>
        <v>15937.140000000005</v>
      </c>
      <c r="J17" s="749">
        <f t="shared" si="10"/>
        <v>586</v>
      </c>
      <c r="K17" s="841">
        <f t="shared" si="4"/>
        <v>2150.38</v>
      </c>
      <c r="M17" s="377"/>
      <c r="N17">
        <v>27.22</v>
      </c>
      <c r="O17" s="15"/>
      <c r="P17" s="282">
        <f t="shared" si="2"/>
        <v>0</v>
      </c>
      <c r="Q17" s="629"/>
      <c r="R17" s="555">
        <f t="shared" si="3"/>
        <v>0</v>
      </c>
      <c r="S17" s="553"/>
      <c r="T17" s="554"/>
      <c r="U17" s="748">
        <f t="shared" si="8"/>
        <v>18615.740000000002</v>
      </c>
      <c r="V17" s="749">
        <f t="shared" si="11"/>
        <v>684</v>
      </c>
      <c r="W17" s="841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9"/>
      <c r="F18" s="555">
        <f t="shared" si="1"/>
        <v>0</v>
      </c>
      <c r="G18" s="553"/>
      <c r="H18" s="1034"/>
      <c r="I18" s="744">
        <f t="shared" si="6"/>
        <v>15937.140000000005</v>
      </c>
      <c r="J18" s="745">
        <f t="shared" si="10"/>
        <v>586</v>
      </c>
      <c r="K18" s="841">
        <f t="shared" si="4"/>
        <v>0</v>
      </c>
      <c r="N18">
        <v>27.22</v>
      </c>
      <c r="O18" s="15"/>
      <c r="P18" s="282">
        <f t="shared" si="2"/>
        <v>0</v>
      </c>
      <c r="Q18" s="629"/>
      <c r="R18" s="555">
        <f t="shared" si="3"/>
        <v>0</v>
      </c>
      <c r="S18" s="553"/>
      <c r="T18" s="554"/>
      <c r="U18" s="748">
        <f t="shared" si="8"/>
        <v>18615.740000000002</v>
      </c>
      <c r="V18" s="749">
        <f t="shared" si="11"/>
        <v>684</v>
      </c>
      <c r="W18" s="841">
        <f t="shared" si="5"/>
        <v>0</v>
      </c>
    </row>
    <row r="19" spans="1:23" x14ac:dyDescent="0.25">
      <c r="B19">
        <v>27.22</v>
      </c>
      <c r="C19" s="15"/>
      <c r="D19" s="1298">
        <f t="shared" si="0"/>
        <v>0</v>
      </c>
      <c r="E19" s="1299"/>
      <c r="F19" s="628">
        <f t="shared" si="1"/>
        <v>0</v>
      </c>
      <c r="G19" s="1033"/>
      <c r="H19" s="1034"/>
      <c r="I19" s="748">
        <f t="shared" si="6"/>
        <v>15937.140000000005</v>
      </c>
      <c r="J19" s="749">
        <f t="shared" si="10"/>
        <v>586</v>
      </c>
      <c r="K19" s="841">
        <f t="shared" si="4"/>
        <v>0</v>
      </c>
      <c r="N19">
        <v>27.22</v>
      </c>
      <c r="O19" s="15"/>
      <c r="P19" s="282">
        <f t="shared" si="2"/>
        <v>0</v>
      </c>
      <c r="Q19" s="629"/>
      <c r="R19" s="555">
        <f t="shared" si="3"/>
        <v>0</v>
      </c>
      <c r="S19" s="553"/>
      <c r="T19" s="554"/>
      <c r="U19" s="748">
        <f t="shared" si="8"/>
        <v>18615.740000000002</v>
      </c>
      <c r="V19" s="749">
        <f t="shared" si="11"/>
        <v>684</v>
      </c>
      <c r="W19" s="841">
        <f t="shared" si="5"/>
        <v>0</v>
      </c>
    </row>
    <row r="20" spans="1:23" x14ac:dyDescent="0.25">
      <c r="B20">
        <v>27.22</v>
      </c>
      <c r="C20" s="15"/>
      <c r="D20" s="1298">
        <f t="shared" si="0"/>
        <v>0</v>
      </c>
      <c r="E20" s="1299"/>
      <c r="F20" s="628">
        <f t="shared" si="1"/>
        <v>0</v>
      </c>
      <c r="G20" s="1033"/>
      <c r="H20" s="1034"/>
      <c r="I20" s="748">
        <f t="shared" si="6"/>
        <v>15937.140000000005</v>
      </c>
      <c r="J20" s="749">
        <f t="shared" si="10"/>
        <v>586</v>
      </c>
      <c r="K20" s="399">
        <f t="shared" si="4"/>
        <v>0</v>
      </c>
      <c r="N20">
        <v>27.22</v>
      </c>
      <c r="O20" s="15"/>
      <c r="P20" s="282">
        <f t="shared" si="2"/>
        <v>0</v>
      </c>
      <c r="Q20" s="629"/>
      <c r="R20" s="555">
        <f t="shared" si="3"/>
        <v>0</v>
      </c>
      <c r="S20" s="553"/>
      <c r="T20" s="554"/>
      <c r="U20" s="748">
        <f t="shared" si="8"/>
        <v>18615.740000000002</v>
      </c>
      <c r="V20" s="749">
        <f t="shared" si="11"/>
        <v>684</v>
      </c>
      <c r="W20" s="399">
        <f t="shared" si="5"/>
        <v>0</v>
      </c>
    </row>
    <row r="21" spans="1:23" x14ac:dyDescent="0.25">
      <c r="B21">
        <v>27.22</v>
      </c>
      <c r="C21" s="15"/>
      <c r="D21" s="1298">
        <f t="shared" si="0"/>
        <v>0</v>
      </c>
      <c r="E21" s="1299"/>
      <c r="F21" s="628">
        <f t="shared" si="1"/>
        <v>0</v>
      </c>
      <c r="G21" s="1033"/>
      <c r="H21" s="1034"/>
      <c r="I21" s="748">
        <f t="shared" si="6"/>
        <v>15937.140000000005</v>
      </c>
      <c r="J21" s="749">
        <f t="shared" si="10"/>
        <v>586</v>
      </c>
      <c r="K21" s="399">
        <f t="shared" si="4"/>
        <v>0</v>
      </c>
      <c r="N21">
        <v>27.22</v>
      </c>
      <c r="O21" s="15"/>
      <c r="P21" s="282">
        <f t="shared" si="2"/>
        <v>0</v>
      </c>
      <c r="Q21" s="629"/>
      <c r="R21" s="555">
        <f t="shared" si="3"/>
        <v>0</v>
      </c>
      <c r="S21" s="553"/>
      <c r="T21" s="554"/>
      <c r="U21" s="748">
        <f t="shared" si="8"/>
        <v>18615.740000000002</v>
      </c>
      <c r="V21" s="749">
        <f t="shared" si="11"/>
        <v>684</v>
      </c>
      <c r="W21" s="399">
        <f t="shared" si="5"/>
        <v>0</v>
      </c>
    </row>
    <row r="22" spans="1:23" x14ac:dyDescent="0.25">
      <c r="A22" t="s">
        <v>22</v>
      </c>
      <c r="B22">
        <v>27.22</v>
      </c>
      <c r="C22" s="15"/>
      <c r="D22" s="1298">
        <f t="shared" si="0"/>
        <v>0</v>
      </c>
      <c r="E22" s="1299"/>
      <c r="F22" s="628">
        <f t="shared" si="1"/>
        <v>0</v>
      </c>
      <c r="G22" s="1033"/>
      <c r="H22" s="1034"/>
      <c r="I22" s="748">
        <f t="shared" si="6"/>
        <v>15937.140000000005</v>
      </c>
      <c r="J22" s="749">
        <f t="shared" si="10"/>
        <v>586</v>
      </c>
      <c r="K22" s="399">
        <f t="shared" si="4"/>
        <v>0</v>
      </c>
      <c r="M22" t="s">
        <v>22</v>
      </c>
      <c r="N22">
        <v>27.22</v>
      </c>
      <c r="O22" s="15"/>
      <c r="P22" s="282">
        <f t="shared" si="2"/>
        <v>0</v>
      </c>
      <c r="Q22" s="629"/>
      <c r="R22" s="555">
        <f t="shared" si="3"/>
        <v>0</v>
      </c>
      <c r="S22" s="553"/>
      <c r="T22" s="554"/>
      <c r="U22" s="748">
        <f t="shared" si="8"/>
        <v>18615.740000000002</v>
      </c>
      <c r="V22" s="749">
        <f t="shared" si="11"/>
        <v>684</v>
      </c>
      <c r="W22" s="399">
        <f t="shared" si="5"/>
        <v>0</v>
      </c>
    </row>
    <row r="23" spans="1:23" x14ac:dyDescent="0.25">
      <c r="B23">
        <v>27.22</v>
      </c>
      <c r="C23" s="15"/>
      <c r="D23" s="1298">
        <f t="shared" si="0"/>
        <v>0</v>
      </c>
      <c r="E23" s="1299"/>
      <c r="F23" s="628">
        <f t="shared" si="1"/>
        <v>0</v>
      </c>
      <c r="G23" s="1033"/>
      <c r="H23" s="1034"/>
      <c r="I23" s="748">
        <f t="shared" si="6"/>
        <v>15937.140000000005</v>
      </c>
      <c r="J23" s="749">
        <f t="shared" si="10"/>
        <v>586</v>
      </c>
      <c r="K23" s="399">
        <f t="shared" si="4"/>
        <v>0</v>
      </c>
      <c r="N23">
        <v>27.22</v>
      </c>
      <c r="O23" s="15"/>
      <c r="P23" s="282">
        <f t="shared" si="2"/>
        <v>0</v>
      </c>
      <c r="Q23" s="629"/>
      <c r="R23" s="555">
        <f t="shared" si="3"/>
        <v>0</v>
      </c>
      <c r="S23" s="553"/>
      <c r="T23" s="554"/>
      <c r="U23" s="748">
        <f t="shared" si="8"/>
        <v>18615.740000000002</v>
      </c>
      <c r="V23" s="749">
        <f t="shared" si="11"/>
        <v>684</v>
      </c>
      <c r="W23" s="399">
        <f t="shared" si="5"/>
        <v>0</v>
      </c>
    </row>
    <row r="24" spans="1:23" x14ac:dyDescent="0.25">
      <c r="B24">
        <v>27.22</v>
      </c>
      <c r="C24" s="15"/>
      <c r="D24" s="1298">
        <f t="shared" si="0"/>
        <v>0</v>
      </c>
      <c r="E24" s="1299"/>
      <c r="F24" s="628">
        <f t="shared" si="1"/>
        <v>0</v>
      </c>
      <c r="G24" s="1033"/>
      <c r="H24" s="1034"/>
      <c r="I24" s="748">
        <f t="shared" si="6"/>
        <v>15937.140000000005</v>
      </c>
      <c r="J24" s="749">
        <f t="shared" si="10"/>
        <v>586</v>
      </c>
      <c r="K24" s="399">
        <f t="shared" si="4"/>
        <v>0</v>
      </c>
      <c r="N24">
        <v>27.22</v>
      </c>
      <c r="O24" s="15"/>
      <c r="P24" s="282">
        <f t="shared" si="2"/>
        <v>0</v>
      </c>
      <c r="Q24" s="629"/>
      <c r="R24" s="555">
        <f t="shared" si="3"/>
        <v>0</v>
      </c>
      <c r="S24" s="553"/>
      <c r="T24" s="554"/>
      <c r="U24" s="748">
        <f t="shared" si="8"/>
        <v>18615.740000000002</v>
      </c>
      <c r="V24" s="749">
        <f t="shared" si="11"/>
        <v>684</v>
      </c>
      <c r="W24" s="399">
        <f t="shared" si="5"/>
        <v>0</v>
      </c>
    </row>
    <row r="25" spans="1:23" x14ac:dyDescent="0.25">
      <c r="B25">
        <v>27.22</v>
      </c>
      <c r="C25" s="15"/>
      <c r="D25" s="1298">
        <f t="shared" si="0"/>
        <v>0</v>
      </c>
      <c r="E25" s="1299"/>
      <c r="F25" s="628">
        <f t="shared" si="1"/>
        <v>0</v>
      </c>
      <c r="G25" s="1033"/>
      <c r="H25" s="1034"/>
      <c r="I25" s="748">
        <f t="shared" si="6"/>
        <v>15937.140000000005</v>
      </c>
      <c r="J25" s="749">
        <f t="shared" si="10"/>
        <v>586</v>
      </c>
      <c r="K25" s="399">
        <f t="shared" si="4"/>
        <v>0</v>
      </c>
      <c r="N25">
        <v>27.22</v>
      </c>
      <c r="O25" s="15"/>
      <c r="P25" s="282">
        <f t="shared" si="2"/>
        <v>0</v>
      </c>
      <c r="Q25" s="629"/>
      <c r="R25" s="555">
        <f t="shared" si="3"/>
        <v>0</v>
      </c>
      <c r="S25" s="553"/>
      <c r="T25" s="554"/>
      <c r="U25" s="748">
        <f t="shared" si="8"/>
        <v>18615.740000000002</v>
      </c>
      <c r="V25" s="749">
        <f t="shared" si="11"/>
        <v>684</v>
      </c>
      <c r="W25" s="399">
        <f t="shared" si="5"/>
        <v>0</v>
      </c>
    </row>
    <row r="26" spans="1:23" x14ac:dyDescent="0.25">
      <c r="B26">
        <v>27.22</v>
      </c>
      <c r="C26" s="15"/>
      <c r="D26" s="1298">
        <f t="shared" si="0"/>
        <v>0</v>
      </c>
      <c r="E26" s="1299"/>
      <c r="F26" s="628">
        <f t="shared" si="1"/>
        <v>0</v>
      </c>
      <c r="G26" s="1033"/>
      <c r="H26" s="1034"/>
      <c r="I26" s="748">
        <f t="shared" si="6"/>
        <v>15937.140000000005</v>
      </c>
      <c r="J26" s="749">
        <f t="shared" si="10"/>
        <v>586</v>
      </c>
      <c r="K26" s="399">
        <f t="shared" si="4"/>
        <v>0</v>
      </c>
      <c r="N26">
        <v>27.22</v>
      </c>
      <c r="O26" s="15"/>
      <c r="P26" s="282">
        <f t="shared" si="2"/>
        <v>0</v>
      </c>
      <c r="Q26" s="629"/>
      <c r="R26" s="555">
        <f t="shared" si="3"/>
        <v>0</v>
      </c>
      <c r="S26" s="553"/>
      <c r="T26" s="554"/>
      <c r="U26" s="748">
        <f t="shared" si="8"/>
        <v>18615.740000000002</v>
      </c>
      <c r="V26" s="749">
        <f t="shared" si="11"/>
        <v>684</v>
      </c>
      <c r="W26" s="399">
        <f t="shared" si="5"/>
        <v>0</v>
      </c>
    </row>
    <row r="27" spans="1:23" x14ac:dyDescent="0.25">
      <c r="B27">
        <v>27.22</v>
      </c>
      <c r="C27" s="15"/>
      <c r="D27" s="1298">
        <f t="shared" si="0"/>
        <v>0</v>
      </c>
      <c r="E27" s="1299"/>
      <c r="F27" s="628">
        <f t="shared" si="1"/>
        <v>0</v>
      </c>
      <c r="G27" s="1033"/>
      <c r="H27" s="1034"/>
      <c r="I27" s="748">
        <f t="shared" si="6"/>
        <v>15937.140000000005</v>
      </c>
      <c r="J27" s="749">
        <f t="shared" si="10"/>
        <v>586</v>
      </c>
      <c r="K27" s="399">
        <f t="shared" si="4"/>
        <v>0</v>
      </c>
      <c r="N27">
        <v>27.22</v>
      </c>
      <c r="O27" s="15"/>
      <c r="P27" s="282">
        <f t="shared" si="2"/>
        <v>0</v>
      </c>
      <c r="Q27" s="629"/>
      <c r="R27" s="555">
        <f t="shared" si="3"/>
        <v>0</v>
      </c>
      <c r="S27" s="553"/>
      <c r="T27" s="554"/>
      <c r="U27" s="748">
        <f t="shared" si="8"/>
        <v>18615.740000000002</v>
      </c>
      <c r="V27" s="749">
        <f t="shared" si="11"/>
        <v>684</v>
      </c>
      <c r="W27" s="399">
        <f t="shared" si="5"/>
        <v>0</v>
      </c>
    </row>
    <row r="28" spans="1:23" x14ac:dyDescent="0.25">
      <c r="B28">
        <v>27.22</v>
      </c>
      <c r="C28" s="15"/>
      <c r="D28" s="1298">
        <f t="shared" si="0"/>
        <v>0</v>
      </c>
      <c r="E28" s="1299"/>
      <c r="F28" s="628">
        <f t="shared" si="1"/>
        <v>0</v>
      </c>
      <c r="G28" s="1033"/>
      <c r="H28" s="1034"/>
      <c r="I28" s="748">
        <f t="shared" si="6"/>
        <v>15937.140000000005</v>
      </c>
      <c r="J28" s="749">
        <f t="shared" si="10"/>
        <v>586</v>
      </c>
      <c r="K28" s="399">
        <f t="shared" si="4"/>
        <v>0</v>
      </c>
      <c r="N28">
        <v>27.22</v>
      </c>
      <c r="O28" s="15"/>
      <c r="P28" s="282">
        <f t="shared" si="2"/>
        <v>0</v>
      </c>
      <c r="Q28" s="629"/>
      <c r="R28" s="555">
        <f t="shared" si="3"/>
        <v>0</v>
      </c>
      <c r="S28" s="553"/>
      <c r="T28" s="554"/>
      <c r="U28" s="748">
        <f t="shared" si="8"/>
        <v>18615.740000000002</v>
      </c>
      <c r="V28" s="749">
        <f t="shared" si="11"/>
        <v>684</v>
      </c>
      <c r="W28" s="399">
        <f t="shared" si="5"/>
        <v>0</v>
      </c>
    </row>
    <row r="29" spans="1:23" x14ac:dyDescent="0.25">
      <c r="B29">
        <v>27.22</v>
      </c>
      <c r="C29" s="15"/>
      <c r="D29" s="1298">
        <f t="shared" si="0"/>
        <v>0</v>
      </c>
      <c r="E29" s="1299"/>
      <c r="F29" s="628">
        <f t="shared" si="1"/>
        <v>0</v>
      </c>
      <c r="G29" s="1033"/>
      <c r="H29" s="1034"/>
      <c r="I29" s="748">
        <f t="shared" si="6"/>
        <v>15937.140000000005</v>
      </c>
      <c r="J29" s="749">
        <f t="shared" si="10"/>
        <v>586</v>
      </c>
      <c r="K29" s="399">
        <f t="shared" si="4"/>
        <v>0</v>
      </c>
      <c r="N29">
        <v>27.22</v>
      </c>
      <c r="O29" s="15"/>
      <c r="P29" s="282">
        <f t="shared" si="2"/>
        <v>0</v>
      </c>
      <c r="Q29" s="629"/>
      <c r="R29" s="555">
        <f t="shared" si="3"/>
        <v>0</v>
      </c>
      <c r="S29" s="553"/>
      <c r="T29" s="554"/>
      <c r="U29" s="748">
        <f t="shared" si="8"/>
        <v>18615.740000000002</v>
      </c>
      <c r="V29" s="749">
        <f t="shared" si="11"/>
        <v>684</v>
      </c>
      <c r="W29" s="399">
        <f t="shared" si="5"/>
        <v>0</v>
      </c>
    </row>
    <row r="30" spans="1:23" x14ac:dyDescent="0.25">
      <c r="B30">
        <v>27.22</v>
      </c>
      <c r="C30" s="15"/>
      <c r="D30" s="1298">
        <f t="shared" si="0"/>
        <v>0</v>
      </c>
      <c r="E30" s="1299"/>
      <c r="F30" s="628">
        <f t="shared" si="1"/>
        <v>0</v>
      </c>
      <c r="G30" s="1033"/>
      <c r="H30" s="1034"/>
      <c r="I30" s="748">
        <f t="shared" si="6"/>
        <v>15937.140000000005</v>
      </c>
      <c r="J30" s="749">
        <f t="shared" si="10"/>
        <v>586</v>
      </c>
      <c r="K30" s="399">
        <f t="shared" si="4"/>
        <v>0</v>
      </c>
      <c r="N30">
        <v>27.22</v>
      </c>
      <c r="O30" s="15"/>
      <c r="P30" s="282">
        <f t="shared" si="2"/>
        <v>0</v>
      </c>
      <c r="Q30" s="629"/>
      <c r="R30" s="555">
        <f t="shared" si="3"/>
        <v>0</v>
      </c>
      <c r="S30" s="553"/>
      <c r="T30" s="554"/>
      <c r="U30" s="748">
        <f t="shared" si="8"/>
        <v>18615.740000000002</v>
      </c>
      <c r="V30" s="749">
        <f t="shared" si="11"/>
        <v>684</v>
      </c>
      <c r="W30" s="399">
        <f t="shared" si="5"/>
        <v>0</v>
      </c>
    </row>
    <row r="31" spans="1:23" x14ac:dyDescent="0.25">
      <c r="B31">
        <v>27.22</v>
      </c>
      <c r="C31" s="15"/>
      <c r="D31" s="1298">
        <f t="shared" si="0"/>
        <v>0</v>
      </c>
      <c r="E31" s="1299"/>
      <c r="F31" s="628">
        <f t="shared" si="1"/>
        <v>0</v>
      </c>
      <c r="G31" s="1033"/>
      <c r="H31" s="1034"/>
      <c r="I31" s="748">
        <f t="shared" si="6"/>
        <v>15937.140000000005</v>
      </c>
      <c r="J31" s="749">
        <f t="shared" si="10"/>
        <v>586</v>
      </c>
      <c r="K31" s="399">
        <f t="shared" si="4"/>
        <v>0</v>
      </c>
      <c r="N31">
        <v>27.22</v>
      </c>
      <c r="O31" s="15"/>
      <c r="P31" s="282">
        <f t="shared" si="2"/>
        <v>0</v>
      </c>
      <c r="Q31" s="629"/>
      <c r="R31" s="555">
        <f t="shared" si="3"/>
        <v>0</v>
      </c>
      <c r="S31" s="553"/>
      <c r="T31" s="554"/>
      <c r="U31" s="748">
        <f t="shared" si="8"/>
        <v>18615.740000000002</v>
      </c>
      <c r="V31" s="749">
        <f t="shared" si="11"/>
        <v>684</v>
      </c>
      <c r="W31" s="399">
        <f t="shared" si="5"/>
        <v>0</v>
      </c>
    </row>
    <row r="32" spans="1:23" x14ac:dyDescent="0.25">
      <c r="B32">
        <v>27.22</v>
      </c>
      <c r="C32" s="15"/>
      <c r="D32" s="1298">
        <f t="shared" si="0"/>
        <v>0</v>
      </c>
      <c r="E32" s="1299"/>
      <c r="F32" s="628">
        <f t="shared" si="1"/>
        <v>0</v>
      </c>
      <c r="G32" s="1033"/>
      <c r="H32" s="1034"/>
      <c r="I32" s="748">
        <f t="shared" si="6"/>
        <v>15937.140000000005</v>
      </c>
      <c r="J32" s="749">
        <f t="shared" si="10"/>
        <v>586</v>
      </c>
      <c r="K32" s="399">
        <f t="shared" si="4"/>
        <v>0</v>
      </c>
      <c r="N32">
        <v>27.22</v>
      </c>
      <c r="O32" s="15"/>
      <c r="P32" s="282">
        <f t="shared" si="2"/>
        <v>0</v>
      </c>
      <c r="Q32" s="629"/>
      <c r="R32" s="555">
        <f t="shared" si="3"/>
        <v>0</v>
      </c>
      <c r="S32" s="553"/>
      <c r="T32" s="554"/>
      <c r="U32" s="748">
        <f t="shared" si="8"/>
        <v>18615.740000000002</v>
      </c>
      <c r="V32" s="749">
        <f t="shared" si="11"/>
        <v>684</v>
      </c>
      <c r="W32" s="399">
        <f t="shared" si="5"/>
        <v>0</v>
      </c>
    </row>
    <row r="33" spans="2:23" x14ac:dyDescent="0.25">
      <c r="B33">
        <v>27.22</v>
      </c>
      <c r="C33" s="15"/>
      <c r="D33" s="1298">
        <f t="shared" si="0"/>
        <v>0</v>
      </c>
      <c r="E33" s="1299"/>
      <c r="F33" s="628">
        <f t="shared" si="1"/>
        <v>0</v>
      </c>
      <c r="G33" s="1033"/>
      <c r="H33" s="1034"/>
      <c r="I33" s="748">
        <f t="shared" si="6"/>
        <v>15937.140000000005</v>
      </c>
      <c r="J33" s="749">
        <f t="shared" si="10"/>
        <v>586</v>
      </c>
      <c r="K33" s="399">
        <f t="shared" si="4"/>
        <v>0</v>
      </c>
      <c r="N33">
        <v>27.22</v>
      </c>
      <c r="O33" s="15"/>
      <c r="P33" s="282">
        <f t="shared" si="2"/>
        <v>0</v>
      </c>
      <c r="Q33" s="629"/>
      <c r="R33" s="555">
        <f t="shared" si="3"/>
        <v>0</v>
      </c>
      <c r="S33" s="553"/>
      <c r="T33" s="554"/>
      <c r="U33" s="748">
        <f t="shared" si="8"/>
        <v>18615.740000000002</v>
      </c>
      <c r="V33" s="749">
        <f t="shared" si="11"/>
        <v>684</v>
      </c>
      <c r="W33" s="399">
        <f t="shared" si="5"/>
        <v>0</v>
      </c>
    </row>
    <row r="34" spans="2:23" x14ac:dyDescent="0.25">
      <c r="B34">
        <v>27.22</v>
      </c>
      <c r="C34" s="15"/>
      <c r="D34" s="1298">
        <f t="shared" si="0"/>
        <v>0</v>
      </c>
      <c r="E34" s="1299"/>
      <c r="F34" s="628">
        <f t="shared" si="1"/>
        <v>0</v>
      </c>
      <c r="G34" s="1033"/>
      <c r="H34" s="1034"/>
      <c r="I34" s="748">
        <f t="shared" si="6"/>
        <v>15937.140000000005</v>
      </c>
      <c r="J34" s="749">
        <f t="shared" si="10"/>
        <v>586</v>
      </c>
      <c r="K34" s="399">
        <f t="shared" si="4"/>
        <v>0</v>
      </c>
      <c r="N34">
        <v>27.22</v>
      </c>
      <c r="O34" s="15"/>
      <c r="P34" s="282">
        <f t="shared" si="2"/>
        <v>0</v>
      </c>
      <c r="Q34" s="629"/>
      <c r="R34" s="555">
        <f t="shared" si="3"/>
        <v>0</v>
      </c>
      <c r="S34" s="553"/>
      <c r="T34" s="554"/>
      <c r="U34" s="748">
        <f t="shared" si="8"/>
        <v>18615.740000000002</v>
      </c>
      <c r="V34" s="749">
        <f t="shared" si="11"/>
        <v>684</v>
      </c>
      <c r="W34" s="399">
        <f t="shared" si="5"/>
        <v>0</v>
      </c>
    </row>
    <row r="35" spans="2:23" x14ac:dyDescent="0.25">
      <c r="B35">
        <v>27.22</v>
      </c>
      <c r="C35" s="15"/>
      <c r="D35" s="1298">
        <f t="shared" si="0"/>
        <v>0</v>
      </c>
      <c r="E35" s="1299"/>
      <c r="F35" s="628">
        <f t="shared" si="1"/>
        <v>0</v>
      </c>
      <c r="G35" s="1033"/>
      <c r="H35" s="1034"/>
      <c r="I35" s="748">
        <f t="shared" si="6"/>
        <v>15937.140000000005</v>
      </c>
      <c r="J35" s="749">
        <f t="shared" si="10"/>
        <v>586</v>
      </c>
      <c r="K35" s="399">
        <f t="shared" si="4"/>
        <v>0</v>
      </c>
      <c r="N35">
        <v>27.22</v>
      </c>
      <c r="O35" s="15"/>
      <c r="P35" s="282">
        <f t="shared" si="2"/>
        <v>0</v>
      </c>
      <c r="Q35" s="629"/>
      <c r="R35" s="555">
        <f t="shared" si="3"/>
        <v>0</v>
      </c>
      <c r="S35" s="553"/>
      <c r="T35" s="554"/>
      <c r="U35" s="748">
        <f t="shared" si="8"/>
        <v>18615.740000000002</v>
      </c>
      <c r="V35" s="749">
        <f t="shared" si="11"/>
        <v>684</v>
      </c>
      <c r="W35" s="399">
        <f t="shared" si="5"/>
        <v>0</v>
      </c>
    </row>
    <row r="36" spans="2:23" x14ac:dyDescent="0.25">
      <c r="B36">
        <v>27.22</v>
      </c>
      <c r="C36" s="15"/>
      <c r="D36" s="1298">
        <f t="shared" si="0"/>
        <v>0</v>
      </c>
      <c r="E36" s="1162"/>
      <c r="F36" s="1035">
        <f t="shared" si="1"/>
        <v>0</v>
      </c>
      <c r="G36" s="1036"/>
      <c r="H36" s="1037"/>
      <c r="I36" s="397">
        <f t="shared" si="6"/>
        <v>15937.140000000005</v>
      </c>
      <c r="J36" s="398">
        <f t="shared" si="10"/>
        <v>586</v>
      </c>
      <c r="K36" s="399">
        <f t="shared" si="4"/>
        <v>0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7">
        <f t="shared" si="8"/>
        <v>18615.740000000002</v>
      </c>
      <c r="V36" s="398">
        <f t="shared" si="11"/>
        <v>684</v>
      </c>
      <c r="W36" s="399">
        <f t="shared" si="5"/>
        <v>0</v>
      </c>
    </row>
    <row r="37" spans="2:23" x14ac:dyDescent="0.25">
      <c r="B37">
        <v>27.22</v>
      </c>
      <c r="C37" s="15"/>
      <c r="D37" s="1035">
        <f t="shared" si="0"/>
        <v>0</v>
      </c>
      <c r="E37" s="1048"/>
      <c r="F37" s="1035">
        <f t="shared" si="1"/>
        <v>0</v>
      </c>
      <c r="G37" s="1036"/>
      <c r="H37" s="1037"/>
      <c r="I37" s="397">
        <f t="shared" si="6"/>
        <v>15937.140000000005</v>
      </c>
      <c r="J37" s="398">
        <f t="shared" si="10"/>
        <v>586</v>
      </c>
      <c r="K37" s="399">
        <f t="shared" si="4"/>
        <v>0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7">
        <f t="shared" si="8"/>
        <v>18615.740000000002</v>
      </c>
      <c r="V37" s="398">
        <f t="shared" si="11"/>
        <v>684</v>
      </c>
      <c r="W37" s="399">
        <f t="shared" si="5"/>
        <v>0</v>
      </c>
    </row>
    <row r="38" spans="2:23" x14ac:dyDescent="0.25">
      <c r="B38">
        <v>27.22</v>
      </c>
      <c r="C38" s="15"/>
      <c r="D38" s="1035">
        <f t="shared" si="0"/>
        <v>0</v>
      </c>
      <c r="E38" s="1048"/>
      <c r="F38" s="1035">
        <f t="shared" si="1"/>
        <v>0</v>
      </c>
      <c r="G38" s="1036"/>
      <c r="H38" s="1037"/>
      <c r="I38" s="397">
        <f t="shared" si="6"/>
        <v>15937.140000000005</v>
      </c>
      <c r="J38" s="398">
        <f t="shared" si="10"/>
        <v>586</v>
      </c>
      <c r="K38" s="399">
        <f t="shared" si="4"/>
        <v>0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7">
        <f t="shared" si="8"/>
        <v>18615.740000000002</v>
      </c>
      <c r="V38" s="398">
        <f t="shared" si="11"/>
        <v>684</v>
      </c>
      <c r="W38" s="399">
        <f t="shared" si="5"/>
        <v>0</v>
      </c>
    </row>
    <row r="39" spans="2:23" x14ac:dyDescent="0.25">
      <c r="B39">
        <v>27.22</v>
      </c>
      <c r="C39" s="15"/>
      <c r="D39" s="1035">
        <f t="shared" si="0"/>
        <v>0</v>
      </c>
      <c r="E39" s="1048"/>
      <c r="F39" s="1035">
        <f t="shared" si="1"/>
        <v>0</v>
      </c>
      <c r="G39" s="1036"/>
      <c r="H39" s="1037"/>
      <c r="I39" s="397">
        <f t="shared" si="6"/>
        <v>15937.140000000005</v>
      </c>
      <c r="J39" s="398">
        <f t="shared" si="10"/>
        <v>586</v>
      </c>
      <c r="K39" s="399">
        <f t="shared" si="4"/>
        <v>0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7">
        <f t="shared" si="8"/>
        <v>18615.740000000002</v>
      </c>
      <c r="V39" s="398">
        <f t="shared" si="11"/>
        <v>684</v>
      </c>
      <c r="W39" s="399">
        <f t="shared" si="5"/>
        <v>0</v>
      </c>
    </row>
    <row r="40" spans="2:23" x14ac:dyDescent="0.25">
      <c r="B40">
        <v>27.22</v>
      </c>
      <c r="C40" s="15"/>
      <c r="D40" s="1035">
        <f t="shared" si="0"/>
        <v>0</v>
      </c>
      <c r="E40" s="1048"/>
      <c r="F40" s="1035">
        <f t="shared" si="1"/>
        <v>0</v>
      </c>
      <c r="G40" s="1036"/>
      <c r="H40" s="1037"/>
      <c r="I40" s="397">
        <f t="shared" si="6"/>
        <v>15937.140000000005</v>
      </c>
      <c r="J40" s="398">
        <f t="shared" si="10"/>
        <v>586</v>
      </c>
      <c r="K40" s="399">
        <f t="shared" si="4"/>
        <v>0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7">
        <f t="shared" si="8"/>
        <v>18615.740000000002</v>
      </c>
      <c r="V40" s="398">
        <f t="shared" si="11"/>
        <v>684</v>
      </c>
      <c r="W40" s="399">
        <f t="shared" si="5"/>
        <v>0</v>
      </c>
    </row>
    <row r="41" spans="2:23" x14ac:dyDescent="0.25">
      <c r="B41">
        <v>27.22</v>
      </c>
      <c r="C41" s="15"/>
      <c r="D41" s="1035">
        <f t="shared" si="0"/>
        <v>0</v>
      </c>
      <c r="E41" s="1048"/>
      <c r="F41" s="1035">
        <f t="shared" si="1"/>
        <v>0</v>
      </c>
      <c r="G41" s="1036"/>
      <c r="H41" s="1037"/>
      <c r="I41" s="397">
        <f t="shared" si="6"/>
        <v>15937.140000000005</v>
      </c>
      <c r="J41" s="398">
        <f t="shared" si="10"/>
        <v>586</v>
      </c>
      <c r="K41" s="399">
        <f t="shared" si="4"/>
        <v>0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7">
        <f t="shared" si="8"/>
        <v>18615.740000000002</v>
      </c>
      <c r="V41" s="398">
        <f t="shared" si="11"/>
        <v>684</v>
      </c>
      <c r="W41" s="399">
        <f t="shared" si="5"/>
        <v>0</v>
      </c>
    </row>
    <row r="42" spans="2:23" x14ac:dyDescent="0.25">
      <c r="B42">
        <v>27.22</v>
      </c>
      <c r="C42" s="15"/>
      <c r="D42" s="1035">
        <f t="shared" si="0"/>
        <v>0</v>
      </c>
      <c r="E42" s="1048"/>
      <c r="F42" s="1035">
        <f t="shared" si="1"/>
        <v>0</v>
      </c>
      <c r="G42" s="1036"/>
      <c r="H42" s="1037"/>
      <c r="I42" s="397">
        <f t="shared" si="6"/>
        <v>15937.140000000005</v>
      </c>
      <c r="J42" s="398">
        <f t="shared" si="10"/>
        <v>586</v>
      </c>
      <c r="K42" s="399">
        <f t="shared" si="4"/>
        <v>0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7">
        <f t="shared" si="8"/>
        <v>18615.740000000002</v>
      </c>
      <c r="V42" s="398">
        <f t="shared" si="11"/>
        <v>684</v>
      </c>
      <c r="W42" s="399">
        <f t="shared" si="5"/>
        <v>0</v>
      </c>
    </row>
    <row r="43" spans="2:23" x14ac:dyDescent="0.25">
      <c r="B43">
        <v>27.22</v>
      </c>
      <c r="C43" s="15"/>
      <c r="D43" s="1035">
        <f t="shared" si="0"/>
        <v>0</v>
      </c>
      <c r="E43" s="1048"/>
      <c r="F43" s="1035">
        <f t="shared" si="1"/>
        <v>0</v>
      </c>
      <c r="G43" s="1036"/>
      <c r="H43" s="1037"/>
      <c r="I43" s="397">
        <f t="shared" si="6"/>
        <v>15937.140000000005</v>
      </c>
      <c r="J43" s="398">
        <f t="shared" si="10"/>
        <v>586</v>
      </c>
      <c r="K43" s="399">
        <f t="shared" si="4"/>
        <v>0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7">
        <f t="shared" si="8"/>
        <v>18615.740000000002</v>
      </c>
      <c r="V43" s="398">
        <f t="shared" si="11"/>
        <v>684</v>
      </c>
      <c r="W43" s="399">
        <f t="shared" si="5"/>
        <v>0</v>
      </c>
    </row>
    <row r="44" spans="2:23" x14ac:dyDescent="0.25">
      <c r="B44">
        <v>27.22</v>
      </c>
      <c r="C44" s="15"/>
      <c r="D44" s="1035">
        <f t="shared" si="0"/>
        <v>0</v>
      </c>
      <c r="E44" s="1048"/>
      <c r="F44" s="1035">
        <f t="shared" si="1"/>
        <v>0</v>
      </c>
      <c r="G44" s="1036"/>
      <c r="H44" s="1037"/>
      <c r="I44" s="397">
        <f t="shared" si="6"/>
        <v>15937.140000000005</v>
      </c>
      <c r="J44" s="398">
        <f t="shared" si="10"/>
        <v>586</v>
      </c>
      <c r="K44" s="399">
        <f t="shared" si="4"/>
        <v>0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7">
        <f t="shared" si="8"/>
        <v>18615.740000000002</v>
      </c>
      <c r="V44" s="398">
        <f t="shared" si="11"/>
        <v>684</v>
      </c>
      <c r="W44" s="399">
        <f t="shared" si="5"/>
        <v>0</v>
      </c>
    </row>
    <row r="45" spans="2:23" x14ac:dyDescent="0.25">
      <c r="B45">
        <v>27.22</v>
      </c>
      <c r="C45" s="15"/>
      <c r="D45" s="1035">
        <f t="shared" si="0"/>
        <v>0</v>
      </c>
      <c r="E45" s="1048"/>
      <c r="F45" s="1035">
        <f t="shared" si="1"/>
        <v>0</v>
      </c>
      <c r="G45" s="1036"/>
      <c r="H45" s="1037"/>
      <c r="I45" s="397">
        <f t="shared" si="6"/>
        <v>15937.140000000005</v>
      </c>
      <c r="J45" s="398">
        <f t="shared" si="10"/>
        <v>586</v>
      </c>
      <c r="K45" s="399">
        <f t="shared" si="4"/>
        <v>0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7">
        <f t="shared" si="8"/>
        <v>18615.740000000002</v>
      </c>
      <c r="V45" s="398">
        <f t="shared" si="11"/>
        <v>684</v>
      </c>
      <c r="W45" s="399">
        <f t="shared" si="5"/>
        <v>0</v>
      </c>
    </row>
    <row r="46" spans="2:23" x14ac:dyDescent="0.25">
      <c r="B46">
        <v>27.22</v>
      </c>
      <c r="C46" s="15"/>
      <c r="D46" s="1035">
        <f t="shared" si="0"/>
        <v>0</v>
      </c>
      <c r="E46" s="1048"/>
      <c r="F46" s="1035">
        <f t="shared" si="1"/>
        <v>0</v>
      </c>
      <c r="G46" s="1036"/>
      <c r="H46" s="1037"/>
      <c r="I46" s="397">
        <f t="shared" si="6"/>
        <v>15937.140000000005</v>
      </c>
      <c r="J46" s="398">
        <f t="shared" si="10"/>
        <v>586</v>
      </c>
      <c r="K46" s="399">
        <f t="shared" si="4"/>
        <v>0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7">
        <f t="shared" si="8"/>
        <v>18615.740000000002</v>
      </c>
      <c r="V46" s="398">
        <f t="shared" si="11"/>
        <v>684</v>
      </c>
      <c r="W46" s="399">
        <f t="shared" si="5"/>
        <v>0</v>
      </c>
    </row>
    <row r="47" spans="2:23" x14ac:dyDescent="0.25">
      <c r="B47">
        <v>27.22</v>
      </c>
      <c r="C47" s="15"/>
      <c r="D47" s="1035">
        <f t="shared" si="0"/>
        <v>0</v>
      </c>
      <c r="E47" s="1048"/>
      <c r="F47" s="1035">
        <f t="shared" si="1"/>
        <v>0</v>
      </c>
      <c r="G47" s="1036"/>
      <c r="H47" s="1037"/>
      <c r="I47" s="397">
        <f t="shared" si="6"/>
        <v>15937.140000000005</v>
      </c>
      <c r="J47" s="398">
        <f t="shared" si="10"/>
        <v>586</v>
      </c>
      <c r="K47" s="399">
        <f t="shared" si="4"/>
        <v>0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7">
        <f t="shared" si="8"/>
        <v>18615.740000000002</v>
      </c>
      <c r="V47" s="398">
        <f t="shared" si="11"/>
        <v>684</v>
      </c>
      <c r="W47" s="399">
        <f t="shared" si="5"/>
        <v>0</v>
      </c>
    </row>
    <row r="48" spans="2:23" x14ac:dyDescent="0.25">
      <c r="B48">
        <v>27.22</v>
      </c>
      <c r="C48" s="15"/>
      <c r="D48" s="1035">
        <f t="shared" si="0"/>
        <v>0</v>
      </c>
      <c r="E48" s="1048"/>
      <c r="F48" s="1035">
        <f t="shared" si="1"/>
        <v>0</v>
      </c>
      <c r="G48" s="1036"/>
      <c r="H48" s="1037"/>
      <c r="I48" s="397">
        <f t="shared" si="6"/>
        <v>15937.140000000005</v>
      </c>
      <c r="J48" s="398">
        <f t="shared" si="10"/>
        <v>586</v>
      </c>
      <c r="K48" s="399">
        <f t="shared" si="4"/>
        <v>0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7">
        <f t="shared" si="8"/>
        <v>18615.740000000002</v>
      </c>
      <c r="V48" s="398">
        <f t="shared" si="11"/>
        <v>684</v>
      </c>
      <c r="W48" s="399">
        <f t="shared" si="5"/>
        <v>0</v>
      </c>
    </row>
    <row r="49" spans="1:23" x14ac:dyDescent="0.25">
      <c r="B49">
        <v>27.22</v>
      </c>
      <c r="C49" s="15"/>
      <c r="D49" s="1035">
        <f t="shared" si="0"/>
        <v>0</v>
      </c>
      <c r="E49" s="1048"/>
      <c r="F49" s="1035">
        <f t="shared" si="1"/>
        <v>0</v>
      </c>
      <c r="G49" s="1036"/>
      <c r="H49" s="1037"/>
      <c r="I49" s="397">
        <f t="shared" si="6"/>
        <v>15937.140000000005</v>
      </c>
      <c r="J49" s="398">
        <f t="shared" si="10"/>
        <v>586</v>
      </c>
      <c r="K49" s="399">
        <f t="shared" si="4"/>
        <v>0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7">
        <f t="shared" si="8"/>
        <v>18615.740000000002</v>
      </c>
      <c r="V49" s="398">
        <f t="shared" si="11"/>
        <v>684</v>
      </c>
      <c r="W49" s="399">
        <f t="shared" si="5"/>
        <v>0</v>
      </c>
    </row>
    <row r="50" spans="1:23" x14ac:dyDescent="0.25">
      <c r="B50">
        <v>27.22</v>
      </c>
      <c r="C50" s="15"/>
      <c r="D50" s="1035">
        <f t="shared" si="0"/>
        <v>0</v>
      </c>
      <c r="E50" s="1048"/>
      <c r="F50" s="1035">
        <f t="shared" si="1"/>
        <v>0</v>
      </c>
      <c r="G50" s="1036"/>
      <c r="H50" s="1037"/>
      <c r="I50" s="397">
        <f t="shared" si="6"/>
        <v>15937.140000000005</v>
      </c>
      <c r="J50" s="398">
        <f t="shared" si="10"/>
        <v>586</v>
      </c>
      <c r="K50" s="399">
        <f t="shared" si="4"/>
        <v>0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7">
        <f t="shared" si="8"/>
        <v>18615.740000000002</v>
      </c>
      <c r="V50" s="398">
        <f t="shared" si="11"/>
        <v>684</v>
      </c>
      <c r="W50" s="399">
        <f t="shared" si="5"/>
        <v>0</v>
      </c>
    </row>
    <row r="51" spans="1:23" x14ac:dyDescent="0.25">
      <c r="B51">
        <v>27.22</v>
      </c>
      <c r="C51" s="15"/>
      <c r="D51" s="1035">
        <f t="shared" si="0"/>
        <v>0</v>
      </c>
      <c r="E51" s="1048"/>
      <c r="F51" s="1035">
        <f t="shared" si="1"/>
        <v>0</v>
      </c>
      <c r="G51" s="1036"/>
      <c r="H51" s="1037"/>
      <c r="I51" s="397">
        <f t="shared" si="6"/>
        <v>15937.140000000005</v>
      </c>
      <c r="J51" s="398">
        <f t="shared" si="10"/>
        <v>586</v>
      </c>
      <c r="K51" s="399">
        <f t="shared" si="4"/>
        <v>0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7">
        <f t="shared" si="8"/>
        <v>18615.740000000002</v>
      </c>
      <c r="V51" s="398">
        <f t="shared" si="11"/>
        <v>684</v>
      </c>
      <c r="W51" s="399">
        <f t="shared" si="5"/>
        <v>0</v>
      </c>
    </row>
    <row r="52" spans="1:23" x14ac:dyDescent="0.25">
      <c r="B52">
        <v>27.22</v>
      </c>
      <c r="C52" s="15"/>
      <c r="D52" s="1035">
        <f t="shared" si="0"/>
        <v>0</v>
      </c>
      <c r="E52" s="1048"/>
      <c r="F52" s="1035">
        <f t="shared" si="1"/>
        <v>0</v>
      </c>
      <c r="G52" s="1036"/>
      <c r="H52" s="1037"/>
      <c r="I52" s="397">
        <f t="shared" si="6"/>
        <v>15937.140000000005</v>
      </c>
      <c r="J52" s="398">
        <f t="shared" si="10"/>
        <v>586</v>
      </c>
      <c r="K52" s="399">
        <f t="shared" si="4"/>
        <v>0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7">
        <f t="shared" si="8"/>
        <v>18615.740000000002</v>
      </c>
      <c r="V52" s="398">
        <f t="shared" si="11"/>
        <v>684</v>
      </c>
      <c r="W52" s="399">
        <f t="shared" si="5"/>
        <v>0</v>
      </c>
    </row>
    <row r="53" spans="1:23" x14ac:dyDescent="0.25">
      <c r="B53">
        <v>27.22</v>
      </c>
      <c r="C53" s="15"/>
      <c r="D53" s="1035">
        <f t="shared" si="0"/>
        <v>0</v>
      </c>
      <c r="E53" s="1048"/>
      <c r="F53" s="1035">
        <f t="shared" si="1"/>
        <v>0</v>
      </c>
      <c r="G53" s="1036"/>
      <c r="H53" s="1037"/>
      <c r="I53" s="397">
        <f t="shared" si="6"/>
        <v>15937.140000000005</v>
      </c>
      <c r="J53" s="398">
        <f t="shared" si="10"/>
        <v>586</v>
      </c>
      <c r="K53" s="399">
        <f t="shared" si="4"/>
        <v>0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7">
        <f t="shared" si="8"/>
        <v>18615.740000000002</v>
      </c>
      <c r="V53" s="398">
        <f t="shared" si="11"/>
        <v>684</v>
      </c>
      <c r="W53" s="399">
        <f t="shared" si="5"/>
        <v>0</v>
      </c>
    </row>
    <row r="54" spans="1:23" x14ac:dyDescent="0.25">
      <c r="B54">
        <v>27.22</v>
      </c>
      <c r="C54" s="15"/>
      <c r="D54" s="1035">
        <f t="shared" si="0"/>
        <v>0</v>
      </c>
      <c r="E54" s="1048"/>
      <c r="F54" s="1035">
        <f t="shared" si="1"/>
        <v>0</v>
      </c>
      <c r="G54" s="1036"/>
      <c r="H54" s="1037"/>
      <c r="I54" s="397">
        <f t="shared" si="6"/>
        <v>15937.140000000005</v>
      </c>
      <c r="J54" s="398">
        <f t="shared" si="10"/>
        <v>586</v>
      </c>
      <c r="K54" s="399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7">
        <f t="shared" si="8"/>
        <v>18615.740000000002</v>
      </c>
      <c r="V54" s="398">
        <f t="shared" si="11"/>
        <v>684</v>
      </c>
      <c r="W54" s="399">
        <f t="shared" si="5"/>
        <v>0</v>
      </c>
    </row>
    <row r="55" spans="1:23" x14ac:dyDescent="0.25">
      <c r="B55">
        <v>27.22</v>
      </c>
      <c r="C55" s="15"/>
      <c r="D55" s="1035">
        <f t="shared" si="0"/>
        <v>0</v>
      </c>
      <c r="E55" s="1048"/>
      <c r="F55" s="1035">
        <f t="shared" si="1"/>
        <v>0</v>
      </c>
      <c r="G55" s="1036"/>
      <c r="H55" s="1037"/>
      <c r="I55" s="397">
        <f t="shared" si="6"/>
        <v>15937.140000000005</v>
      </c>
      <c r="J55" s="398">
        <f t="shared" si="10"/>
        <v>586</v>
      </c>
      <c r="K55" s="399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7">
        <f t="shared" si="8"/>
        <v>18615.740000000002</v>
      </c>
      <c r="V55" s="398">
        <f t="shared" si="11"/>
        <v>684</v>
      </c>
      <c r="W55" s="399">
        <f t="shared" si="5"/>
        <v>0</v>
      </c>
    </row>
    <row r="56" spans="1:23" x14ac:dyDescent="0.25">
      <c r="B56">
        <v>27.22</v>
      </c>
      <c r="C56" s="15"/>
      <c r="D56" s="1035">
        <f t="shared" si="0"/>
        <v>0</v>
      </c>
      <c r="E56" s="1048"/>
      <c r="F56" s="1035">
        <f t="shared" si="1"/>
        <v>0</v>
      </c>
      <c r="G56" s="1036"/>
      <c r="H56" s="1037"/>
      <c r="I56" s="397">
        <f t="shared" si="6"/>
        <v>15937.140000000005</v>
      </c>
      <c r="J56" s="398">
        <f t="shared" si="10"/>
        <v>586</v>
      </c>
      <c r="K56" s="399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7">
        <f t="shared" si="8"/>
        <v>18615.740000000002</v>
      </c>
      <c r="V56" s="398">
        <f t="shared" si="11"/>
        <v>684</v>
      </c>
      <c r="W56" s="399">
        <f t="shared" si="5"/>
        <v>0</v>
      </c>
    </row>
    <row r="57" spans="1:23" x14ac:dyDescent="0.25">
      <c r="B57">
        <v>27.22</v>
      </c>
      <c r="C57" s="15"/>
      <c r="D57" s="1035">
        <f t="shared" si="0"/>
        <v>0</v>
      </c>
      <c r="E57" s="1048"/>
      <c r="F57" s="1035">
        <f t="shared" si="1"/>
        <v>0</v>
      </c>
      <c r="G57" s="1036"/>
      <c r="H57" s="1037"/>
      <c r="I57" s="397">
        <f t="shared" si="6"/>
        <v>15937.140000000005</v>
      </c>
      <c r="J57" s="398">
        <f t="shared" si="10"/>
        <v>586</v>
      </c>
      <c r="K57" s="399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7">
        <f t="shared" si="8"/>
        <v>18615.740000000002</v>
      </c>
      <c r="V57" s="398">
        <f t="shared" si="11"/>
        <v>684</v>
      </c>
      <c r="W57" s="399">
        <f t="shared" si="5"/>
        <v>0</v>
      </c>
    </row>
    <row r="58" spans="1:23" x14ac:dyDescent="0.25">
      <c r="B58">
        <v>27.22</v>
      </c>
      <c r="C58" s="15"/>
      <c r="D58" s="1035">
        <f t="shared" si="0"/>
        <v>0</v>
      </c>
      <c r="E58" s="1048"/>
      <c r="F58" s="1035">
        <f t="shared" si="1"/>
        <v>0</v>
      </c>
      <c r="G58" s="1036"/>
      <c r="H58" s="1037"/>
      <c r="I58" s="397">
        <f t="shared" si="6"/>
        <v>15937.140000000005</v>
      </c>
      <c r="J58" s="398">
        <f t="shared" si="10"/>
        <v>586</v>
      </c>
      <c r="K58" s="399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7">
        <f t="shared" si="8"/>
        <v>18615.740000000002</v>
      </c>
      <c r="V58" s="398">
        <f t="shared" si="11"/>
        <v>684</v>
      </c>
      <c r="W58" s="399">
        <f t="shared" si="5"/>
        <v>0</v>
      </c>
    </row>
    <row r="59" spans="1:23" x14ac:dyDescent="0.25">
      <c r="B59">
        <v>27.22</v>
      </c>
      <c r="C59" s="15"/>
      <c r="D59" s="1035">
        <f t="shared" si="0"/>
        <v>0</v>
      </c>
      <c r="E59" s="1048"/>
      <c r="F59" s="1035">
        <f t="shared" si="1"/>
        <v>0</v>
      </c>
      <c r="G59" s="1036"/>
      <c r="H59" s="1037"/>
      <c r="I59" s="397">
        <f t="shared" si="6"/>
        <v>15937.140000000005</v>
      </c>
      <c r="J59" s="398">
        <f t="shared" si="10"/>
        <v>586</v>
      </c>
      <c r="K59" s="399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7">
        <f t="shared" si="8"/>
        <v>18615.740000000002</v>
      </c>
      <c r="V59" s="398">
        <f t="shared" si="11"/>
        <v>684</v>
      </c>
      <c r="W59" s="399">
        <f t="shared" si="5"/>
        <v>0</v>
      </c>
    </row>
    <row r="60" spans="1:23" ht="15.75" thickBot="1" x14ac:dyDescent="0.3">
      <c r="A60" s="116"/>
      <c r="B60">
        <v>27.22</v>
      </c>
      <c r="C60" s="15"/>
      <c r="D60" s="1035">
        <f t="shared" si="0"/>
        <v>0</v>
      </c>
      <c r="E60" s="1048"/>
      <c r="F60" s="1035">
        <f t="shared" si="1"/>
        <v>0</v>
      </c>
      <c r="G60" s="1036"/>
      <c r="H60" s="1037"/>
      <c r="I60" s="397">
        <f t="shared" si="6"/>
        <v>15937.140000000005</v>
      </c>
      <c r="J60" s="398">
        <f t="shared" si="10"/>
        <v>586</v>
      </c>
      <c r="K60" s="399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7">
        <f t="shared" si="8"/>
        <v>18615.740000000002</v>
      </c>
      <c r="V60" s="398">
        <f t="shared" si="11"/>
        <v>684</v>
      </c>
      <c r="W60" s="399">
        <f t="shared" si="5"/>
        <v>0</v>
      </c>
    </row>
    <row r="61" spans="1:23" ht="15.75" thickTop="1" x14ac:dyDescent="0.25">
      <c r="B61">
        <v>27.22</v>
      </c>
      <c r="C61" s="15"/>
      <c r="D61" s="1035">
        <f t="shared" si="0"/>
        <v>0</v>
      </c>
      <c r="E61" s="1048"/>
      <c r="F61" s="1035">
        <f t="shared" si="1"/>
        <v>0</v>
      </c>
      <c r="G61" s="1036"/>
      <c r="H61" s="1037"/>
      <c r="I61" s="397">
        <f t="shared" si="6"/>
        <v>15937.140000000005</v>
      </c>
      <c r="J61" s="398">
        <f t="shared" si="10"/>
        <v>586</v>
      </c>
      <c r="K61" s="399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7">
        <f t="shared" si="8"/>
        <v>18615.740000000002</v>
      </c>
      <c r="V61" s="398">
        <f t="shared" si="11"/>
        <v>684</v>
      </c>
      <c r="W61" s="399">
        <f t="shared" si="5"/>
        <v>0</v>
      </c>
    </row>
    <row r="62" spans="1:23" x14ac:dyDescent="0.25">
      <c r="B62">
        <v>27.22</v>
      </c>
      <c r="C62" s="15"/>
      <c r="D62" s="1035">
        <f t="shared" si="0"/>
        <v>0</v>
      </c>
      <c r="E62" s="1048"/>
      <c r="F62" s="1035">
        <f t="shared" si="1"/>
        <v>0</v>
      </c>
      <c r="G62" s="1036"/>
      <c r="H62" s="1037"/>
      <c r="I62" s="397">
        <f t="shared" si="6"/>
        <v>15937.140000000005</v>
      </c>
      <c r="J62" s="398">
        <f t="shared" si="10"/>
        <v>586</v>
      </c>
      <c r="K62" s="399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7">
        <f t="shared" si="8"/>
        <v>18615.740000000002</v>
      </c>
      <c r="V62" s="398">
        <f t="shared" si="11"/>
        <v>684</v>
      </c>
      <c r="W62" s="399">
        <f t="shared" si="5"/>
        <v>0</v>
      </c>
    </row>
    <row r="63" spans="1:23" x14ac:dyDescent="0.25">
      <c r="B63">
        <v>27.22</v>
      </c>
      <c r="C63" s="15"/>
      <c r="D63" s="1035">
        <f t="shared" si="0"/>
        <v>0</v>
      </c>
      <c r="E63" s="1048"/>
      <c r="F63" s="1035">
        <f t="shared" si="1"/>
        <v>0</v>
      </c>
      <c r="G63" s="1036"/>
      <c r="H63" s="1037"/>
      <c r="I63" s="397">
        <f t="shared" si="6"/>
        <v>15937.140000000005</v>
      </c>
      <c r="J63" s="398">
        <f t="shared" si="10"/>
        <v>586</v>
      </c>
      <c r="K63" s="399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7">
        <f t="shared" si="8"/>
        <v>18615.740000000002</v>
      </c>
      <c r="V63" s="398">
        <f t="shared" si="11"/>
        <v>684</v>
      </c>
      <c r="W63" s="399">
        <f t="shared" si="5"/>
        <v>0</v>
      </c>
    </row>
    <row r="64" spans="1:23" x14ac:dyDescent="0.25">
      <c r="B64">
        <v>27.22</v>
      </c>
      <c r="C64" s="15"/>
      <c r="D64" s="1035">
        <f t="shared" si="0"/>
        <v>0</v>
      </c>
      <c r="E64" s="1048"/>
      <c r="F64" s="1035">
        <f t="shared" si="1"/>
        <v>0</v>
      </c>
      <c r="G64" s="1036"/>
      <c r="H64" s="1037"/>
      <c r="I64" s="397">
        <f t="shared" si="6"/>
        <v>15937.140000000005</v>
      </c>
      <c r="J64" s="398">
        <f t="shared" si="10"/>
        <v>586</v>
      </c>
      <c r="K64" s="399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7">
        <f t="shared" si="8"/>
        <v>18615.740000000002</v>
      </c>
      <c r="V64" s="398">
        <f t="shared" si="11"/>
        <v>684</v>
      </c>
      <c r="W64" s="399">
        <f t="shared" si="5"/>
        <v>0</v>
      </c>
    </row>
    <row r="65" spans="2:23" x14ac:dyDescent="0.25">
      <c r="B65">
        <v>27.22</v>
      </c>
      <c r="C65" s="15"/>
      <c r="D65" s="1035">
        <f t="shared" si="0"/>
        <v>0</v>
      </c>
      <c r="E65" s="1048"/>
      <c r="F65" s="1035">
        <f t="shared" si="1"/>
        <v>0</v>
      </c>
      <c r="G65" s="1036"/>
      <c r="H65" s="1037"/>
      <c r="I65" s="397">
        <f t="shared" si="6"/>
        <v>15937.140000000005</v>
      </c>
      <c r="J65" s="398">
        <f t="shared" si="10"/>
        <v>586</v>
      </c>
      <c r="K65" s="399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7">
        <f t="shared" si="8"/>
        <v>18615.740000000002</v>
      </c>
      <c r="V65" s="398">
        <f t="shared" si="11"/>
        <v>684</v>
      </c>
      <c r="W65" s="399">
        <f t="shared" si="5"/>
        <v>0</v>
      </c>
    </row>
    <row r="66" spans="2:23" x14ac:dyDescent="0.25">
      <c r="B66">
        <v>27.22</v>
      </c>
      <c r="C66" s="15"/>
      <c r="D66" s="1035">
        <f t="shared" si="0"/>
        <v>0</v>
      </c>
      <c r="E66" s="1048"/>
      <c r="F66" s="1035">
        <f t="shared" si="1"/>
        <v>0</v>
      </c>
      <c r="G66" s="1036"/>
      <c r="H66" s="1037"/>
      <c r="I66" s="397">
        <f t="shared" si="6"/>
        <v>15937.140000000005</v>
      </c>
      <c r="J66" s="398">
        <f t="shared" si="10"/>
        <v>586</v>
      </c>
      <c r="K66" s="399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7">
        <f t="shared" si="8"/>
        <v>18615.740000000002</v>
      </c>
      <c r="V66" s="398">
        <f t="shared" si="11"/>
        <v>684</v>
      </c>
      <c r="W66" s="399">
        <f t="shared" si="5"/>
        <v>0</v>
      </c>
    </row>
    <row r="67" spans="2:23" x14ac:dyDescent="0.25">
      <c r="B67">
        <v>27.22</v>
      </c>
      <c r="C67" s="15"/>
      <c r="D67" s="1035">
        <f t="shared" si="0"/>
        <v>0</v>
      </c>
      <c r="E67" s="1048"/>
      <c r="F67" s="1035">
        <f t="shared" si="1"/>
        <v>0</v>
      </c>
      <c r="G67" s="1036"/>
      <c r="H67" s="1037"/>
      <c r="I67" s="397">
        <f t="shared" si="6"/>
        <v>15937.140000000005</v>
      </c>
      <c r="J67" s="398">
        <f t="shared" si="10"/>
        <v>586</v>
      </c>
      <c r="K67" s="399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7">
        <f t="shared" si="8"/>
        <v>18615.740000000002</v>
      </c>
      <c r="V67" s="398">
        <f t="shared" si="11"/>
        <v>684</v>
      </c>
      <c r="W67" s="399">
        <f t="shared" si="5"/>
        <v>0</v>
      </c>
    </row>
    <row r="68" spans="2:23" x14ac:dyDescent="0.25">
      <c r="B68">
        <v>27.22</v>
      </c>
      <c r="C68" s="15"/>
      <c r="D68" s="1035">
        <f t="shared" si="0"/>
        <v>0</v>
      </c>
      <c r="E68" s="1048"/>
      <c r="F68" s="1035">
        <f t="shared" si="1"/>
        <v>0</v>
      </c>
      <c r="G68" s="1036"/>
      <c r="H68" s="1037"/>
      <c r="I68" s="397">
        <f t="shared" si="6"/>
        <v>15937.140000000005</v>
      </c>
      <c r="J68" s="398">
        <f t="shared" si="10"/>
        <v>586</v>
      </c>
      <c r="K68" s="399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7">
        <f t="shared" si="8"/>
        <v>18615.740000000002</v>
      </c>
      <c r="V68" s="398">
        <f t="shared" si="11"/>
        <v>684</v>
      </c>
      <c r="W68" s="399">
        <f t="shared" si="5"/>
        <v>0</v>
      </c>
    </row>
    <row r="69" spans="2:23" x14ac:dyDescent="0.25">
      <c r="B69">
        <v>27.22</v>
      </c>
      <c r="C69" s="15"/>
      <c r="D69" s="1035">
        <f t="shared" si="0"/>
        <v>0</v>
      </c>
      <c r="E69" s="1048"/>
      <c r="F69" s="1035">
        <f t="shared" si="1"/>
        <v>0</v>
      </c>
      <c r="G69" s="1036"/>
      <c r="H69" s="1037"/>
      <c r="I69" s="397">
        <f t="shared" si="6"/>
        <v>15937.140000000005</v>
      </c>
      <c r="J69" s="398">
        <f t="shared" si="10"/>
        <v>586</v>
      </c>
      <c r="K69" s="399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7">
        <f t="shared" si="8"/>
        <v>18615.740000000002</v>
      </c>
      <c r="V69" s="398">
        <f t="shared" si="11"/>
        <v>684</v>
      </c>
      <c r="W69" s="399">
        <f t="shared" si="5"/>
        <v>0</v>
      </c>
    </row>
    <row r="70" spans="2:23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6"/>
        <v>15937.140000000005</v>
      </c>
      <c r="J70" s="398">
        <f t="shared" si="10"/>
        <v>586</v>
      </c>
      <c r="K70" s="399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7">
        <f t="shared" si="8"/>
        <v>18615.740000000002</v>
      </c>
      <c r="V70" s="398">
        <f t="shared" si="11"/>
        <v>684</v>
      </c>
      <c r="W70" s="399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6"/>
        <v>15937.140000000005</v>
      </c>
      <c r="J71" s="398">
        <f t="shared" si="10"/>
        <v>586</v>
      </c>
      <c r="K71" s="399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7">
        <f t="shared" si="8"/>
        <v>18615.740000000002</v>
      </c>
      <c r="V71" s="398">
        <f t="shared" si="11"/>
        <v>684</v>
      </c>
      <c r="W71" s="399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6"/>
        <v>15937.140000000005</v>
      </c>
      <c r="J72" s="398">
        <f t="shared" si="10"/>
        <v>586</v>
      </c>
      <c r="K72" s="399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7">
        <f t="shared" si="8"/>
        <v>18615.740000000002</v>
      </c>
      <c r="V72" s="398">
        <f t="shared" si="11"/>
        <v>684</v>
      </c>
      <c r="W72" s="399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397">
        <f t="shared" si="6"/>
        <v>15937.140000000005</v>
      </c>
      <c r="J73" s="398">
        <f t="shared" si="10"/>
        <v>586</v>
      </c>
      <c r="K73" s="399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7">
        <f t="shared" si="8"/>
        <v>18615.740000000002</v>
      </c>
      <c r="V73" s="398">
        <f t="shared" si="11"/>
        <v>684</v>
      </c>
      <c r="W73" s="399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397">
        <f t="shared" si="6"/>
        <v>15937.140000000005</v>
      </c>
      <c r="J74" s="398">
        <f t="shared" si="10"/>
        <v>586</v>
      </c>
      <c r="K74" s="399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7">
        <f t="shared" si="8"/>
        <v>18615.740000000002</v>
      </c>
      <c r="V74" s="398">
        <f t="shared" si="11"/>
        <v>684</v>
      </c>
      <c r="W74" s="399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397">
        <f t="shared" ref="I75:I113" si="18">I74-F75</f>
        <v>15937.140000000005</v>
      </c>
      <c r="J75" s="398">
        <f t="shared" si="10"/>
        <v>586</v>
      </c>
      <c r="K75" s="399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7">
        <f t="shared" ref="U75:U113" si="19">U74-R75</f>
        <v>18615.740000000002</v>
      </c>
      <c r="V75" s="398">
        <f t="shared" si="11"/>
        <v>684</v>
      </c>
      <c r="W75" s="399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397">
        <f t="shared" si="18"/>
        <v>15937.140000000005</v>
      </c>
      <c r="J76" s="398">
        <f t="shared" si="10"/>
        <v>586</v>
      </c>
      <c r="K76" s="399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7">
        <f t="shared" si="19"/>
        <v>18615.740000000002</v>
      </c>
      <c r="V76" s="398">
        <f t="shared" si="11"/>
        <v>684</v>
      </c>
      <c r="W76" s="399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397">
        <f t="shared" si="18"/>
        <v>15937.140000000005</v>
      </c>
      <c r="J77" s="398">
        <f t="shared" ref="J77:J113" si="20">J76-C77</f>
        <v>586</v>
      </c>
      <c r="K77" s="399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7">
        <f t="shared" si="19"/>
        <v>18615.740000000002</v>
      </c>
      <c r="V77" s="398">
        <f t="shared" ref="V77:V113" si="21">V76-O77</f>
        <v>684</v>
      </c>
      <c r="W77" s="399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397">
        <f t="shared" si="18"/>
        <v>15937.140000000005</v>
      </c>
      <c r="J78" s="398">
        <f t="shared" si="20"/>
        <v>586</v>
      </c>
      <c r="K78" s="399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7">
        <f t="shared" si="19"/>
        <v>18615.740000000002</v>
      </c>
      <c r="V78" s="398">
        <f t="shared" si="21"/>
        <v>684</v>
      </c>
      <c r="W78" s="399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397">
        <f t="shared" si="18"/>
        <v>15937.140000000005</v>
      </c>
      <c r="J79" s="398">
        <f t="shared" si="20"/>
        <v>586</v>
      </c>
      <c r="K79" s="399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7">
        <f t="shared" si="19"/>
        <v>18615.740000000002</v>
      </c>
      <c r="V79" s="398">
        <f t="shared" si="21"/>
        <v>684</v>
      </c>
      <c r="W79" s="399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397">
        <f t="shared" si="18"/>
        <v>15937.140000000005</v>
      </c>
      <c r="J80" s="398">
        <f t="shared" si="20"/>
        <v>586</v>
      </c>
      <c r="K80" s="399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7">
        <f t="shared" si="19"/>
        <v>18615.740000000002</v>
      </c>
      <c r="V80" s="398">
        <f t="shared" si="21"/>
        <v>684</v>
      </c>
      <c r="W80" s="399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397">
        <f t="shared" si="18"/>
        <v>15937.140000000005</v>
      </c>
      <c r="J81" s="398">
        <f t="shared" si="20"/>
        <v>586</v>
      </c>
      <c r="K81" s="399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7">
        <f t="shared" si="19"/>
        <v>18615.740000000002</v>
      </c>
      <c r="V81" s="398">
        <f t="shared" si="21"/>
        <v>684</v>
      </c>
      <c r="W81" s="399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397">
        <f t="shared" si="18"/>
        <v>15937.140000000005</v>
      </c>
      <c r="J82" s="398">
        <f t="shared" si="20"/>
        <v>586</v>
      </c>
      <c r="K82" s="399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7">
        <f t="shared" si="19"/>
        <v>18615.740000000002</v>
      </c>
      <c r="V82" s="398">
        <f t="shared" si="21"/>
        <v>684</v>
      </c>
      <c r="W82" s="399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397">
        <f t="shared" si="18"/>
        <v>15937.140000000005</v>
      </c>
      <c r="J83" s="398">
        <f t="shared" si="20"/>
        <v>586</v>
      </c>
      <c r="K83" s="399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7">
        <f t="shared" si="19"/>
        <v>18615.740000000002</v>
      </c>
      <c r="V83" s="398">
        <f t="shared" si="21"/>
        <v>684</v>
      </c>
      <c r="W83" s="399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397">
        <f t="shared" si="18"/>
        <v>15937.140000000005</v>
      </c>
      <c r="J84" s="398">
        <f t="shared" si="20"/>
        <v>586</v>
      </c>
      <c r="K84" s="399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7">
        <f t="shared" si="19"/>
        <v>18615.740000000002</v>
      </c>
      <c r="V84" s="398">
        <f t="shared" si="21"/>
        <v>684</v>
      </c>
      <c r="W84" s="399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397">
        <f t="shared" si="18"/>
        <v>15937.140000000005</v>
      </c>
      <c r="J85" s="398">
        <f t="shared" si="20"/>
        <v>586</v>
      </c>
      <c r="K85" s="399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7">
        <f t="shared" si="19"/>
        <v>18615.740000000002</v>
      </c>
      <c r="V85" s="398">
        <f t="shared" si="21"/>
        <v>684</v>
      </c>
      <c r="W85" s="399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397">
        <f t="shared" si="18"/>
        <v>15937.140000000005</v>
      </c>
      <c r="J86" s="398">
        <f t="shared" si="20"/>
        <v>586</v>
      </c>
      <c r="K86" s="399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7">
        <f t="shared" si="19"/>
        <v>18615.740000000002</v>
      </c>
      <c r="V86" s="398">
        <f t="shared" si="21"/>
        <v>684</v>
      </c>
      <c r="W86" s="399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397">
        <f t="shared" si="18"/>
        <v>15937.140000000005</v>
      </c>
      <c r="J87" s="398">
        <f t="shared" si="20"/>
        <v>586</v>
      </c>
      <c r="K87" s="399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7">
        <f t="shared" si="19"/>
        <v>18615.740000000002</v>
      </c>
      <c r="V87" s="398">
        <f t="shared" si="21"/>
        <v>684</v>
      </c>
      <c r="W87" s="399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397">
        <f t="shared" si="18"/>
        <v>15937.140000000005</v>
      </c>
      <c r="J88" s="398">
        <f t="shared" si="20"/>
        <v>586</v>
      </c>
      <c r="K88" s="399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7">
        <f t="shared" si="19"/>
        <v>18615.740000000002</v>
      </c>
      <c r="V88" s="398">
        <f t="shared" si="21"/>
        <v>684</v>
      </c>
      <c r="W88" s="399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397">
        <f t="shared" si="18"/>
        <v>15937.140000000005</v>
      </c>
      <c r="J89" s="398">
        <f t="shared" si="20"/>
        <v>586</v>
      </c>
      <c r="K89" s="399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7">
        <f t="shared" si="19"/>
        <v>18615.740000000002</v>
      </c>
      <c r="V89" s="398">
        <f t="shared" si="21"/>
        <v>684</v>
      </c>
      <c r="W89" s="399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397">
        <f t="shared" si="18"/>
        <v>15937.140000000005</v>
      </c>
      <c r="J90" s="398">
        <f t="shared" si="20"/>
        <v>586</v>
      </c>
      <c r="K90" s="399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7">
        <f t="shared" si="19"/>
        <v>18615.740000000002</v>
      </c>
      <c r="V90" s="398">
        <f t="shared" si="21"/>
        <v>684</v>
      </c>
      <c r="W90" s="399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397">
        <f t="shared" si="18"/>
        <v>15937.140000000005</v>
      </c>
      <c r="J91" s="398">
        <f t="shared" si="20"/>
        <v>586</v>
      </c>
      <c r="K91" s="399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7">
        <f t="shared" si="19"/>
        <v>18615.740000000002</v>
      </c>
      <c r="V91" s="398">
        <f t="shared" si="21"/>
        <v>684</v>
      </c>
      <c r="W91" s="399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397">
        <f t="shared" si="18"/>
        <v>15937.140000000005</v>
      </c>
      <c r="J92" s="398">
        <f t="shared" si="20"/>
        <v>586</v>
      </c>
      <c r="K92" s="399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7">
        <f t="shared" si="19"/>
        <v>18615.740000000002</v>
      </c>
      <c r="V92" s="398">
        <f t="shared" si="21"/>
        <v>684</v>
      </c>
      <c r="W92" s="399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397">
        <f t="shared" si="18"/>
        <v>15937.140000000005</v>
      </c>
      <c r="J93" s="398">
        <f t="shared" si="20"/>
        <v>586</v>
      </c>
      <c r="K93" s="399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7">
        <f t="shared" si="19"/>
        <v>18615.740000000002</v>
      </c>
      <c r="V93" s="398">
        <f t="shared" si="21"/>
        <v>684</v>
      </c>
      <c r="W93" s="399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397">
        <f t="shared" si="18"/>
        <v>15937.140000000005</v>
      </c>
      <c r="J94" s="398">
        <f t="shared" si="20"/>
        <v>586</v>
      </c>
      <c r="K94" s="399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7">
        <f t="shared" si="19"/>
        <v>18615.740000000002</v>
      </c>
      <c r="V94" s="398">
        <f t="shared" si="21"/>
        <v>684</v>
      </c>
      <c r="W94" s="399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397">
        <f t="shared" si="18"/>
        <v>15937.140000000005</v>
      </c>
      <c r="J95" s="398">
        <f t="shared" si="20"/>
        <v>586</v>
      </c>
      <c r="K95" s="399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7">
        <f t="shared" si="19"/>
        <v>18615.740000000002</v>
      </c>
      <c r="V95" s="398">
        <f t="shared" si="21"/>
        <v>684</v>
      </c>
      <c r="W95" s="399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397">
        <f t="shared" si="18"/>
        <v>15937.140000000005</v>
      </c>
      <c r="J96" s="398">
        <f t="shared" si="20"/>
        <v>586</v>
      </c>
      <c r="K96" s="399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7">
        <f t="shared" si="19"/>
        <v>18615.740000000002</v>
      </c>
      <c r="V96" s="398">
        <f t="shared" si="21"/>
        <v>684</v>
      </c>
      <c r="W96" s="399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7">
        <f t="shared" si="18"/>
        <v>15937.140000000005</v>
      </c>
      <c r="J97" s="398">
        <f t="shared" si="20"/>
        <v>586</v>
      </c>
      <c r="K97" s="399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7">
        <f t="shared" si="19"/>
        <v>18615.740000000002</v>
      </c>
      <c r="V97" s="398">
        <f t="shared" si="21"/>
        <v>684</v>
      </c>
      <c r="W97" s="399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7">
        <f t="shared" si="18"/>
        <v>15937.140000000005</v>
      </c>
      <c r="J98" s="398">
        <f t="shared" si="20"/>
        <v>586</v>
      </c>
      <c r="K98" s="399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7">
        <f t="shared" si="19"/>
        <v>18615.740000000002</v>
      </c>
      <c r="V98" s="398">
        <f t="shared" si="21"/>
        <v>684</v>
      </c>
      <c r="W98" s="399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7">
        <f t="shared" si="18"/>
        <v>15937.140000000005</v>
      </c>
      <c r="J99" s="398">
        <f t="shared" si="20"/>
        <v>586</v>
      </c>
      <c r="K99" s="399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7">
        <f t="shared" si="19"/>
        <v>18615.740000000002</v>
      </c>
      <c r="V99" s="398">
        <f t="shared" si="21"/>
        <v>684</v>
      </c>
      <c r="W99" s="399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7">
        <f t="shared" si="18"/>
        <v>15937.140000000005</v>
      </c>
      <c r="J100" s="398">
        <f t="shared" si="20"/>
        <v>586</v>
      </c>
      <c r="K100" s="399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7">
        <f t="shared" si="19"/>
        <v>18615.740000000002</v>
      </c>
      <c r="V100" s="398">
        <f t="shared" si="21"/>
        <v>684</v>
      </c>
      <c r="W100" s="399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7">
        <f t="shared" si="18"/>
        <v>15937.140000000005</v>
      </c>
      <c r="J101" s="398">
        <f t="shared" si="20"/>
        <v>586</v>
      </c>
      <c r="K101" s="399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7">
        <f t="shared" si="19"/>
        <v>18615.740000000002</v>
      </c>
      <c r="V101" s="398">
        <f t="shared" si="21"/>
        <v>684</v>
      </c>
      <c r="W101" s="399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7">
        <f t="shared" si="18"/>
        <v>15937.140000000005</v>
      </c>
      <c r="J102" s="398">
        <f t="shared" si="20"/>
        <v>586</v>
      </c>
      <c r="K102" s="399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7">
        <f t="shared" si="19"/>
        <v>18615.740000000002</v>
      </c>
      <c r="V102" s="398">
        <f t="shared" si="21"/>
        <v>684</v>
      </c>
      <c r="W102" s="399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7">
        <f t="shared" si="18"/>
        <v>15937.140000000005</v>
      </c>
      <c r="J103" s="398">
        <f t="shared" si="20"/>
        <v>586</v>
      </c>
      <c r="K103" s="399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7">
        <f t="shared" si="19"/>
        <v>18615.740000000002</v>
      </c>
      <c r="V103" s="398">
        <f t="shared" si="21"/>
        <v>684</v>
      </c>
      <c r="W103" s="399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7">
        <f t="shared" si="18"/>
        <v>15937.140000000005</v>
      </c>
      <c r="J104" s="398">
        <f t="shared" si="20"/>
        <v>586</v>
      </c>
      <c r="K104" s="399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7">
        <f t="shared" si="19"/>
        <v>18615.740000000002</v>
      </c>
      <c r="V104" s="398">
        <f t="shared" si="21"/>
        <v>684</v>
      </c>
      <c r="W104" s="399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7">
        <f t="shared" si="18"/>
        <v>15937.140000000005</v>
      </c>
      <c r="J105" s="398">
        <f t="shared" si="20"/>
        <v>586</v>
      </c>
      <c r="K105" s="399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7">
        <f t="shared" si="19"/>
        <v>18615.740000000002</v>
      </c>
      <c r="V105" s="398">
        <f t="shared" si="21"/>
        <v>684</v>
      </c>
      <c r="W105" s="399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7">
        <f t="shared" si="18"/>
        <v>15937.140000000005</v>
      </c>
      <c r="J106" s="398">
        <f t="shared" si="20"/>
        <v>586</v>
      </c>
      <c r="K106" s="399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7">
        <f t="shared" si="19"/>
        <v>18615.740000000002</v>
      </c>
      <c r="V106" s="398">
        <f t="shared" si="21"/>
        <v>684</v>
      </c>
      <c r="W106" s="39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7">
        <f t="shared" si="18"/>
        <v>15937.140000000005</v>
      </c>
      <c r="J107" s="398">
        <f t="shared" si="20"/>
        <v>586</v>
      </c>
      <c r="K107" s="399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7">
        <f t="shared" si="19"/>
        <v>18615.740000000002</v>
      </c>
      <c r="V107" s="398">
        <f t="shared" si="21"/>
        <v>684</v>
      </c>
      <c r="W107" s="399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7">
        <f t="shared" si="18"/>
        <v>15937.140000000005</v>
      </c>
      <c r="J108" s="398">
        <f t="shared" si="20"/>
        <v>586</v>
      </c>
      <c r="K108" s="399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7">
        <f t="shared" si="19"/>
        <v>18615.740000000002</v>
      </c>
      <c r="V108" s="398">
        <f t="shared" si="21"/>
        <v>684</v>
      </c>
      <c r="W108" s="399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7">
        <f t="shared" si="18"/>
        <v>15937.140000000005</v>
      </c>
      <c r="J109" s="398">
        <f t="shared" si="20"/>
        <v>586</v>
      </c>
      <c r="K109" s="399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7">
        <f t="shared" si="19"/>
        <v>18615.740000000002</v>
      </c>
      <c r="V109" s="398">
        <f t="shared" si="21"/>
        <v>684</v>
      </c>
      <c r="W109" s="399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7">
        <f t="shared" si="18"/>
        <v>15937.140000000005</v>
      </c>
      <c r="J110" s="398">
        <f t="shared" si="20"/>
        <v>586</v>
      </c>
      <c r="K110" s="399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7">
        <f t="shared" si="19"/>
        <v>18615.740000000002</v>
      </c>
      <c r="V110" s="398">
        <f t="shared" si="21"/>
        <v>684</v>
      </c>
      <c r="W110" s="399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7">
        <f t="shared" si="18"/>
        <v>15937.140000000005</v>
      </c>
      <c r="J111" s="398">
        <f t="shared" si="20"/>
        <v>586</v>
      </c>
      <c r="K111" s="399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7">
        <f t="shared" si="19"/>
        <v>18615.740000000002</v>
      </c>
      <c r="V111" s="398">
        <f t="shared" si="21"/>
        <v>684</v>
      </c>
      <c r="W111" s="399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7">
        <f t="shared" si="18"/>
        <v>15937.140000000005</v>
      </c>
      <c r="J112" s="398">
        <f t="shared" si="20"/>
        <v>586</v>
      </c>
      <c r="K112" s="399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7">
        <f t="shared" si="19"/>
        <v>18615.740000000002</v>
      </c>
      <c r="V112" s="398">
        <f t="shared" si="21"/>
        <v>684</v>
      </c>
      <c r="W112" s="399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7">
        <f t="shared" si="18"/>
        <v>15937.140000000005</v>
      </c>
      <c r="J113" s="398">
        <f t="shared" si="20"/>
        <v>586</v>
      </c>
      <c r="K113" s="400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7">
        <f t="shared" si="19"/>
        <v>18615.740000000002</v>
      </c>
      <c r="V113" s="398">
        <f t="shared" si="21"/>
        <v>684</v>
      </c>
      <c r="W113" s="400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1"/>
      <c r="U114" s="24"/>
      <c r="V114" s="24"/>
      <c r="W114" s="189">
        <f t="shared" si="17"/>
        <v>0</v>
      </c>
    </row>
    <row r="115" spans="1:23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586</v>
      </c>
      <c r="P118" s="45" t="s">
        <v>4</v>
      </c>
      <c r="Q118" s="55">
        <f>R5-O115+R4+R6</f>
        <v>684</v>
      </c>
    </row>
    <row r="119" spans="1:23" ht="15.75" thickBot="1" x14ac:dyDescent="0.3"/>
    <row r="120" spans="1:23" ht="15.75" thickBot="1" x14ac:dyDescent="0.3">
      <c r="C120" s="1594" t="s">
        <v>11</v>
      </c>
      <c r="D120" s="1595"/>
      <c r="E120" s="56">
        <f>E4+E5+E6-F115</f>
        <v>15937.140000000003</v>
      </c>
      <c r="G120" s="47"/>
      <c r="H120" s="90"/>
      <c r="O120" s="1594" t="s">
        <v>11</v>
      </c>
      <c r="P120" s="1595"/>
      <c r="Q120" s="56">
        <f>Q4+Q5+Q6-R115</f>
        <v>18615.740000000002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01" t="s">
        <v>314</v>
      </c>
      <c r="B1" s="1601"/>
      <c r="C1" s="1601"/>
      <c r="D1" s="1601"/>
      <c r="E1" s="1601"/>
      <c r="F1" s="1601"/>
      <c r="G1" s="1601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0"/>
      <c r="D4" s="661"/>
      <c r="E4" s="681"/>
      <c r="F4" s="653"/>
      <c r="G4" s="1084"/>
    </row>
    <row r="5" spans="1:11" ht="15.75" customHeight="1" x14ac:dyDescent="0.25">
      <c r="A5" s="1596" t="s">
        <v>80</v>
      </c>
      <c r="B5" s="1086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596"/>
      <c r="B6" s="1637" t="s">
        <v>162</v>
      </c>
      <c r="C6" s="663"/>
      <c r="D6" s="663"/>
      <c r="E6" s="663"/>
      <c r="F6" s="662"/>
    </row>
    <row r="7" spans="1:11" ht="15.75" thickBot="1" x14ac:dyDescent="0.3">
      <c r="B7" s="1638"/>
      <c r="C7" s="664"/>
      <c r="D7" s="664"/>
      <c r="E7" s="664"/>
      <c r="F7" s="662"/>
    </row>
    <row r="8" spans="1:11" ht="16.5" thickTop="1" thickBot="1" x14ac:dyDescent="0.3">
      <c r="B8" s="63" t="s">
        <v>7</v>
      </c>
      <c r="C8" s="621" t="s">
        <v>8</v>
      </c>
      <c r="D8" s="622" t="s">
        <v>3</v>
      </c>
      <c r="E8" s="623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1">
        <f>F4+F5+F6+F7-C9</f>
        <v>131</v>
      </c>
      <c r="C9" s="566"/>
      <c r="D9" s="555"/>
      <c r="E9" s="632"/>
      <c r="F9" s="555">
        <f t="shared" ref="F9:F67" si="0">D9</f>
        <v>0</v>
      </c>
      <c r="G9" s="553"/>
      <c r="H9" s="554"/>
      <c r="I9" s="620">
        <f>E6+E5+E4-F9+E7</f>
        <v>2352.94</v>
      </c>
    </row>
    <row r="10" spans="1:11" x14ac:dyDescent="0.25">
      <c r="A10" s="76"/>
      <c r="B10" s="659">
        <f t="shared" ref="B10:B11" si="1">B9-C10</f>
        <v>111</v>
      </c>
      <c r="C10" s="566">
        <v>20</v>
      </c>
      <c r="D10" s="555">
        <v>350.97</v>
      </c>
      <c r="E10" s="632">
        <v>45099</v>
      </c>
      <c r="F10" s="555">
        <f t="shared" ref="F10" si="2">D10</f>
        <v>350.97</v>
      </c>
      <c r="G10" s="553" t="s">
        <v>181</v>
      </c>
      <c r="H10" s="516">
        <v>89</v>
      </c>
      <c r="I10" s="633">
        <f t="shared" ref="I10:I11" si="3">I9-F10</f>
        <v>2001.97</v>
      </c>
    </row>
    <row r="11" spans="1:11" x14ac:dyDescent="0.25">
      <c r="A11" s="12"/>
      <c r="B11" s="617">
        <f t="shared" si="1"/>
        <v>111</v>
      </c>
      <c r="C11" s="712"/>
      <c r="D11" s="697"/>
      <c r="E11" s="916"/>
      <c r="F11" s="697">
        <f t="shared" si="0"/>
        <v>0</v>
      </c>
      <c r="G11" s="698"/>
      <c r="H11" s="699"/>
      <c r="I11" s="620">
        <f t="shared" si="3"/>
        <v>2001.97</v>
      </c>
      <c r="K11" s="628"/>
    </row>
    <row r="12" spans="1:11" x14ac:dyDescent="0.25">
      <c r="A12" s="54" t="s">
        <v>33</v>
      </c>
      <c r="B12" s="713">
        <f>B11-C12</f>
        <v>107</v>
      </c>
      <c r="C12" s="712">
        <v>4</v>
      </c>
      <c r="D12" s="628">
        <v>78.319999999999993</v>
      </c>
      <c r="E12" s="1163">
        <v>45114</v>
      </c>
      <c r="F12" s="628">
        <f t="shared" si="0"/>
        <v>78.319999999999993</v>
      </c>
      <c r="G12" s="1033" t="s">
        <v>212</v>
      </c>
      <c r="H12" s="1034">
        <v>91</v>
      </c>
      <c r="I12" s="633">
        <f>I11-F12</f>
        <v>1923.65</v>
      </c>
      <c r="K12" s="628"/>
    </row>
    <row r="13" spans="1:11" x14ac:dyDescent="0.25">
      <c r="A13" s="76"/>
      <c r="B13" s="713">
        <f t="shared" ref="B13:B66" si="4">B12-C13</f>
        <v>102</v>
      </c>
      <c r="C13" s="712">
        <v>5</v>
      </c>
      <c r="D13" s="628">
        <v>86.97</v>
      </c>
      <c r="E13" s="1163">
        <v>45115</v>
      </c>
      <c r="F13" s="628">
        <f t="shared" si="0"/>
        <v>86.97</v>
      </c>
      <c r="G13" s="1033" t="s">
        <v>216</v>
      </c>
      <c r="H13" s="1034">
        <v>91</v>
      </c>
      <c r="I13" s="633">
        <f t="shared" ref="I13:I67" si="5">I12-F13</f>
        <v>1836.68</v>
      </c>
      <c r="K13" s="628"/>
    </row>
    <row r="14" spans="1:11" x14ac:dyDescent="0.25">
      <c r="A14" s="12"/>
      <c r="B14" s="713">
        <f t="shared" si="4"/>
        <v>101</v>
      </c>
      <c r="C14" s="712">
        <v>1</v>
      </c>
      <c r="D14" s="628">
        <v>17.989999999999998</v>
      </c>
      <c r="E14" s="1163">
        <v>45119</v>
      </c>
      <c r="F14" s="628">
        <f t="shared" si="0"/>
        <v>17.989999999999998</v>
      </c>
      <c r="G14" s="1033" t="s">
        <v>224</v>
      </c>
      <c r="H14" s="1034">
        <v>91</v>
      </c>
      <c r="I14" s="633">
        <f t="shared" si="5"/>
        <v>1818.69</v>
      </c>
      <c r="K14" s="628"/>
    </row>
    <row r="15" spans="1:11" x14ac:dyDescent="0.25">
      <c r="B15" s="713">
        <f t="shared" si="4"/>
        <v>99</v>
      </c>
      <c r="C15" s="712">
        <v>2</v>
      </c>
      <c r="D15" s="628">
        <v>34.020000000000003</v>
      </c>
      <c r="E15" s="1163">
        <v>45121</v>
      </c>
      <c r="F15" s="628">
        <f t="shared" si="0"/>
        <v>34.020000000000003</v>
      </c>
      <c r="G15" s="1033" t="s">
        <v>238</v>
      </c>
      <c r="H15" s="1034">
        <v>91</v>
      </c>
      <c r="I15" s="633">
        <f t="shared" si="5"/>
        <v>1784.67</v>
      </c>
      <c r="K15" s="628"/>
    </row>
    <row r="16" spans="1:11" x14ac:dyDescent="0.25">
      <c r="B16" s="713">
        <f t="shared" si="4"/>
        <v>89</v>
      </c>
      <c r="C16" s="712">
        <v>10</v>
      </c>
      <c r="D16" s="628">
        <v>183.04</v>
      </c>
      <c r="E16" s="1163">
        <v>45132</v>
      </c>
      <c r="F16" s="628">
        <f t="shared" si="0"/>
        <v>183.04</v>
      </c>
      <c r="G16" s="1033" t="s">
        <v>279</v>
      </c>
      <c r="H16" s="1237">
        <v>89</v>
      </c>
      <c r="I16" s="633">
        <f t="shared" si="5"/>
        <v>1601.63</v>
      </c>
      <c r="K16" s="628"/>
    </row>
    <row r="17" spans="2:11" x14ac:dyDescent="0.25">
      <c r="B17" s="631">
        <f t="shared" si="4"/>
        <v>88</v>
      </c>
      <c r="C17" s="712">
        <v>1</v>
      </c>
      <c r="D17" s="628">
        <v>16.329999999999998</v>
      </c>
      <c r="E17" s="1163">
        <v>45134</v>
      </c>
      <c r="F17" s="628">
        <f t="shared" si="0"/>
        <v>16.329999999999998</v>
      </c>
      <c r="G17" s="1033" t="s">
        <v>293</v>
      </c>
      <c r="H17" s="1034">
        <v>91</v>
      </c>
      <c r="I17" s="620">
        <f t="shared" si="5"/>
        <v>1585.3000000000002</v>
      </c>
      <c r="K17" s="628"/>
    </row>
    <row r="18" spans="2:11" x14ac:dyDescent="0.25">
      <c r="B18" s="713">
        <f t="shared" si="4"/>
        <v>88</v>
      </c>
      <c r="C18" s="712"/>
      <c r="D18" s="628"/>
      <c r="E18" s="1163"/>
      <c r="F18" s="628">
        <f t="shared" si="0"/>
        <v>0</v>
      </c>
      <c r="G18" s="1033"/>
      <c r="H18" s="1034"/>
      <c r="I18" s="633">
        <f t="shared" si="5"/>
        <v>1585.3000000000002</v>
      </c>
      <c r="K18" s="5"/>
    </row>
    <row r="19" spans="2:11" x14ac:dyDescent="0.25">
      <c r="B19" s="713">
        <f t="shared" si="4"/>
        <v>88</v>
      </c>
      <c r="C19" s="712"/>
      <c r="D19" s="792"/>
      <c r="E19" s="1304"/>
      <c r="F19" s="792">
        <f t="shared" si="0"/>
        <v>0</v>
      </c>
      <c r="G19" s="793"/>
      <c r="H19" s="794"/>
      <c r="I19" s="633">
        <f t="shared" si="5"/>
        <v>1585.3000000000002</v>
      </c>
    </row>
    <row r="20" spans="2:11" x14ac:dyDescent="0.25">
      <c r="B20" s="713">
        <f t="shared" si="4"/>
        <v>88</v>
      </c>
      <c r="C20" s="712"/>
      <c r="D20" s="792"/>
      <c r="E20" s="1304"/>
      <c r="F20" s="792">
        <f t="shared" si="0"/>
        <v>0</v>
      </c>
      <c r="G20" s="793"/>
      <c r="H20" s="794"/>
      <c r="I20" s="633">
        <f t="shared" si="5"/>
        <v>1585.3000000000002</v>
      </c>
    </row>
    <row r="21" spans="2:11" x14ac:dyDescent="0.25">
      <c r="B21" s="713">
        <f t="shared" si="4"/>
        <v>88</v>
      </c>
      <c r="C21" s="712"/>
      <c r="D21" s="792"/>
      <c r="E21" s="1304"/>
      <c r="F21" s="792">
        <f t="shared" si="0"/>
        <v>0</v>
      </c>
      <c r="G21" s="793"/>
      <c r="H21" s="794"/>
      <c r="I21" s="633">
        <f t="shared" si="5"/>
        <v>1585.3000000000002</v>
      </c>
    </row>
    <row r="22" spans="2:11" x14ac:dyDescent="0.25">
      <c r="B22" s="713">
        <f t="shared" si="4"/>
        <v>88</v>
      </c>
      <c r="C22" s="712"/>
      <c r="D22" s="792"/>
      <c r="E22" s="1304"/>
      <c r="F22" s="792">
        <f t="shared" si="0"/>
        <v>0</v>
      </c>
      <c r="G22" s="793"/>
      <c r="H22" s="794"/>
      <c r="I22" s="633">
        <f t="shared" si="5"/>
        <v>1585.3000000000002</v>
      </c>
    </row>
    <row r="23" spans="2:11" x14ac:dyDescent="0.25">
      <c r="B23" s="713">
        <f t="shared" si="4"/>
        <v>88</v>
      </c>
      <c r="C23" s="712"/>
      <c r="D23" s="792"/>
      <c r="E23" s="1304"/>
      <c r="F23" s="792">
        <f t="shared" si="0"/>
        <v>0</v>
      </c>
      <c r="G23" s="793"/>
      <c r="H23" s="794"/>
      <c r="I23" s="633">
        <f t="shared" si="5"/>
        <v>1585.3000000000002</v>
      </c>
    </row>
    <row r="24" spans="2:11" x14ac:dyDescent="0.25">
      <c r="B24" s="713">
        <f t="shared" si="4"/>
        <v>88</v>
      </c>
      <c r="C24" s="712"/>
      <c r="D24" s="792"/>
      <c r="E24" s="1304"/>
      <c r="F24" s="792">
        <f t="shared" si="0"/>
        <v>0</v>
      </c>
      <c r="G24" s="793"/>
      <c r="H24" s="794"/>
      <c r="I24" s="633">
        <f t="shared" si="5"/>
        <v>1585.3000000000002</v>
      </c>
    </row>
    <row r="25" spans="2:11" x14ac:dyDescent="0.25">
      <c r="B25" s="713">
        <f t="shared" si="4"/>
        <v>88</v>
      </c>
      <c r="C25" s="712"/>
      <c r="D25" s="792"/>
      <c r="E25" s="1304"/>
      <c r="F25" s="792">
        <f t="shared" si="0"/>
        <v>0</v>
      </c>
      <c r="G25" s="793"/>
      <c r="H25" s="794"/>
      <c r="I25" s="633">
        <f t="shared" si="5"/>
        <v>1585.3000000000002</v>
      </c>
    </row>
    <row r="26" spans="2:11" x14ac:dyDescent="0.25">
      <c r="B26" s="713">
        <f t="shared" si="4"/>
        <v>88</v>
      </c>
      <c r="C26" s="712"/>
      <c r="D26" s="792"/>
      <c r="E26" s="1304"/>
      <c r="F26" s="792">
        <f t="shared" si="0"/>
        <v>0</v>
      </c>
      <c r="G26" s="793"/>
      <c r="H26" s="794"/>
      <c r="I26" s="633">
        <f t="shared" si="5"/>
        <v>1585.3000000000002</v>
      </c>
    </row>
    <row r="27" spans="2:11" x14ac:dyDescent="0.25">
      <c r="B27" s="713">
        <f t="shared" si="4"/>
        <v>88</v>
      </c>
      <c r="C27" s="712"/>
      <c r="D27" s="792"/>
      <c r="E27" s="1304"/>
      <c r="F27" s="792">
        <f t="shared" si="0"/>
        <v>0</v>
      </c>
      <c r="G27" s="793"/>
      <c r="H27" s="794"/>
      <c r="I27" s="633">
        <f t="shared" si="5"/>
        <v>1585.3000000000002</v>
      </c>
    </row>
    <row r="28" spans="2:11" x14ac:dyDescent="0.25">
      <c r="B28" s="713">
        <f t="shared" si="4"/>
        <v>88</v>
      </c>
      <c r="C28" s="712"/>
      <c r="D28" s="792"/>
      <c r="E28" s="1304"/>
      <c r="F28" s="792">
        <f t="shared" si="0"/>
        <v>0</v>
      </c>
      <c r="G28" s="793"/>
      <c r="H28" s="794"/>
      <c r="I28" s="633">
        <f t="shared" si="5"/>
        <v>1585.3000000000002</v>
      </c>
    </row>
    <row r="29" spans="2:11" x14ac:dyDescent="0.25">
      <c r="B29" s="713">
        <f t="shared" si="4"/>
        <v>88</v>
      </c>
      <c r="C29" s="712"/>
      <c r="D29" s="792"/>
      <c r="E29" s="1304"/>
      <c r="F29" s="792">
        <f t="shared" si="0"/>
        <v>0</v>
      </c>
      <c r="G29" s="793"/>
      <c r="H29" s="794"/>
      <c r="I29" s="633">
        <f t="shared" si="5"/>
        <v>1585.3000000000002</v>
      </c>
    </row>
    <row r="30" spans="2:11" x14ac:dyDescent="0.25">
      <c r="B30" s="713">
        <f t="shared" si="4"/>
        <v>88</v>
      </c>
      <c r="C30" s="712"/>
      <c r="D30" s="792"/>
      <c r="E30" s="1304"/>
      <c r="F30" s="792">
        <f t="shared" si="0"/>
        <v>0</v>
      </c>
      <c r="G30" s="793"/>
      <c r="H30" s="794"/>
      <c r="I30" s="633">
        <f t="shared" si="5"/>
        <v>1585.3000000000002</v>
      </c>
    </row>
    <row r="31" spans="2:11" x14ac:dyDescent="0.25">
      <c r="B31" s="713">
        <f t="shared" si="4"/>
        <v>88</v>
      </c>
      <c r="C31" s="566"/>
      <c r="D31" s="792"/>
      <c r="E31" s="1304"/>
      <c r="F31" s="792">
        <f t="shared" si="0"/>
        <v>0</v>
      </c>
      <c r="G31" s="793"/>
      <c r="H31" s="794"/>
      <c r="I31" s="633">
        <f t="shared" si="5"/>
        <v>1585.3000000000002</v>
      </c>
    </row>
    <row r="32" spans="2:11" x14ac:dyDescent="0.25">
      <c r="B32" s="713">
        <f t="shared" si="4"/>
        <v>88</v>
      </c>
      <c r="C32" s="566"/>
      <c r="D32" s="792"/>
      <c r="E32" s="1304"/>
      <c r="F32" s="792">
        <f t="shared" si="0"/>
        <v>0</v>
      </c>
      <c r="G32" s="793"/>
      <c r="H32" s="794"/>
      <c r="I32" s="633">
        <f t="shared" si="5"/>
        <v>1585.3000000000002</v>
      </c>
    </row>
    <row r="33" spans="2:9" x14ac:dyDescent="0.25">
      <c r="B33" s="713">
        <f t="shared" si="4"/>
        <v>88</v>
      </c>
      <c r="C33" s="566"/>
      <c r="D33" s="792"/>
      <c r="E33" s="1304"/>
      <c r="F33" s="792">
        <f t="shared" si="0"/>
        <v>0</v>
      </c>
      <c r="G33" s="793"/>
      <c r="H33" s="794"/>
      <c r="I33" s="633">
        <f t="shared" si="5"/>
        <v>1585.3000000000002</v>
      </c>
    </row>
    <row r="34" spans="2:9" x14ac:dyDescent="0.25">
      <c r="B34" s="713">
        <f t="shared" si="4"/>
        <v>88</v>
      </c>
      <c r="C34" s="566"/>
      <c r="D34" s="792"/>
      <c r="E34" s="1304"/>
      <c r="F34" s="792">
        <f t="shared" si="0"/>
        <v>0</v>
      </c>
      <c r="G34" s="793"/>
      <c r="H34" s="794"/>
      <c r="I34" s="633">
        <f t="shared" si="5"/>
        <v>1585.3000000000002</v>
      </c>
    </row>
    <row r="35" spans="2:9" x14ac:dyDescent="0.25">
      <c r="B35" s="713">
        <f t="shared" si="4"/>
        <v>88</v>
      </c>
      <c r="C35" s="566"/>
      <c r="D35" s="792"/>
      <c r="E35" s="1304"/>
      <c r="F35" s="792">
        <f t="shared" si="0"/>
        <v>0</v>
      </c>
      <c r="G35" s="793"/>
      <c r="H35" s="794"/>
      <c r="I35" s="633">
        <f t="shared" si="5"/>
        <v>1585.3000000000002</v>
      </c>
    </row>
    <row r="36" spans="2:9" x14ac:dyDescent="0.25">
      <c r="B36" s="713">
        <f t="shared" si="4"/>
        <v>88</v>
      </c>
      <c r="C36" s="566"/>
      <c r="D36" s="792"/>
      <c r="E36" s="1304"/>
      <c r="F36" s="792">
        <f t="shared" si="0"/>
        <v>0</v>
      </c>
      <c r="G36" s="793"/>
      <c r="H36" s="794"/>
      <c r="I36" s="633">
        <f t="shared" si="5"/>
        <v>1585.3000000000002</v>
      </c>
    </row>
    <row r="37" spans="2:9" x14ac:dyDescent="0.25">
      <c r="B37" s="713">
        <f t="shared" si="4"/>
        <v>88</v>
      </c>
      <c r="C37" s="566"/>
      <c r="D37" s="792"/>
      <c r="E37" s="1304"/>
      <c r="F37" s="792">
        <f t="shared" si="0"/>
        <v>0</v>
      </c>
      <c r="G37" s="793"/>
      <c r="H37" s="794"/>
      <c r="I37" s="633">
        <f t="shared" si="5"/>
        <v>1585.3000000000002</v>
      </c>
    </row>
    <row r="38" spans="2:9" x14ac:dyDescent="0.25">
      <c r="B38" s="713">
        <f t="shared" si="4"/>
        <v>88</v>
      </c>
      <c r="C38" s="613"/>
      <c r="D38" s="792"/>
      <c r="E38" s="1304"/>
      <c r="F38" s="792">
        <f t="shared" si="0"/>
        <v>0</v>
      </c>
      <c r="G38" s="793"/>
      <c r="H38" s="794"/>
      <c r="I38" s="633">
        <f t="shared" si="5"/>
        <v>1585.3000000000002</v>
      </c>
    </row>
    <row r="39" spans="2:9" x14ac:dyDescent="0.25">
      <c r="B39" s="713">
        <f t="shared" si="4"/>
        <v>88</v>
      </c>
      <c r="C39" s="613"/>
      <c r="D39" s="792"/>
      <c r="E39" s="1304"/>
      <c r="F39" s="792">
        <f t="shared" si="0"/>
        <v>0</v>
      </c>
      <c r="G39" s="793"/>
      <c r="H39" s="794"/>
      <c r="I39" s="633">
        <f t="shared" si="5"/>
        <v>1585.3000000000002</v>
      </c>
    </row>
    <row r="40" spans="2:9" x14ac:dyDescent="0.25">
      <c r="B40" s="713">
        <f t="shared" si="4"/>
        <v>88</v>
      </c>
      <c r="C40" s="613"/>
      <c r="D40" s="792"/>
      <c r="E40" s="1304"/>
      <c r="F40" s="792">
        <f t="shared" si="0"/>
        <v>0</v>
      </c>
      <c r="G40" s="793"/>
      <c r="H40" s="794"/>
      <c r="I40" s="633">
        <f t="shared" si="5"/>
        <v>1585.3000000000002</v>
      </c>
    </row>
    <row r="41" spans="2:9" x14ac:dyDescent="0.25">
      <c r="B41" s="713">
        <f t="shared" si="4"/>
        <v>88</v>
      </c>
      <c r="C41" s="613"/>
      <c r="D41" s="792"/>
      <c r="E41" s="1304"/>
      <c r="F41" s="792">
        <f t="shared" si="0"/>
        <v>0</v>
      </c>
      <c r="G41" s="793"/>
      <c r="H41" s="794"/>
      <c r="I41" s="633">
        <f t="shared" si="5"/>
        <v>1585.3000000000002</v>
      </c>
    </row>
    <row r="42" spans="2:9" x14ac:dyDescent="0.25">
      <c r="B42" s="713">
        <f t="shared" si="4"/>
        <v>88</v>
      </c>
      <c r="C42" s="613"/>
      <c r="D42" s="792"/>
      <c r="E42" s="1304"/>
      <c r="F42" s="792">
        <f t="shared" si="0"/>
        <v>0</v>
      </c>
      <c r="G42" s="793"/>
      <c r="H42" s="794"/>
      <c r="I42" s="633">
        <f t="shared" si="5"/>
        <v>1585.3000000000002</v>
      </c>
    </row>
    <row r="43" spans="2:9" x14ac:dyDescent="0.25">
      <c r="B43" s="713">
        <f t="shared" si="4"/>
        <v>88</v>
      </c>
      <c r="C43" s="613"/>
      <c r="D43" s="792"/>
      <c r="E43" s="1304"/>
      <c r="F43" s="792">
        <f t="shared" si="0"/>
        <v>0</v>
      </c>
      <c r="G43" s="793"/>
      <c r="H43" s="794"/>
      <c r="I43" s="633">
        <f t="shared" si="5"/>
        <v>1585.3000000000002</v>
      </c>
    </row>
    <row r="44" spans="2:9" x14ac:dyDescent="0.25">
      <c r="B44" s="713">
        <f t="shared" si="4"/>
        <v>88</v>
      </c>
      <c r="C44" s="613"/>
      <c r="D44" s="555"/>
      <c r="E44" s="632"/>
      <c r="F44" s="555">
        <f t="shared" si="0"/>
        <v>0</v>
      </c>
      <c r="G44" s="553"/>
      <c r="H44" s="554"/>
      <c r="I44" s="633">
        <f t="shared" si="5"/>
        <v>1585.3000000000002</v>
      </c>
    </row>
    <row r="45" spans="2:9" x14ac:dyDescent="0.25">
      <c r="B45" s="713">
        <f t="shared" si="4"/>
        <v>88</v>
      </c>
      <c r="C45" s="613"/>
      <c r="D45" s="555"/>
      <c r="E45" s="632"/>
      <c r="F45" s="555">
        <f t="shared" si="0"/>
        <v>0</v>
      </c>
      <c r="G45" s="553"/>
      <c r="H45" s="554"/>
      <c r="I45" s="633">
        <f t="shared" si="5"/>
        <v>1585.3000000000002</v>
      </c>
    </row>
    <row r="46" spans="2:9" x14ac:dyDescent="0.25">
      <c r="B46" s="713">
        <f t="shared" si="4"/>
        <v>88</v>
      </c>
      <c r="C46" s="613"/>
      <c r="D46" s="555"/>
      <c r="E46" s="632"/>
      <c r="F46" s="555">
        <f t="shared" si="0"/>
        <v>0</v>
      </c>
      <c r="G46" s="553"/>
      <c r="H46" s="554"/>
      <c r="I46" s="633">
        <f t="shared" si="5"/>
        <v>1585.3000000000002</v>
      </c>
    </row>
    <row r="47" spans="2:9" x14ac:dyDescent="0.25">
      <c r="B47" s="713">
        <f t="shared" si="4"/>
        <v>88</v>
      </c>
      <c r="C47" s="613"/>
      <c r="D47" s="555"/>
      <c r="E47" s="632"/>
      <c r="F47" s="555">
        <f t="shared" si="0"/>
        <v>0</v>
      </c>
      <c r="G47" s="553"/>
      <c r="H47" s="554"/>
      <c r="I47" s="633">
        <f t="shared" si="5"/>
        <v>1585.3000000000002</v>
      </c>
    </row>
    <row r="48" spans="2:9" x14ac:dyDescent="0.25">
      <c r="B48" s="713">
        <f t="shared" si="4"/>
        <v>88</v>
      </c>
      <c r="C48" s="613"/>
      <c r="D48" s="555"/>
      <c r="E48" s="632"/>
      <c r="F48" s="555">
        <f t="shared" si="0"/>
        <v>0</v>
      </c>
      <c r="G48" s="553"/>
      <c r="H48" s="554"/>
      <c r="I48" s="633">
        <f t="shared" si="5"/>
        <v>1585.3000000000002</v>
      </c>
    </row>
    <row r="49" spans="2:9" x14ac:dyDescent="0.25">
      <c r="B49" s="713">
        <f t="shared" si="4"/>
        <v>88</v>
      </c>
      <c r="C49" s="613"/>
      <c r="D49" s="555"/>
      <c r="E49" s="632"/>
      <c r="F49" s="555">
        <f t="shared" si="0"/>
        <v>0</v>
      </c>
      <c r="G49" s="553"/>
      <c r="H49" s="554"/>
      <c r="I49" s="633">
        <f t="shared" si="5"/>
        <v>1585.3000000000002</v>
      </c>
    </row>
    <row r="50" spans="2:9" x14ac:dyDescent="0.25">
      <c r="B50" s="713">
        <f t="shared" si="4"/>
        <v>88</v>
      </c>
      <c r="C50" s="613"/>
      <c r="D50" s="555"/>
      <c r="E50" s="632"/>
      <c r="F50" s="555">
        <f t="shared" si="0"/>
        <v>0</v>
      </c>
      <c r="G50" s="553"/>
      <c r="H50" s="554"/>
      <c r="I50" s="633">
        <f t="shared" si="5"/>
        <v>1585.3000000000002</v>
      </c>
    </row>
    <row r="51" spans="2:9" x14ac:dyDescent="0.25">
      <c r="B51" s="713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3">
        <f t="shared" si="5"/>
        <v>1585.3000000000002</v>
      </c>
    </row>
    <row r="52" spans="2:9" x14ac:dyDescent="0.25">
      <c r="B52" s="713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3">
        <f t="shared" si="5"/>
        <v>1585.3000000000002</v>
      </c>
    </row>
    <row r="53" spans="2:9" x14ac:dyDescent="0.25">
      <c r="B53" s="713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3">
        <f t="shared" si="5"/>
        <v>1585.3000000000002</v>
      </c>
    </row>
    <row r="54" spans="2:9" x14ac:dyDescent="0.25">
      <c r="B54" s="713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3">
        <f t="shared" si="5"/>
        <v>1585.3000000000002</v>
      </c>
    </row>
    <row r="55" spans="2:9" x14ac:dyDescent="0.25">
      <c r="B55" s="713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3">
        <f t="shared" si="5"/>
        <v>1585.3000000000002</v>
      </c>
    </row>
    <row r="56" spans="2:9" x14ac:dyDescent="0.25">
      <c r="B56" s="713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3">
        <f t="shared" si="5"/>
        <v>1585.3000000000002</v>
      </c>
    </row>
    <row r="57" spans="2:9" x14ac:dyDescent="0.25">
      <c r="B57" s="713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3">
        <f t="shared" si="5"/>
        <v>1585.3000000000002</v>
      </c>
    </row>
    <row r="58" spans="2:9" x14ac:dyDescent="0.25">
      <c r="B58" s="713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3">
        <f t="shared" si="5"/>
        <v>1585.3000000000002</v>
      </c>
    </row>
    <row r="59" spans="2:9" x14ac:dyDescent="0.25">
      <c r="B59" s="713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3">
        <f t="shared" si="5"/>
        <v>1585.3000000000002</v>
      </c>
    </row>
    <row r="60" spans="2:9" x14ac:dyDescent="0.25">
      <c r="B60" s="713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3">
        <f t="shared" si="5"/>
        <v>1585.3000000000002</v>
      </c>
    </row>
    <row r="61" spans="2:9" x14ac:dyDescent="0.25">
      <c r="B61" s="713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3">
        <f t="shared" si="5"/>
        <v>1585.3000000000002</v>
      </c>
    </row>
    <row r="62" spans="2:9" x14ac:dyDescent="0.25">
      <c r="B62" s="713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3">
        <f t="shared" si="5"/>
        <v>1585.3000000000002</v>
      </c>
    </row>
    <row r="63" spans="2:9" x14ac:dyDescent="0.25">
      <c r="B63" s="713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3">
        <f t="shared" si="5"/>
        <v>1585.3000000000002</v>
      </c>
    </row>
    <row r="64" spans="2:9" x14ac:dyDescent="0.25">
      <c r="B64" s="713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3">
        <f t="shared" si="5"/>
        <v>1585.3000000000002</v>
      </c>
    </row>
    <row r="65" spans="2:9" x14ac:dyDescent="0.25">
      <c r="B65" s="713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3">
        <f t="shared" si="5"/>
        <v>1585.3000000000002</v>
      </c>
    </row>
    <row r="66" spans="2:9" x14ac:dyDescent="0.25">
      <c r="B66" s="713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3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3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594" t="s">
        <v>11</v>
      </c>
      <c r="D73" s="1595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00"/>
      <c r="B5" s="1639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00"/>
      <c r="B6" s="1639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594" t="s">
        <v>11</v>
      </c>
      <c r="D60" s="1595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00"/>
      <c r="B4" s="1640" t="s">
        <v>79</v>
      </c>
      <c r="C4" s="124"/>
      <c r="D4" s="130"/>
      <c r="E4" s="120"/>
      <c r="F4" s="72"/>
      <c r="G4" s="430"/>
      <c r="H4" s="812"/>
    </row>
    <row r="5" spans="1:10" ht="15" customHeight="1" x14ac:dyDescent="0.25">
      <c r="A5" s="1600"/>
      <c r="B5" s="1641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596"/>
      <c r="B6" s="1641"/>
      <c r="C6" s="124"/>
      <c r="D6" s="218"/>
      <c r="E6" s="77"/>
      <c r="F6" s="61"/>
    </row>
    <row r="7" spans="1:10" ht="15.75" x14ac:dyDescent="0.25">
      <c r="A7" s="1596"/>
      <c r="B7" s="773"/>
      <c r="C7" s="124"/>
      <c r="D7" s="218"/>
      <c r="E7" s="77"/>
      <c r="F7" s="61"/>
    </row>
    <row r="8" spans="1:10" ht="16.5" thickBot="1" x14ac:dyDescent="0.3">
      <c r="A8" s="1596"/>
      <c r="B8" s="773"/>
      <c r="C8" s="124"/>
      <c r="D8" s="218"/>
      <c r="E8" s="77"/>
      <c r="F8" s="61"/>
    </row>
    <row r="9" spans="1:10" ht="16.5" thickTop="1" thickBot="1" x14ac:dyDescent="0.3">
      <c r="B9" s="774" t="s">
        <v>7</v>
      </c>
      <c r="C9" s="775" t="s">
        <v>8</v>
      </c>
      <c r="D9" s="776" t="s">
        <v>3</v>
      </c>
      <c r="E9" s="777" t="s">
        <v>2</v>
      </c>
      <c r="F9" s="778" t="s">
        <v>9</v>
      </c>
      <c r="G9" s="779" t="s">
        <v>15</v>
      </c>
      <c r="H9" s="780"/>
      <c r="I9" s="584"/>
      <c r="J9" s="584"/>
    </row>
    <row r="10" spans="1:10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  <c r="J10" s="584"/>
    </row>
    <row r="11" spans="1:10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  <c r="J11" s="584"/>
    </row>
    <row r="12" spans="1:10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  <c r="J12" s="584"/>
    </row>
    <row r="13" spans="1:10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  <c r="J13" s="584"/>
    </row>
    <row r="14" spans="1:10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  <c r="J14" s="584"/>
    </row>
    <row r="15" spans="1:10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  <c r="J15" s="584"/>
    </row>
    <row r="16" spans="1:10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  <c r="J16" s="584"/>
    </row>
    <row r="17" spans="2:10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  <c r="J17" s="584"/>
    </row>
    <row r="18" spans="2:10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94" t="s">
        <v>11</v>
      </c>
      <c r="D61" s="159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592"/>
      <c r="B1" s="1592"/>
      <c r="C1" s="1592"/>
      <c r="D1" s="1592"/>
      <c r="E1" s="1592"/>
      <c r="F1" s="1592"/>
      <c r="G1" s="159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42"/>
      <c r="B5" s="1644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43"/>
      <c r="B6" s="1645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46" t="s">
        <v>11</v>
      </c>
      <c r="D56" s="1647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23" t="s">
        <v>315</v>
      </c>
      <c r="B1" s="1623"/>
      <c r="C1" s="1623"/>
      <c r="D1" s="1623"/>
      <c r="E1" s="1623"/>
      <c r="F1" s="1623"/>
      <c r="G1" s="162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48" t="s">
        <v>100</v>
      </c>
      <c r="C4" s="17"/>
      <c r="E4" s="239">
        <v>0.43</v>
      </c>
      <c r="F4" s="226"/>
    </row>
    <row r="5" spans="1:10" ht="15" customHeight="1" x14ac:dyDescent="0.25">
      <c r="A5" s="1651" t="s">
        <v>99</v>
      </c>
      <c r="B5" s="1649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652"/>
      <c r="B6" s="1650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3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3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4">
        <f>I8-F9</f>
        <v>4699.37</v>
      </c>
      <c r="J9" s="825">
        <f>J8-C9</f>
        <v>207</v>
      </c>
    </row>
    <row r="10" spans="1:10" ht="15.75" x14ac:dyDescent="0.25">
      <c r="A10" s="174"/>
      <c r="B10" s="803">
        <f t="shared" ref="B10:B73" si="1">B9-C10</f>
        <v>205</v>
      </c>
      <c r="C10" s="15">
        <v>2</v>
      </c>
      <c r="D10" s="914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3">
        <f t="shared" si="1"/>
        <v>204</v>
      </c>
      <c r="C11" s="15">
        <v>1</v>
      </c>
      <c r="D11" s="914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3">
        <f t="shared" si="1"/>
        <v>203</v>
      </c>
      <c r="C12" s="15">
        <v>1</v>
      </c>
      <c r="D12" s="914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3">
        <f t="shared" si="1"/>
        <v>198</v>
      </c>
      <c r="C13" s="15">
        <v>5</v>
      </c>
      <c r="D13" s="914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3">
        <f t="shared" si="1"/>
        <v>196</v>
      </c>
      <c r="C14" s="15">
        <v>2</v>
      </c>
      <c r="D14" s="914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3">
        <f t="shared" si="1"/>
        <v>193</v>
      </c>
      <c r="C15" s="15">
        <v>3</v>
      </c>
      <c r="D15" s="914">
        <v>66.03</v>
      </c>
      <c r="E15" s="915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3">
        <f t="shared" si="1"/>
        <v>192</v>
      </c>
      <c r="C16" s="15">
        <v>1</v>
      </c>
      <c r="D16" s="914">
        <v>19.91</v>
      </c>
      <c r="E16" s="915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3">
        <f t="shared" si="1"/>
        <v>188</v>
      </c>
      <c r="C17" s="15">
        <v>4</v>
      </c>
      <c r="D17" s="914">
        <v>90.21</v>
      </c>
      <c r="E17" s="915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3">
        <f t="shared" si="1"/>
        <v>186</v>
      </c>
      <c r="C18" s="15">
        <v>2</v>
      </c>
      <c r="D18" s="914">
        <v>45.84</v>
      </c>
      <c r="E18" s="915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3">
        <f t="shared" si="1"/>
        <v>184</v>
      </c>
      <c r="C19" s="15">
        <v>2</v>
      </c>
      <c r="D19" s="914">
        <v>41.65</v>
      </c>
      <c r="E19" s="915">
        <v>45016</v>
      </c>
      <c r="F19" s="479">
        <f t="shared" si="0"/>
        <v>41.65</v>
      </c>
      <c r="G19" s="314" t="s">
        <v>121</v>
      </c>
      <c r="H19" s="315">
        <v>145</v>
      </c>
      <c r="I19" s="824">
        <f t="shared" si="2"/>
        <v>4184.0700000000006</v>
      </c>
      <c r="J19" s="825">
        <f t="shared" si="3"/>
        <v>184</v>
      </c>
    </row>
    <row r="20" spans="1:10" ht="15.75" x14ac:dyDescent="0.25">
      <c r="A20" s="2"/>
      <c r="B20" s="803">
        <f t="shared" si="1"/>
        <v>181</v>
      </c>
      <c r="C20" s="15">
        <v>3</v>
      </c>
      <c r="D20" s="920">
        <v>63.6</v>
      </c>
      <c r="E20" s="921">
        <v>45023</v>
      </c>
      <c r="F20" s="922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3">
        <f t="shared" si="1"/>
        <v>179</v>
      </c>
      <c r="C21" s="15">
        <v>2</v>
      </c>
      <c r="D21" s="920">
        <v>47.36</v>
      </c>
      <c r="E21" s="921">
        <v>45033</v>
      </c>
      <c r="F21" s="922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3">
        <f t="shared" si="1"/>
        <v>178</v>
      </c>
      <c r="C22" s="15">
        <v>1</v>
      </c>
      <c r="D22" s="920">
        <v>21.91</v>
      </c>
      <c r="E22" s="921">
        <v>45034</v>
      </c>
      <c r="F22" s="922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3">
        <f t="shared" si="1"/>
        <v>177</v>
      </c>
      <c r="C23" s="15">
        <v>1</v>
      </c>
      <c r="D23" s="920">
        <v>21.32</v>
      </c>
      <c r="E23" s="921">
        <v>45035</v>
      </c>
      <c r="F23" s="922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3">
        <f t="shared" si="1"/>
        <v>175</v>
      </c>
      <c r="C24" s="15">
        <v>2</v>
      </c>
      <c r="D24" s="920">
        <v>45.5</v>
      </c>
      <c r="E24" s="923">
        <v>45040</v>
      </c>
      <c r="F24" s="922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3">
        <f t="shared" si="1"/>
        <v>171</v>
      </c>
      <c r="C25" s="15">
        <v>4</v>
      </c>
      <c r="D25" s="920">
        <v>86.59</v>
      </c>
      <c r="E25" s="923">
        <v>45044</v>
      </c>
      <c r="F25" s="922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3">
        <f t="shared" si="1"/>
        <v>168</v>
      </c>
      <c r="C26" s="15">
        <v>3</v>
      </c>
      <c r="D26" s="920">
        <v>67.959999999999994</v>
      </c>
      <c r="E26" s="923">
        <v>45050</v>
      </c>
      <c r="F26" s="922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3">
        <f t="shared" si="1"/>
        <v>167</v>
      </c>
      <c r="C27" s="15">
        <v>1</v>
      </c>
      <c r="D27" s="920">
        <v>23.41</v>
      </c>
      <c r="E27" s="923">
        <v>45052</v>
      </c>
      <c r="F27" s="922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3">
        <f t="shared" si="1"/>
        <v>165</v>
      </c>
      <c r="C28" s="15">
        <v>2</v>
      </c>
      <c r="D28" s="920">
        <v>45.65</v>
      </c>
      <c r="E28" s="921">
        <v>45052</v>
      </c>
      <c r="F28" s="922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3">
        <f t="shared" si="1"/>
        <v>163</v>
      </c>
      <c r="C29" s="974">
        <v>2</v>
      </c>
      <c r="D29" s="978">
        <v>43.49</v>
      </c>
      <c r="E29" s="979">
        <v>45056</v>
      </c>
      <c r="F29" s="976">
        <f t="shared" si="0"/>
        <v>43.49</v>
      </c>
      <c r="G29" s="977" t="s">
        <v>145</v>
      </c>
      <c r="H29" s="961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3">
        <f t="shared" si="1"/>
        <v>162</v>
      </c>
      <c r="C30" s="974">
        <v>1</v>
      </c>
      <c r="D30" s="978">
        <v>21.88</v>
      </c>
      <c r="E30" s="979">
        <v>45056</v>
      </c>
      <c r="F30" s="976">
        <f t="shared" si="0"/>
        <v>21.88</v>
      </c>
      <c r="G30" s="977" t="s">
        <v>146</v>
      </c>
      <c r="H30" s="961">
        <v>145</v>
      </c>
      <c r="I30" s="824">
        <f t="shared" si="4"/>
        <v>3695.4</v>
      </c>
      <c r="J30" s="825">
        <f t="shared" si="3"/>
        <v>162</v>
      </c>
    </row>
    <row r="31" spans="1:10" ht="15.75" x14ac:dyDescent="0.25">
      <c r="A31" s="169"/>
      <c r="B31" s="803">
        <f t="shared" si="1"/>
        <v>160</v>
      </c>
      <c r="C31" s="15">
        <v>2</v>
      </c>
      <c r="D31" s="1027">
        <v>41.42</v>
      </c>
      <c r="E31" s="521">
        <v>45057</v>
      </c>
      <c r="F31" s="791">
        <f t="shared" si="0"/>
        <v>41.42</v>
      </c>
      <c r="G31" s="520" t="s">
        <v>147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3">
        <f t="shared" si="1"/>
        <v>158</v>
      </c>
      <c r="C32" s="15">
        <v>2</v>
      </c>
      <c r="D32" s="1027">
        <v>46.71</v>
      </c>
      <c r="E32" s="521">
        <v>45063</v>
      </c>
      <c r="F32" s="791">
        <f t="shared" si="0"/>
        <v>46.71</v>
      </c>
      <c r="G32" s="520" t="s">
        <v>151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3">
        <f t="shared" si="1"/>
        <v>156</v>
      </c>
      <c r="C33" s="15">
        <v>2</v>
      </c>
      <c r="D33" s="1027">
        <v>45.21</v>
      </c>
      <c r="E33" s="1030">
        <v>45066</v>
      </c>
      <c r="F33" s="791">
        <f t="shared" si="0"/>
        <v>45.21</v>
      </c>
      <c r="G33" s="520" t="s">
        <v>152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3">
        <f t="shared" si="1"/>
        <v>155</v>
      </c>
      <c r="C34" s="15">
        <v>1</v>
      </c>
      <c r="D34" s="1027">
        <v>23.76</v>
      </c>
      <c r="E34" s="1030">
        <v>45069</v>
      </c>
      <c r="F34" s="791">
        <f t="shared" si="0"/>
        <v>23.76</v>
      </c>
      <c r="G34" s="520" t="s">
        <v>154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3">
        <f t="shared" si="1"/>
        <v>152</v>
      </c>
      <c r="C35" s="15">
        <v>3</v>
      </c>
      <c r="D35" s="1027">
        <v>67.180000000000007</v>
      </c>
      <c r="E35" s="1030">
        <v>45071</v>
      </c>
      <c r="F35" s="791">
        <f t="shared" si="0"/>
        <v>67.180000000000007</v>
      </c>
      <c r="G35" s="520" t="s">
        <v>156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3">
        <f t="shared" si="1"/>
        <v>151</v>
      </c>
      <c r="C36" s="15">
        <v>1</v>
      </c>
      <c r="D36" s="1027">
        <v>24.22</v>
      </c>
      <c r="E36" s="1030">
        <v>45075</v>
      </c>
      <c r="F36" s="791">
        <f t="shared" si="0"/>
        <v>24.22</v>
      </c>
      <c r="G36" s="520" t="s">
        <v>158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3">
        <f t="shared" si="1"/>
        <v>150</v>
      </c>
      <c r="C37" s="15">
        <v>1</v>
      </c>
      <c r="D37" s="1027">
        <v>24.2</v>
      </c>
      <c r="E37" s="1030">
        <v>45075</v>
      </c>
      <c r="F37" s="791">
        <f t="shared" si="0"/>
        <v>24.2</v>
      </c>
      <c r="G37" s="520" t="s">
        <v>159</v>
      </c>
      <c r="H37" s="356">
        <v>145</v>
      </c>
      <c r="I37" s="824">
        <f t="shared" si="4"/>
        <v>3422.7000000000003</v>
      </c>
      <c r="J37" s="825">
        <f t="shared" si="3"/>
        <v>150</v>
      </c>
    </row>
    <row r="38" spans="1:10" ht="15.75" x14ac:dyDescent="0.25">
      <c r="A38" s="2"/>
      <c r="B38" s="803">
        <f t="shared" si="1"/>
        <v>150</v>
      </c>
      <c r="C38" s="15"/>
      <c r="D38" s="1027">
        <v>0</v>
      </c>
      <c r="E38" s="521"/>
      <c r="F38" s="791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3">
        <f t="shared" si="1"/>
        <v>146</v>
      </c>
      <c r="C39" s="15">
        <v>4</v>
      </c>
      <c r="D39" s="1050">
        <v>94.48</v>
      </c>
      <c r="E39" s="1051">
        <v>45085</v>
      </c>
      <c r="F39" s="58">
        <f t="shared" si="0"/>
        <v>94.48</v>
      </c>
      <c r="G39" s="1049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3">
        <f t="shared" si="1"/>
        <v>145</v>
      </c>
      <c r="C40" s="15">
        <v>1</v>
      </c>
      <c r="D40" s="1050">
        <v>23.58</v>
      </c>
      <c r="E40" s="1051">
        <v>45087</v>
      </c>
      <c r="F40" s="58">
        <f t="shared" si="0"/>
        <v>23.58</v>
      </c>
      <c r="G40" s="1049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3">
        <f t="shared" si="1"/>
        <v>143</v>
      </c>
      <c r="C41" s="15">
        <v>2</v>
      </c>
      <c r="D41" s="1050">
        <v>60.32</v>
      </c>
      <c r="E41" s="1051">
        <v>45089</v>
      </c>
      <c r="F41" s="58">
        <f t="shared" si="0"/>
        <v>60.32</v>
      </c>
      <c r="G41" s="1049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3">
        <f t="shared" si="1"/>
        <v>142</v>
      </c>
      <c r="C42" s="15">
        <v>1</v>
      </c>
      <c r="D42" s="1050">
        <v>22.02</v>
      </c>
      <c r="E42" s="1051">
        <v>45089</v>
      </c>
      <c r="F42" s="58">
        <f t="shared" si="0"/>
        <v>22.02</v>
      </c>
      <c r="G42" s="1049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3">
        <f t="shared" si="1"/>
        <v>137</v>
      </c>
      <c r="C43" s="15">
        <v>5</v>
      </c>
      <c r="D43" s="1050">
        <v>117.76</v>
      </c>
      <c r="E43" s="1051">
        <v>45092</v>
      </c>
      <c r="F43" s="58">
        <f t="shared" si="0"/>
        <v>117.76</v>
      </c>
      <c r="G43" s="1049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3">
        <f t="shared" si="1"/>
        <v>134</v>
      </c>
      <c r="C44" s="15">
        <v>3</v>
      </c>
      <c r="D44" s="1050">
        <v>68.47</v>
      </c>
      <c r="E44" s="1051">
        <v>45092</v>
      </c>
      <c r="F44" s="58">
        <f t="shared" si="0"/>
        <v>68.47</v>
      </c>
      <c r="G44" s="1049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3">
        <f t="shared" si="1"/>
        <v>132</v>
      </c>
      <c r="C45" s="15">
        <v>2</v>
      </c>
      <c r="D45" s="1050">
        <v>45.3</v>
      </c>
      <c r="E45" s="1051">
        <v>45093</v>
      </c>
      <c r="F45" s="58">
        <f t="shared" si="0"/>
        <v>45.3</v>
      </c>
      <c r="G45" s="1049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3">
        <f t="shared" si="1"/>
        <v>127</v>
      </c>
      <c r="C46" s="15">
        <v>5</v>
      </c>
      <c r="D46" s="1050">
        <v>113.03</v>
      </c>
      <c r="E46" s="1051">
        <v>45093</v>
      </c>
      <c r="F46" s="58">
        <f t="shared" si="0"/>
        <v>113.03</v>
      </c>
      <c r="G46" s="1049" t="s">
        <v>176</v>
      </c>
      <c r="H46" s="1112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3">
        <f t="shared" si="1"/>
        <v>125</v>
      </c>
      <c r="C47" s="15">
        <v>2</v>
      </c>
      <c r="D47" s="1050">
        <v>43.67</v>
      </c>
      <c r="E47" s="1051">
        <v>45096</v>
      </c>
      <c r="F47" s="58">
        <f t="shared" si="0"/>
        <v>43.67</v>
      </c>
      <c r="G47" s="1049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3">
        <f t="shared" si="1"/>
        <v>124</v>
      </c>
      <c r="C48" s="15">
        <v>1</v>
      </c>
      <c r="D48" s="1050">
        <v>22.95</v>
      </c>
      <c r="E48" s="1051">
        <v>45099</v>
      </c>
      <c r="F48" s="58">
        <f t="shared" si="0"/>
        <v>22.95</v>
      </c>
      <c r="G48" s="1049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3">
        <f t="shared" si="1"/>
        <v>117</v>
      </c>
      <c r="C49" s="15">
        <v>7</v>
      </c>
      <c r="D49" s="1050">
        <v>161.12</v>
      </c>
      <c r="E49" s="1051">
        <v>45103</v>
      </c>
      <c r="F49" s="58">
        <f t="shared" si="0"/>
        <v>161.12</v>
      </c>
      <c r="G49" s="1049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3">
        <f t="shared" si="1"/>
        <v>116</v>
      </c>
      <c r="C50" s="15">
        <v>1</v>
      </c>
      <c r="D50" s="1050">
        <v>20.309999999999999</v>
      </c>
      <c r="E50" s="1051">
        <v>45103</v>
      </c>
      <c r="F50" s="58">
        <f t="shared" si="0"/>
        <v>20.309999999999999</v>
      </c>
      <c r="G50" s="1049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3">
        <f t="shared" si="1"/>
        <v>115</v>
      </c>
      <c r="C51" s="15">
        <v>1</v>
      </c>
      <c r="D51" s="1050">
        <v>20.88</v>
      </c>
      <c r="E51" s="1051">
        <v>45104</v>
      </c>
      <c r="F51" s="58">
        <f t="shared" si="0"/>
        <v>20.88</v>
      </c>
      <c r="G51" s="1049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3">
        <f t="shared" si="1"/>
        <v>109</v>
      </c>
      <c r="C52" s="15">
        <v>6</v>
      </c>
      <c r="D52" s="1050">
        <v>135.13</v>
      </c>
      <c r="E52" s="1051">
        <v>45107</v>
      </c>
      <c r="F52" s="58">
        <f t="shared" si="0"/>
        <v>135.13</v>
      </c>
      <c r="G52" s="1049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3">
        <f t="shared" si="1"/>
        <v>107</v>
      </c>
      <c r="C53" s="15">
        <v>2</v>
      </c>
      <c r="D53" s="1050">
        <v>43.02</v>
      </c>
      <c r="E53" s="1051">
        <v>45108</v>
      </c>
      <c r="F53" s="58">
        <f t="shared" si="0"/>
        <v>43.02</v>
      </c>
      <c r="G53" s="1049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3">
        <f t="shared" si="1"/>
        <v>101</v>
      </c>
      <c r="C54" s="15">
        <v>6</v>
      </c>
      <c r="D54" s="1050">
        <v>127.93</v>
      </c>
      <c r="E54" s="1051">
        <v>45108</v>
      </c>
      <c r="F54" s="58">
        <f t="shared" si="0"/>
        <v>127.93</v>
      </c>
      <c r="G54" s="1049" t="s">
        <v>196</v>
      </c>
      <c r="H54" s="59">
        <v>145</v>
      </c>
      <c r="I54" s="824">
        <f t="shared" si="5"/>
        <v>2302.73</v>
      </c>
      <c r="J54" s="825">
        <f t="shared" si="6"/>
        <v>101</v>
      </c>
    </row>
    <row r="55" spans="1:10" ht="15.75" x14ac:dyDescent="0.25">
      <c r="A55" s="2"/>
      <c r="B55" s="803">
        <f t="shared" si="1"/>
        <v>101</v>
      </c>
      <c r="C55" s="15"/>
      <c r="D55" s="1050">
        <v>0</v>
      </c>
      <c r="E55" s="1051"/>
      <c r="F55" s="58">
        <f t="shared" si="0"/>
        <v>0</v>
      </c>
      <c r="G55" s="1049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3">
        <f t="shared" si="1"/>
        <v>96</v>
      </c>
      <c r="C56" s="15">
        <v>5</v>
      </c>
      <c r="D56" s="1164">
        <v>111.78</v>
      </c>
      <c r="E56" s="1165">
        <v>45113</v>
      </c>
      <c r="F56" s="1158">
        <f t="shared" si="0"/>
        <v>111.78</v>
      </c>
      <c r="G56" s="1157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3">
        <f t="shared" si="1"/>
        <v>95</v>
      </c>
      <c r="C57" s="15">
        <v>1</v>
      </c>
      <c r="D57" s="1164">
        <v>23.06</v>
      </c>
      <c r="E57" s="1165">
        <v>45115</v>
      </c>
      <c r="F57" s="1158">
        <f t="shared" si="0"/>
        <v>23.06</v>
      </c>
      <c r="G57" s="1157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3">
        <f t="shared" si="1"/>
        <v>90</v>
      </c>
      <c r="C58" s="15">
        <v>5</v>
      </c>
      <c r="D58" s="1164">
        <v>106.41</v>
      </c>
      <c r="E58" s="1165">
        <v>45115</v>
      </c>
      <c r="F58" s="1158">
        <f t="shared" si="0"/>
        <v>106.41</v>
      </c>
      <c r="G58" s="1157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3">
        <f t="shared" si="1"/>
        <v>89</v>
      </c>
      <c r="C59" s="15">
        <v>1</v>
      </c>
      <c r="D59" s="1164">
        <v>23.87</v>
      </c>
      <c r="E59" s="1165">
        <v>45117</v>
      </c>
      <c r="F59" s="1158">
        <f t="shared" si="0"/>
        <v>23.87</v>
      </c>
      <c r="G59" s="1157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3">
        <f t="shared" si="1"/>
        <v>88</v>
      </c>
      <c r="C60" s="15">
        <v>1</v>
      </c>
      <c r="D60" s="1164">
        <v>22.03</v>
      </c>
      <c r="E60" s="1165">
        <v>45118</v>
      </c>
      <c r="F60" s="1158">
        <f t="shared" si="0"/>
        <v>22.03</v>
      </c>
      <c r="G60" s="1157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3">
        <f t="shared" si="1"/>
        <v>87</v>
      </c>
      <c r="C61" s="15">
        <v>1</v>
      </c>
      <c r="D61" s="1164">
        <v>23.14</v>
      </c>
      <c r="E61" s="1165">
        <v>45119</v>
      </c>
      <c r="F61" s="1158">
        <f t="shared" si="0"/>
        <v>23.14</v>
      </c>
      <c r="G61" s="1157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3">
        <f t="shared" si="1"/>
        <v>81</v>
      </c>
      <c r="C62" s="15">
        <v>6</v>
      </c>
      <c r="D62" s="1164">
        <v>131.38999999999999</v>
      </c>
      <c r="E62" s="1165">
        <v>45120</v>
      </c>
      <c r="F62" s="1158">
        <f t="shared" si="0"/>
        <v>131.38999999999999</v>
      </c>
      <c r="G62" s="1157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3">
        <f t="shared" si="1"/>
        <v>79</v>
      </c>
      <c r="C63" s="15">
        <v>2</v>
      </c>
      <c r="D63" s="1164">
        <v>48.14</v>
      </c>
      <c r="E63" s="1165">
        <v>45121</v>
      </c>
      <c r="F63" s="1158">
        <f t="shared" si="0"/>
        <v>48.14</v>
      </c>
      <c r="G63" s="1157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3">
        <f t="shared" si="1"/>
        <v>78</v>
      </c>
      <c r="C64" s="15">
        <v>1</v>
      </c>
      <c r="D64" s="1164">
        <v>22.64</v>
      </c>
      <c r="E64" s="1165">
        <v>45122</v>
      </c>
      <c r="F64" s="1158">
        <f t="shared" si="0"/>
        <v>22.64</v>
      </c>
      <c r="G64" s="1157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3">
        <f t="shared" si="1"/>
        <v>66</v>
      </c>
      <c r="C65" s="15">
        <v>12</v>
      </c>
      <c r="D65" s="1164">
        <v>282.13</v>
      </c>
      <c r="E65" s="1165">
        <v>45122</v>
      </c>
      <c r="F65" s="1158">
        <f t="shared" si="0"/>
        <v>282.13</v>
      </c>
      <c r="G65" s="1157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3">
        <f t="shared" si="1"/>
        <v>60</v>
      </c>
      <c r="C66" s="15">
        <v>6</v>
      </c>
      <c r="D66" s="1164">
        <v>141.72999999999999</v>
      </c>
      <c r="E66" s="1165">
        <v>45125</v>
      </c>
      <c r="F66" s="1158">
        <f t="shared" si="0"/>
        <v>141.72999999999999</v>
      </c>
      <c r="G66" s="1157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3">
        <f t="shared" si="1"/>
        <v>59</v>
      </c>
      <c r="C67" s="15">
        <v>1</v>
      </c>
      <c r="D67" s="1164">
        <v>23.53</v>
      </c>
      <c r="E67" s="1165">
        <v>45127</v>
      </c>
      <c r="F67" s="1158">
        <f t="shared" si="0"/>
        <v>23.53</v>
      </c>
      <c r="G67" s="1157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3">
        <f t="shared" si="1"/>
        <v>56</v>
      </c>
      <c r="C68" s="15">
        <v>3</v>
      </c>
      <c r="D68" s="1164">
        <v>67.98</v>
      </c>
      <c r="E68" s="1165">
        <v>45128</v>
      </c>
      <c r="F68" s="1158">
        <f t="shared" si="0"/>
        <v>67.98</v>
      </c>
      <c r="G68" s="1157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3">
        <f t="shared" si="1"/>
        <v>50</v>
      </c>
      <c r="C69" s="15">
        <v>6</v>
      </c>
      <c r="D69" s="1164">
        <v>141.61000000000001</v>
      </c>
      <c r="E69" s="1165">
        <v>45129</v>
      </c>
      <c r="F69" s="1158">
        <f t="shared" si="0"/>
        <v>141.61000000000001</v>
      </c>
      <c r="G69" s="1157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3">
        <f t="shared" si="1"/>
        <v>42</v>
      </c>
      <c r="C70" s="15">
        <v>8</v>
      </c>
      <c r="D70" s="1164">
        <v>183.31</v>
      </c>
      <c r="E70" s="1165">
        <v>45135</v>
      </c>
      <c r="F70" s="1158">
        <f t="shared" si="0"/>
        <v>183.31</v>
      </c>
      <c r="G70" s="1157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3">
        <f t="shared" si="1"/>
        <v>41</v>
      </c>
      <c r="C71" s="15">
        <v>1</v>
      </c>
      <c r="D71" s="1164">
        <v>21.78</v>
      </c>
      <c r="E71" s="1165">
        <v>45135</v>
      </c>
      <c r="F71" s="1158">
        <f t="shared" si="0"/>
        <v>21.78</v>
      </c>
      <c r="G71" s="1157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3">
        <f t="shared" si="1"/>
        <v>39</v>
      </c>
      <c r="C72" s="15">
        <v>2</v>
      </c>
      <c r="D72" s="1164">
        <v>45.19</v>
      </c>
      <c r="E72" s="1165">
        <v>45136</v>
      </c>
      <c r="F72" s="1158">
        <f t="shared" si="0"/>
        <v>45.19</v>
      </c>
      <c r="G72" s="1157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3">
        <f t="shared" si="1"/>
        <v>39</v>
      </c>
      <c r="C73" s="15"/>
      <c r="D73" s="1164"/>
      <c r="E73" s="1165"/>
      <c r="F73" s="1158">
        <f t="shared" si="0"/>
        <v>0</v>
      </c>
      <c r="G73" s="1157"/>
      <c r="H73" s="194"/>
      <c r="I73" s="824">
        <f t="shared" si="7"/>
        <v>883.01</v>
      </c>
      <c r="J73" s="825">
        <f t="shared" si="8"/>
        <v>39</v>
      </c>
    </row>
    <row r="74" spans="1:10" ht="15.75" x14ac:dyDescent="0.25">
      <c r="A74" s="2"/>
      <c r="B74" s="803">
        <f t="shared" ref="B74:B93" si="9">B73-C74</f>
        <v>39</v>
      </c>
      <c r="C74" s="15"/>
      <c r="D74" s="1027"/>
      <c r="E74" s="1030"/>
      <c r="F74" s="791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3">
        <f t="shared" si="9"/>
        <v>39</v>
      </c>
      <c r="C75" s="15"/>
      <c r="D75" s="1027"/>
      <c r="E75" s="1030"/>
      <c r="F75" s="791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3">
        <f t="shared" si="9"/>
        <v>39</v>
      </c>
      <c r="C76" s="15"/>
      <c r="D76" s="1027"/>
      <c r="E76" s="1030"/>
      <c r="F76" s="791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3">
        <f t="shared" si="9"/>
        <v>39</v>
      </c>
      <c r="C77" s="15"/>
      <c r="D77" s="1027"/>
      <c r="E77" s="1030"/>
      <c r="F77" s="791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3">
        <f t="shared" si="9"/>
        <v>39</v>
      </c>
      <c r="C78" s="15"/>
      <c r="D78" s="1027"/>
      <c r="E78" s="1030"/>
      <c r="F78" s="791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3">
        <f t="shared" si="9"/>
        <v>39</v>
      </c>
      <c r="C79" s="15"/>
      <c r="D79" s="1027"/>
      <c r="E79" s="1030"/>
      <c r="F79" s="791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3">
        <f t="shared" si="9"/>
        <v>39</v>
      </c>
      <c r="C80" s="15"/>
      <c r="D80" s="1027"/>
      <c r="E80" s="1030"/>
      <c r="F80" s="791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3">
        <f t="shared" si="9"/>
        <v>39</v>
      </c>
      <c r="C81" s="15"/>
      <c r="D81" s="1027"/>
      <c r="E81" s="1030"/>
      <c r="F81" s="791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3">
        <f t="shared" si="9"/>
        <v>39</v>
      </c>
      <c r="C82" s="15"/>
      <c r="D82" s="1027"/>
      <c r="E82" s="1030"/>
      <c r="F82" s="791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3">
        <f t="shared" si="9"/>
        <v>39</v>
      </c>
      <c r="C83" s="15"/>
      <c r="D83" s="1027"/>
      <c r="E83" s="1030"/>
      <c r="F83" s="791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3">
        <f t="shared" si="9"/>
        <v>39</v>
      </c>
      <c r="C84" s="15"/>
      <c r="D84" s="1027"/>
      <c r="E84" s="1030"/>
      <c r="F84" s="791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3">
        <f t="shared" si="9"/>
        <v>39</v>
      </c>
      <c r="C85" s="15"/>
      <c r="D85" s="1027"/>
      <c r="E85" s="1030"/>
      <c r="F85" s="791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3">
        <f t="shared" si="9"/>
        <v>39</v>
      </c>
      <c r="C86" s="15"/>
      <c r="D86" s="1027"/>
      <c r="E86" s="1030"/>
      <c r="F86" s="791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3">
        <f t="shared" si="9"/>
        <v>39</v>
      </c>
      <c r="C87" s="15"/>
      <c r="D87" s="1027"/>
      <c r="E87" s="1030"/>
      <c r="F87" s="791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3">
        <f t="shared" si="9"/>
        <v>39</v>
      </c>
      <c r="C88" s="15"/>
      <c r="D88" s="1027"/>
      <c r="E88" s="1030"/>
      <c r="F88" s="791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3">
        <f t="shared" si="9"/>
        <v>39</v>
      </c>
      <c r="C89" s="15"/>
      <c r="D89" s="1027"/>
      <c r="E89" s="1030"/>
      <c r="F89" s="791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3">
        <f t="shared" si="9"/>
        <v>39</v>
      </c>
      <c r="C90" s="15"/>
      <c r="D90" s="1027"/>
      <c r="E90" s="1030"/>
      <c r="F90" s="791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3">
        <f t="shared" si="9"/>
        <v>39</v>
      </c>
      <c r="C91" s="15"/>
      <c r="D91" s="1027"/>
      <c r="E91" s="1030"/>
      <c r="F91" s="791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3">
        <f t="shared" si="9"/>
        <v>39</v>
      </c>
      <c r="C92" s="15"/>
      <c r="D92" s="1027"/>
      <c r="E92" s="1030"/>
      <c r="F92" s="791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3">
        <f t="shared" si="9"/>
        <v>39</v>
      </c>
      <c r="C93" s="15"/>
      <c r="D93" s="1027"/>
      <c r="E93" s="1030"/>
      <c r="F93" s="791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36">
        <f>B64-C94</f>
        <v>78</v>
      </c>
      <c r="C94" s="37"/>
      <c r="D94" s="1166">
        <v>0</v>
      </c>
      <c r="E94" s="1167"/>
      <c r="F94" s="1161">
        <f t="shared" si="0"/>
        <v>0</v>
      </c>
      <c r="G94" s="1160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3"/>
      <c r="C95" s="89">
        <f>SUM(C8:C94)</f>
        <v>176</v>
      </c>
      <c r="D95" s="1027"/>
      <c r="E95" s="38"/>
      <c r="F95" s="5">
        <f>SUM(F8:F94)</f>
        <v>3995.9100000000008</v>
      </c>
    </row>
    <row r="96" spans="1:10" ht="16.5" thickBot="1" x14ac:dyDescent="0.3">
      <c r="A96" s="51"/>
      <c r="B96" s="803"/>
      <c r="D96" s="1027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646" t="s">
        <v>11</v>
      </c>
      <c r="D98" s="1647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00"/>
      <c r="B4" s="1640" t="s">
        <v>91</v>
      </c>
      <c r="C4" s="124"/>
      <c r="D4" s="130"/>
      <c r="E4" s="120"/>
      <c r="F4" s="72"/>
      <c r="G4" s="47"/>
      <c r="H4" s="788"/>
    </row>
    <row r="5" spans="1:9" ht="15" customHeight="1" x14ac:dyDescent="0.25">
      <c r="A5" s="1600"/>
      <c r="B5" s="1641"/>
      <c r="C5" s="124"/>
      <c r="D5" s="218"/>
      <c r="E5" s="633"/>
      <c r="F5" s="653"/>
    </row>
    <row r="6" spans="1:9" ht="15" customHeight="1" x14ac:dyDescent="0.25">
      <c r="A6" s="1653"/>
      <c r="B6" s="1641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53"/>
      <c r="B7" s="798"/>
      <c r="C7" s="124"/>
      <c r="D7" s="218"/>
      <c r="E7" s="77"/>
      <c r="F7" s="61"/>
    </row>
    <row r="8" spans="1:9" ht="16.5" thickBot="1" x14ac:dyDescent="0.3">
      <c r="A8" s="797"/>
      <c r="B8" s="79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</row>
    <row r="11" spans="1:9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</row>
    <row r="12" spans="1:9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</row>
    <row r="13" spans="1:9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</row>
    <row r="14" spans="1:9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</row>
    <row r="15" spans="1:9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</row>
    <row r="16" spans="1:9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</row>
    <row r="17" spans="2:9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</row>
    <row r="18" spans="2:9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</row>
    <row r="19" spans="2:9" x14ac:dyDescent="0.25">
      <c r="B19" s="659">
        <f t="shared" si="1"/>
        <v>0</v>
      </c>
      <c r="C19" s="69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9" x14ac:dyDescent="0.25">
      <c r="B20" s="659">
        <f t="shared" si="1"/>
        <v>0</v>
      </c>
      <c r="C20" s="613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9" x14ac:dyDescent="0.25">
      <c r="B21" s="659">
        <f t="shared" si="1"/>
        <v>0</v>
      </c>
      <c r="C21" s="613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9" x14ac:dyDescent="0.25">
      <c r="B22" s="659">
        <f t="shared" si="1"/>
        <v>0</v>
      </c>
      <c r="C22" s="613"/>
      <c r="D22" s="555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9" x14ac:dyDescent="0.25">
      <c r="B23" s="659">
        <f t="shared" si="1"/>
        <v>0</v>
      </c>
      <c r="C23" s="613"/>
      <c r="D23" s="555"/>
      <c r="E23" s="632"/>
      <c r="F23" s="555">
        <f t="shared" si="0"/>
        <v>0</v>
      </c>
      <c r="G23" s="553"/>
      <c r="H23" s="554"/>
      <c r="I23" s="633">
        <f t="shared" si="2"/>
        <v>0</v>
      </c>
    </row>
    <row r="24" spans="2:9" x14ac:dyDescent="0.25">
      <c r="B24" s="659">
        <f t="shared" si="1"/>
        <v>0</v>
      </c>
      <c r="C24" s="613"/>
      <c r="D24" s="555"/>
      <c r="E24" s="632"/>
      <c r="F24" s="555">
        <f t="shared" si="0"/>
        <v>0</v>
      </c>
      <c r="G24" s="553"/>
      <c r="H24" s="554"/>
      <c r="I24" s="633">
        <f t="shared" si="2"/>
        <v>0</v>
      </c>
    </row>
    <row r="25" spans="2:9" x14ac:dyDescent="0.25">
      <c r="B25" s="659">
        <f t="shared" si="1"/>
        <v>0</v>
      </c>
      <c r="C25" s="613"/>
      <c r="D25" s="555"/>
      <c r="E25" s="632"/>
      <c r="F25" s="555">
        <f t="shared" si="0"/>
        <v>0</v>
      </c>
      <c r="G25" s="553"/>
      <c r="H25" s="554"/>
      <c r="I25" s="633">
        <f t="shared" si="2"/>
        <v>0</v>
      </c>
    </row>
    <row r="26" spans="2:9" ht="18.75" x14ac:dyDescent="0.3">
      <c r="B26" s="1168">
        <f t="shared" si="1"/>
        <v>0</v>
      </c>
      <c r="C26" s="613"/>
      <c r="D26" s="555"/>
      <c r="E26" s="632"/>
      <c r="F26" s="555">
        <f t="shared" si="0"/>
        <v>0</v>
      </c>
      <c r="G26" s="553"/>
      <c r="H26" s="554"/>
      <c r="I26" s="1169">
        <f t="shared" si="2"/>
        <v>0</v>
      </c>
    </row>
    <row r="27" spans="2:9" x14ac:dyDescent="0.25">
      <c r="B27" s="659">
        <f t="shared" si="1"/>
        <v>0</v>
      </c>
      <c r="C27" s="613"/>
      <c r="D27" s="555"/>
      <c r="E27" s="632"/>
      <c r="F27" s="555">
        <f t="shared" si="0"/>
        <v>0</v>
      </c>
      <c r="G27" s="553"/>
      <c r="H27" s="554"/>
      <c r="I27" s="633">
        <f t="shared" si="2"/>
        <v>0</v>
      </c>
    </row>
    <row r="28" spans="2:9" x14ac:dyDescent="0.25">
      <c r="B28" s="659">
        <f t="shared" si="1"/>
        <v>0</v>
      </c>
      <c r="C28" s="613"/>
      <c r="D28" s="555"/>
      <c r="E28" s="632"/>
      <c r="F28" s="555">
        <f t="shared" si="0"/>
        <v>0</v>
      </c>
      <c r="G28" s="553"/>
      <c r="H28" s="554"/>
      <c r="I28" s="633">
        <f t="shared" si="2"/>
        <v>0</v>
      </c>
    </row>
    <row r="29" spans="2:9" x14ac:dyDescent="0.25">
      <c r="B29" s="659">
        <f t="shared" si="1"/>
        <v>0</v>
      </c>
      <c r="C29" s="613"/>
      <c r="D29" s="555"/>
      <c r="E29" s="632"/>
      <c r="F29" s="555">
        <f t="shared" si="0"/>
        <v>0</v>
      </c>
      <c r="G29" s="553"/>
      <c r="H29" s="554"/>
      <c r="I29" s="633">
        <f t="shared" si="2"/>
        <v>0</v>
      </c>
    </row>
    <row r="30" spans="2:9" x14ac:dyDescent="0.25">
      <c r="B30" s="659">
        <f t="shared" si="1"/>
        <v>0</v>
      </c>
      <c r="C30" s="613"/>
      <c r="D30" s="555"/>
      <c r="E30" s="632"/>
      <c r="F30" s="555">
        <f t="shared" si="0"/>
        <v>0</v>
      </c>
      <c r="G30" s="553"/>
      <c r="H30" s="554"/>
      <c r="I30" s="633">
        <f t="shared" si="2"/>
        <v>0</v>
      </c>
    </row>
    <row r="31" spans="2:9" x14ac:dyDescent="0.25">
      <c r="B31" s="659">
        <f t="shared" si="1"/>
        <v>0</v>
      </c>
      <c r="C31" s="613"/>
      <c r="D31" s="555"/>
      <c r="E31" s="632"/>
      <c r="F31" s="555">
        <f t="shared" si="0"/>
        <v>0</v>
      </c>
      <c r="G31" s="553"/>
      <c r="H31" s="554"/>
      <c r="I31" s="633">
        <f t="shared" si="2"/>
        <v>0</v>
      </c>
    </row>
    <row r="32" spans="2:9" x14ac:dyDescent="0.25">
      <c r="B32" s="659">
        <f t="shared" si="1"/>
        <v>0</v>
      </c>
      <c r="C32" s="613"/>
      <c r="D32" s="555"/>
      <c r="E32" s="632"/>
      <c r="F32" s="555">
        <f t="shared" si="0"/>
        <v>0</v>
      </c>
      <c r="G32" s="553"/>
      <c r="H32" s="554"/>
      <c r="I32" s="633">
        <f t="shared" si="2"/>
        <v>0</v>
      </c>
    </row>
    <row r="33" spans="2:9" x14ac:dyDescent="0.25">
      <c r="B33" s="659">
        <f t="shared" si="1"/>
        <v>0</v>
      </c>
      <c r="C33" s="613"/>
      <c r="D33" s="555"/>
      <c r="E33" s="632"/>
      <c r="F33" s="555">
        <f t="shared" si="0"/>
        <v>0</v>
      </c>
      <c r="G33" s="553"/>
      <c r="H33" s="554"/>
      <c r="I33" s="633">
        <f t="shared" si="2"/>
        <v>0</v>
      </c>
    </row>
    <row r="34" spans="2:9" x14ac:dyDescent="0.25">
      <c r="B34" s="659">
        <f t="shared" si="1"/>
        <v>0</v>
      </c>
      <c r="C34" s="613"/>
      <c r="D34" s="555"/>
      <c r="E34" s="632"/>
      <c r="F34" s="555">
        <f t="shared" si="0"/>
        <v>0</v>
      </c>
      <c r="G34" s="553"/>
      <c r="H34" s="554"/>
      <c r="I34" s="633">
        <f t="shared" si="2"/>
        <v>0</v>
      </c>
    </row>
    <row r="35" spans="2:9" x14ac:dyDescent="0.25">
      <c r="B35" s="659">
        <f t="shared" si="1"/>
        <v>0</v>
      </c>
      <c r="C35" s="613"/>
      <c r="D35" s="555"/>
      <c r="E35" s="632"/>
      <c r="F35" s="555">
        <f t="shared" si="0"/>
        <v>0</v>
      </c>
      <c r="G35" s="553"/>
      <c r="H35" s="554"/>
      <c r="I35" s="633">
        <f t="shared" si="2"/>
        <v>0</v>
      </c>
    </row>
    <row r="36" spans="2:9" x14ac:dyDescent="0.25">
      <c r="B36" s="659">
        <f t="shared" si="1"/>
        <v>0</v>
      </c>
      <c r="C36" s="613"/>
      <c r="D36" s="555"/>
      <c r="E36" s="632"/>
      <c r="F36" s="555">
        <f t="shared" si="0"/>
        <v>0</v>
      </c>
      <c r="G36" s="553"/>
      <c r="H36" s="554"/>
      <c r="I36" s="633">
        <f t="shared" si="2"/>
        <v>0</v>
      </c>
    </row>
    <row r="37" spans="2:9" x14ac:dyDescent="0.25">
      <c r="B37" s="659">
        <f t="shared" si="1"/>
        <v>0</v>
      </c>
      <c r="C37" s="613"/>
      <c r="D37" s="555"/>
      <c r="E37" s="632"/>
      <c r="F37" s="555">
        <f t="shared" si="0"/>
        <v>0</v>
      </c>
      <c r="G37" s="553"/>
      <c r="H37" s="554"/>
      <c r="I37" s="633">
        <f t="shared" si="2"/>
        <v>0</v>
      </c>
    </row>
    <row r="38" spans="2:9" x14ac:dyDescent="0.25">
      <c r="B38" s="659">
        <f t="shared" si="1"/>
        <v>0</v>
      </c>
      <c r="C38" s="613"/>
      <c r="D38" s="555"/>
      <c r="E38" s="632"/>
      <c r="F38" s="555">
        <f t="shared" si="0"/>
        <v>0</v>
      </c>
      <c r="G38" s="553"/>
      <c r="H38" s="554"/>
      <c r="I38" s="633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594" t="s">
        <v>11</v>
      </c>
      <c r="D61" s="1595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01" t="s">
        <v>309</v>
      </c>
      <c r="B1" s="1601"/>
      <c r="C1" s="1601"/>
      <c r="D1" s="1601"/>
      <c r="E1" s="1601"/>
      <c r="F1" s="1601"/>
      <c r="G1" s="1601"/>
      <c r="H1" s="1601"/>
      <c r="I1" s="1601"/>
      <c r="J1" s="11">
        <v>1</v>
      </c>
      <c r="M1" s="1592" t="s">
        <v>322</v>
      </c>
      <c r="N1" s="1592"/>
      <c r="O1" s="1592"/>
      <c r="P1" s="1592"/>
      <c r="Q1" s="1592"/>
      <c r="R1" s="1592"/>
      <c r="S1" s="1592"/>
      <c r="T1" s="1592"/>
      <c r="U1" s="1592"/>
      <c r="V1" s="11">
        <v>2</v>
      </c>
    </row>
    <row r="2" spans="1:23" ht="15.75" thickBot="1" x14ac:dyDescent="0.3">
      <c r="I2" s="128"/>
      <c r="J2" s="1122"/>
      <c r="U2" s="128"/>
      <c r="V2" s="1329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2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29"/>
    </row>
    <row r="4" spans="1:23" ht="15.75" thickTop="1" x14ac:dyDescent="0.25">
      <c r="B4" s="12"/>
      <c r="C4" s="567">
        <v>43</v>
      </c>
      <c r="D4" s="701">
        <v>45110</v>
      </c>
      <c r="E4" s="586">
        <v>2002.14</v>
      </c>
      <c r="F4" s="566">
        <v>441</v>
      </c>
      <c r="G4" s="1122"/>
      <c r="I4" s="182"/>
      <c r="J4" s="1122" t="s">
        <v>36</v>
      </c>
      <c r="N4" s="12"/>
      <c r="O4" s="567"/>
      <c r="P4" s="701"/>
      <c r="Q4" s="586"/>
      <c r="R4" s="566"/>
      <c r="S4" s="1329"/>
      <c r="U4" s="182"/>
      <c r="V4" s="1329" t="s">
        <v>36</v>
      </c>
    </row>
    <row r="5" spans="1:23" ht="15" customHeight="1" x14ac:dyDescent="0.25">
      <c r="A5" s="1596" t="s">
        <v>90</v>
      </c>
      <c r="B5" s="1654" t="s">
        <v>43</v>
      </c>
      <c r="C5" s="706">
        <v>42</v>
      </c>
      <c r="D5" s="707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22"/>
      <c r="M5" s="1596" t="s">
        <v>90</v>
      </c>
      <c r="N5" s="1654" t="s">
        <v>43</v>
      </c>
      <c r="O5" s="706">
        <v>40</v>
      </c>
      <c r="P5" s="707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4004.28</v>
      </c>
      <c r="U5" s="182"/>
      <c r="V5" s="1329"/>
    </row>
    <row r="6" spans="1:23" x14ac:dyDescent="0.25">
      <c r="A6" s="1596"/>
      <c r="B6" s="1654"/>
      <c r="C6" s="706">
        <v>42</v>
      </c>
      <c r="D6" s="701">
        <v>45132</v>
      </c>
      <c r="E6" s="586">
        <v>2043</v>
      </c>
      <c r="F6" s="566">
        <v>450</v>
      </c>
      <c r="I6" s="183"/>
      <c r="J6" s="1122"/>
      <c r="M6" s="1596"/>
      <c r="N6" s="1654"/>
      <c r="O6" s="706">
        <v>42</v>
      </c>
      <c r="P6" s="701">
        <v>45160</v>
      </c>
      <c r="Q6" s="586">
        <v>2002.14</v>
      </c>
      <c r="R6" s="566">
        <v>441</v>
      </c>
      <c r="U6" s="183"/>
      <c r="V6" s="1329"/>
    </row>
    <row r="7" spans="1:23" x14ac:dyDescent="0.25">
      <c r="A7" s="1120"/>
      <c r="B7" s="1123"/>
      <c r="C7" s="567"/>
      <c r="D7" s="701"/>
      <c r="E7" s="586">
        <v>149.82</v>
      </c>
      <c r="F7" s="566">
        <v>33</v>
      </c>
      <c r="I7" s="183"/>
      <c r="J7" s="1122"/>
      <c r="M7" s="1328"/>
      <c r="N7" s="1330"/>
      <c r="O7" s="567"/>
      <c r="P7" s="701"/>
      <c r="Q7" s="586"/>
      <c r="R7" s="566"/>
      <c r="U7" s="183"/>
      <c r="V7" s="1329"/>
    </row>
    <row r="8" spans="1:23" ht="15.75" thickBot="1" x14ac:dyDescent="0.3">
      <c r="B8" s="12"/>
      <c r="C8" s="706"/>
      <c r="D8" s="707"/>
      <c r="E8" s="586"/>
      <c r="F8" s="566"/>
      <c r="I8" s="183"/>
      <c r="J8" s="1122"/>
      <c r="N8" s="12"/>
      <c r="O8" s="706"/>
      <c r="P8" s="707"/>
      <c r="Q8" s="586"/>
      <c r="R8" s="566"/>
      <c r="U8" s="183"/>
      <c r="V8" s="1329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2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29"/>
    </row>
    <row r="10" spans="1:23" ht="15.75" thickTop="1" x14ac:dyDescent="0.25">
      <c r="A10" s="1122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204</v>
      </c>
      <c r="H10" s="554">
        <v>50</v>
      </c>
      <c r="I10" s="182">
        <f>E5+E4+E6+E8-F10+E7</f>
        <v>6060.9000000000005</v>
      </c>
      <c r="J10" s="1122">
        <f>F5-C10+F6+F4+F8+F7</f>
        <v>1335</v>
      </c>
      <c r="K10" s="59">
        <f>H10*F10</f>
        <v>7718.0000000000009</v>
      </c>
      <c r="M10" s="1329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4004.28</v>
      </c>
      <c r="V10" s="1329">
        <f>R5-O10+R6+R4+R8+R7</f>
        <v>882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205</v>
      </c>
      <c r="H11" s="554">
        <v>50</v>
      </c>
      <c r="I11" s="747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7">
        <f>U10-R11</f>
        <v>4004.28</v>
      </c>
      <c r="V11" s="566">
        <f>V10-O11</f>
        <v>882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4">
        <v>45111</v>
      </c>
      <c r="F12" s="555">
        <f t="shared" ref="F12:F32" si="7">D12</f>
        <v>113.5</v>
      </c>
      <c r="G12" s="553" t="s">
        <v>207</v>
      </c>
      <c r="H12" s="554">
        <v>50</v>
      </c>
      <c r="I12" s="747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4"/>
      <c r="R12" s="555">
        <f t="shared" si="3"/>
        <v>0</v>
      </c>
      <c r="S12" s="553"/>
      <c r="T12" s="554"/>
      <c r="U12" s="747">
        <f t="shared" ref="U12:U75" si="10">U11-R12</f>
        <v>4004.28</v>
      </c>
      <c r="V12" s="566">
        <f t="shared" ref="V12:V42" si="11">V11-O12</f>
        <v>882</v>
      </c>
      <c r="W12" s="59">
        <f t="shared" si="5"/>
        <v>0</v>
      </c>
    </row>
    <row r="13" spans="1:23" x14ac:dyDescent="0.25">
      <c r="A13" s="84"/>
      <c r="B13" s="129">
        <v>4.54</v>
      </c>
      <c r="C13" s="613">
        <v>30</v>
      </c>
      <c r="D13" s="555">
        <f t="shared" si="6"/>
        <v>136.19999999999999</v>
      </c>
      <c r="E13" s="634">
        <v>45112</v>
      </c>
      <c r="F13" s="555">
        <f t="shared" si="7"/>
        <v>136.19999999999999</v>
      </c>
      <c r="G13" s="553" t="s">
        <v>208</v>
      </c>
      <c r="H13" s="554">
        <v>50</v>
      </c>
      <c r="I13" s="747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3"/>
      <c r="P13" s="555">
        <f t="shared" si="2"/>
        <v>0</v>
      </c>
      <c r="Q13" s="634"/>
      <c r="R13" s="555">
        <f t="shared" si="3"/>
        <v>0</v>
      </c>
      <c r="S13" s="553"/>
      <c r="T13" s="554"/>
      <c r="U13" s="747">
        <f t="shared" si="10"/>
        <v>4004.28</v>
      </c>
      <c r="V13" s="566">
        <f t="shared" si="11"/>
        <v>882</v>
      </c>
      <c r="W13" s="59">
        <f t="shared" si="5"/>
        <v>0</v>
      </c>
    </row>
    <row r="14" spans="1:23" x14ac:dyDescent="0.25">
      <c r="B14" s="129">
        <v>4.54</v>
      </c>
      <c r="C14" s="613">
        <v>20</v>
      </c>
      <c r="D14" s="555">
        <f t="shared" si="6"/>
        <v>90.8</v>
      </c>
      <c r="E14" s="634">
        <v>45113</v>
      </c>
      <c r="F14" s="555">
        <f t="shared" si="7"/>
        <v>90.8</v>
      </c>
      <c r="G14" s="553" t="s">
        <v>209</v>
      </c>
      <c r="H14" s="554">
        <v>50</v>
      </c>
      <c r="I14" s="747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3"/>
      <c r="P14" s="555">
        <f t="shared" si="2"/>
        <v>0</v>
      </c>
      <c r="Q14" s="634"/>
      <c r="R14" s="555">
        <f t="shared" si="3"/>
        <v>0</v>
      </c>
      <c r="S14" s="553"/>
      <c r="T14" s="554"/>
      <c r="U14" s="747">
        <f t="shared" si="10"/>
        <v>4004.28</v>
      </c>
      <c r="V14" s="566">
        <f t="shared" si="11"/>
        <v>882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3">
        <v>50</v>
      </c>
      <c r="D15" s="555">
        <f t="shared" si="6"/>
        <v>227</v>
      </c>
      <c r="E15" s="634">
        <v>45114</v>
      </c>
      <c r="F15" s="555">
        <f t="shared" si="7"/>
        <v>227</v>
      </c>
      <c r="G15" s="553" t="s">
        <v>211</v>
      </c>
      <c r="H15" s="554">
        <v>50</v>
      </c>
      <c r="I15" s="747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3"/>
      <c r="P15" s="555">
        <f t="shared" si="2"/>
        <v>0</v>
      </c>
      <c r="Q15" s="634"/>
      <c r="R15" s="555">
        <f t="shared" si="3"/>
        <v>0</v>
      </c>
      <c r="S15" s="553"/>
      <c r="T15" s="554"/>
      <c r="U15" s="747">
        <f t="shared" si="10"/>
        <v>4004.28</v>
      </c>
      <c r="V15" s="566">
        <f t="shared" si="11"/>
        <v>882</v>
      </c>
      <c r="W15" s="59">
        <f t="shared" si="5"/>
        <v>0</v>
      </c>
    </row>
    <row r="16" spans="1:23" x14ac:dyDescent="0.25">
      <c r="B16" s="129">
        <v>4.54</v>
      </c>
      <c r="C16" s="613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215</v>
      </c>
      <c r="H16" s="554">
        <v>50</v>
      </c>
      <c r="I16" s="747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3"/>
      <c r="P16" s="555">
        <f t="shared" si="2"/>
        <v>0</v>
      </c>
      <c r="Q16" s="568"/>
      <c r="R16" s="555">
        <f t="shared" si="3"/>
        <v>0</v>
      </c>
      <c r="S16" s="553"/>
      <c r="T16" s="554"/>
      <c r="U16" s="747">
        <f t="shared" si="10"/>
        <v>4004.28</v>
      </c>
      <c r="V16" s="566">
        <f t="shared" si="11"/>
        <v>882</v>
      </c>
      <c r="W16" s="59">
        <f t="shared" si="5"/>
        <v>0</v>
      </c>
    </row>
    <row r="17" spans="2:23" x14ac:dyDescent="0.25">
      <c r="B17" s="129">
        <v>4.54</v>
      </c>
      <c r="C17" s="613">
        <v>50</v>
      </c>
      <c r="D17" s="555">
        <f t="shared" si="6"/>
        <v>227</v>
      </c>
      <c r="E17" s="634">
        <v>45115</v>
      </c>
      <c r="F17" s="555">
        <f t="shared" si="7"/>
        <v>227</v>
      </c>
      <c r="G17" s="553" t="s">
        <v>216</v>
      </c>
      <c r="H17" s="554">
        <v>50</v>
      </c>
      <c r="I17" s="747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3"/>
      <c r="P17" s="555">
        <f t="shared" si="2"/>
        <v>0</v>
      </c>
      <c r="Q17" s="634"/>
      <c r="R17" s="555">
        <f t="shared" si="3"/>
        <v>0</v>
      </c>
      <c r="S17" s="553"/>
      <c r="T17" s="554"/>
      <c r="U17" s="747">
        <f t="shared" si="10"/>
        <v>4004.28</v>
      </c>
      <c r="V17" s="566">
        <f t="shared" si="11"/>
        <v>882</v>
      </c>
      <c r="W17" s="59">
        <f t="shared" si="5"/>
        <v>0</v>
      </c>
    </row>
    <row r="18" spans="2:23" x14ac:dyDescent="0.25">
      <c r="B18" s="129">
        <v>4.54</v>
      </c>
      <c r="C18" s="613">
        <v>50</v>
      </c>
      <c r="D18" s="555">
        <f t="shared" si="6"/>
        <v>227</v>
      </c>
      <c r="E18" s="634">
        <v>45115</v>
      </c>
      <c r="F18" s="555">
        <f t="shared" si="7"/>
        <v>227</v>
      </c>
      <c r="G18" s="553" t="s">
        <v>217</v>
      </c>
      <c r="H18" s="554">
        <v>50</v>
      </c>
      <c r="I18" s="747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3"/>
      <c r="P18" s="555">
        <f t="shared" si="2"/>
        <v>0</v>
      </c>
      <c r="Q18" s="634"/>
      <c r="R18" s="555">
        <f t="shared" si="3"/>
        <v>0</v>
      </c>
      <c r="S18" s="553"/>
      <c r="T18" s="554"/>
      <c r="U18" s="747">
        <f t="shared" si="10"/>
        <v>4004.28</v>
      </c>
      <c r="V18" s="566">
        <f t="shared" si="11"/>
        <v>882</v>
      </c>
      <c r="W18" s="59">
        <f t="shared" si="5"/>
        <v>0</v>
      </c>
    </row>
    <row r="19" spans="2:23" x14ac:dyDescent="0.25">
      <c r="B19" s="129">
        <v>4.54</v>
      </c>
      <c r="C19" s="613">
        <v>30</v>
      </c>
      <c r="D19" s="555">
        <f t="shared" si="6"/>
        <v>136.19999999999999</v>
      </c>
      <c r="E19" s="634">
        <v>45117</v>
      </c>
      <c r="F19" s="555">
        <f t="shared" si="7"/>
        <v>136.19999999999999</v>
      </c>
      <c r="G19" s="553" t="s">
        <v>218</v>
      </c>
      <c r="H19" s="554">
        <v>50</v>
      </c>
      <c r="I19" s="747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3"/>
      <c r="P19" s="555">
        <f t="shared" si="2"/>
        <v>0</v>
      </c>
      <c r="Q19" s="634"/>
      <c r="R19" s="555">
        <f t="shared" si="3"/>
        <v>0</v>
      </c>
      <c r="S19" s="553"/>
      <c r="T19" s="554"/>
      <c r="U19" s="747">
        <f t="shared" si="10"/>
        <v>4004.28</v>
      </c>
      <c r="V19" s="566">
        <f t="shared" si="11"/>
        <v>882</v>
      </c>
      <c r="W19" s="59">
        <f t="shared" si="5"/>
        <v>0</v>
      </c>
    </row>
    <row r="20" spans="2:23" x14ac:dyDescent="0.25">
      <c r="B20" s="129">
        <v>4.54</v>
      </c>
      <c r="C20" s="613">
        <v>4</v>
      </c>
      <c r="D20" s="555">
        <f t="shared" si="6"/>
        <v>18.16</v>
      </c>
      <c r="E20" s="634">
        <v>45118</v>
      </c>
      <c r="F20" s="555">
        <f t="shared" si="7"/>
        <v>18.16</v>
      </c>
      <c r="G20" s="553" t="s">
        <v>221</v>
      </c>
      <c r="H20" s="554">
        <v>50</v>
      </c>
      <c r="I20" s="747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3"/>
      <c r="P20" s="555">
        <f t="shared" si="2"/>
        <v>0</v>
      </c>
      <c r="Q20" s="634"/>
      <c r="R20" s="555">
        <f t="shared" si="3"/>
        <v>0</v>
      </c>
      <c r="S20" s="553"/>
      <c r="T20" s="554"/>
      <c r="U20" s="747">
        <f t="shared" si="10"/>
        <v>4004.28</v>
      </c>
      <c r="V20" s="566">
        <f t="shared" si="11"/>
        <v>882</v>
      </c>
      <c r="W20" s="59">
        <f t="shared" si="5"/>
        <v>0</v>
      </c>
    </row>
    <row r="21" spans="2:23" x14ac:dyDescent="0.25">
      <c r="B21" s="129">
        <v>4.54</v>
      </c>
      <c r="C21" s="613">
        <v>1</v>
      </c>
      <c r="D21" s="555">
        <f t="shared" si="6"/>
        <v>4.54</v>
      </c>
      <c r="E21" s="634">
        <v>45118</v>
      </c>
      <c r="F21" s="555">
        <f t="shared" si="7"/>
        <v>4.54</v>
      </c>
      <c r="G21" s="553" t="s">
        <v>223</v>
      </c>
      <c r="H21" s="554">
        <v>43</v>
      </c>
      <c r="I21" s="747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3"/>
      <c r="P21" s="555">
        <f t="shared" si="2"/>
        <v>0</v>
      </c>
      <c r="Q21" s="634"/>
      <c r="R21" s="555">
        <f t="shared" si="3"/>
        <v>0</v>
      </c>
      <c r="S21" s="553"/>
      <c r="T21" s="554"/>
      <c r="U21" s="747">
        <f t="shared" si="10"/>
        <v>4004.28</v>
      </c>
      <c r="V21" s="566">
        <f t="shared" si="11"/>
        <v>882</v>
      </c>
      <c r="W21" s="59">
        <f t="shared" si="5"/>
        <v>0</v>
      </c>
    </row>
    <row r="22" spans="2:23" x14ac:dyDescent="0.25">
      <c r="B22" s="129">
        <v>4.54</v>
      </c>
      <c r="C22" s="613">
        <v>30</v>
      </c>
      <c r="D22" s="555">
        <f t="shared" si="6"/>
        <v>136.19999999999999</v>
      </c>
      <c r="E22" s="634">
        <v>45119</v>
      </c>
      <c r="F22" s="555">
        <f t="shared" si="7"/>
        <v>136.19999999999999</v>
      </c>
      <c r="G22" s="553" t="s">
        <v>226</v>
      </c>
      <c r="H22" s="554">
        <v>50</v>
      </c>
      <c r="I22" s="747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3"/>
      <c r="P22" s="555">
        <f t="shared" si="2"/>
        <v>0</v>
      </c>
      <c r="Q22" s="634"/>
      <c r="R22" s="555">
        <f t="shared" si="3"/>
        <v>0</v>
      </c>
      <c r="S22" s="553"/>
      <c r="T22" s="554"/>
      <c r="U22" s="747">
        <f t="shared" si="10"/>
        <v>4004.28</v>
      </c>
      <c r="V22" s="566">
        <f t="shared" si="11"/>
        <v>882</v>
      </c>
      <c r="W22" s="59">
        <f t="shared" si="5"/>
        <v>0</v>
      </c>
    </row>
    <row r="23" spans="2:23" x14ac:dyDescent="0.25">
      <c r="B23" s="129">
        <v>4.54</v>
      </c>
      <c r="C23" s="613">
        <v>25</v>
      </c>
      <c r="D23" s="555">
        <f t="shared" si="6"/>
        <v>113.5</v>
      </c>
      <c r="E23" s="634">
        <v>45120</v>
      </c>
      <c r="F23" s="555">
        <f t="shared" si="7"/>
        <v>113.5</v>
      </c>
      <c r="G23" s="553" t="s">
        <v>230</v>
      </c>
      <c r="H23" s="554">
        <v>50</v>
      </c>
      <c r="I23" s="747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3"/>
      <c r="P23" s="555">
        <f t="shared" si="2"/>
        <v>0</v>
      </c>
      <c r="Q23" s="634"/>
      <c r="R23" s="555">
        <f t="shared" si="3"/>
        <v>0</v>
      </c>
      <c r="S23" s="553"/>
      <c r="T23" s="554"/>
      <c r="U23" s="747">
        <f t="shared" si="10"/>
        <v>4004.28</v>
      </c>
      <c r="V23" s="566">
        <f t="shared" si="11"/>
        <v>882</v>
      </c>
      <c r="W23" s="59">
        <f t="shared" si="5"/>
        <v>0</v>
      </c>
    </row>
    <row r="24" spans="2:23" x14ac:dyDescent="0.25">
      <c r="B24" s="129">
        <v>4.54</v>
      </c>
      <c r="C24" s="613">
        <v>6</v>
      </c>
      <c r="D24" s="555">
        <f t="shared" si="6"/>
        <v>27.240000000000002</v>
      </c>
      <c r="E24" s="634">
        <v>45120</v>
      </c>
      <c r="F24" s="555">
        <f t="shared" si="7"/>
        <v>27.240000000000002</v>
      </c>
      <c r="G24" s="553" t="s">
        <v>231</v>
      </c>
      <c r="H24" s="554">
        <v>50</v>
      </c>
      <c r="I24" s="747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3"/>
      <c r="P24" s="555">
        <f t="shared" si="2"/>
        <v>0</v>
      </c>
      <c r="Q24" s="634"/>
      <c r="R24" s="555">
        <f t="shared" si="3"/>
        <v>0</v>
      </c>
      <c r="S24" s="553"/>
      <c r="T24" s="554"/>
      <c r="U24" s="747">
        <f t="shared" si="10"/>
        <v>4004.28</v>
      </c>
      <c r="V24" s="566">
        <f t="shared" si="11"/>
        <v>882</v>
      </c>
      <c r="W24" s="59">
        <f t="shared" si="5"/>
        <v>0</v>
      </c>
    </row>
    <row r="25" spans="2:23" x14ac:dyDescent="0.25">
      <c r="B25" s="129">
        <v>4.54</v>
      </c>
      <c r="C25" s="613">
        <v>30</v>
      </c>
      <c r="D25" s="555">
        <f t="shared" si="6"/>
        <v>136.19999999999999</v>
      </c>
      <c r="E25" s="634">
        <v>45121</v>
      </c>
      <c r="F25" s="555">
        <f t="shared" si="7"/>
        <v>136.19999999999999</v>
      </c>
      <c r="G25" s="553" t="s">
        <v>235</v>
      </c>
      <c r="H25" s="554">
        <v>50</v>
      </c>
      <c r="I25" s="747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3"/>
      <c r="P25" s="555">
        <f t="shared" si="2"/>
        <v>0</v>
      </c>
      <c r="Q25" s="634"/>
      <c r="R25" s="555">
        <f t="shared" si="3"/>
        <v>0</v>
      </c>
      <c r="S25" s="553"/>
      <c r="T25" s="554"/>
      <c r="U25" s="747">
        <f t="shared" si="10"/>
        <v>4004.28</v>
      </c>
      <c r="V25" s="566">
        <f t="shared" si="11"/>
        <v>882</v>
      </c>
      <c r="W25" s="585">
        <f t="shared" si="5"/>
        <v>0</v>
      </c>
    </row>
    <row r="26" spans="2:23" x14ac:dyDescent="0.25">
      <c r="B26" s="129">
        <v>4.54</v>
      </c>
      <c r="C26" s="613">
        <v>13</v>
      </c>
      <c r="D26" s="555">
        <f t="shared" si="6"/>
        <v>59.02</v>
      </c>
      <c r="E26" s="634">
        <v>45121</v>
      </c>
      <c r="F26" s="555">
        <f t="shared" si="7"/>
        <v>59.02</v>
      </c>
      <c r="G26" s="553" t="s">
        <v>236</v>
      </c>
      <c r="H26" s="554">
        <v>50</v>
      </c>
      <c r="I26" s="747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3"/>
      <c r="P26" s="555">
        <f t="shared" si="2"/>
        <v>0</v>
      </c>
      <c r="Q26" s="634"/>
      <c r="R26" s="555">
        <f t="shared" si="3"/>
        <v>0</v>
      </c>
      <c r="S26" s="553"/>
      <c r="T26" s="554"/>
      <c r="U26" s="747">
        <f t="shared" si="10"/>
        <v>4004.28</v>
      </c>
      <c r="V26" s="566">
        <f t="shared" si="11"/>
        <v>882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4">
        <v>45121</v>
      </c>
      <c r="F27" s="555">
        <f t="shared" si="7"/>
        <v>18.16</v>
      </c>
      <c r="G27" s="553" t="s">
        <v>239</v>
      </c>
      <c r="H27" s="554">
        <v>50</v>
      </c>
      <c r="I27" s="747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4"/>
      <c r="R27" s="555">
        <f t="shared" si="3"/>
        <v>0</v>
      </c>
      <c r="S27" s="553"/>
      <c r="T27" s="554"/>
      <c r="U27" s="747">
        <f t="shared" si="10"/>
        <v>4004.28</v>
      </c>
      <c r="V27" s="566">
        <f t="shared" si="11"/>
        <v>882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4">
        <v>45122</v>
      </c>
      <c r="F28" s="555">
        <f t="shared" si="7"/>
        <v>227</v>
      </c>
      <c r="G28" s="553" t="s">
        <v>241</v>
      </c>
      <c r="H28" s="554">
        <v>50</v>
      </c>
      <c r="I28" s="747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4"/>
      <c r="R28" s="555">
        <f t="shared" si="3"/>
        <v>0</v>
      </c>
      <c r="S28" s="553"/>
      <c r="T28" s="554"/>
      <c r="U28" s="747">
        <f t="shared" si="10"/>
        <v>4004.28</v>
      </c>
      <c r="V28" s="566">
        <f t="shared" si="11"/>
        <v>882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4">
        <v>45122</v>
      </c>
      <c r="F29" s="555">
        <f t="shared" si="7"/>
        <v>108.96000000000001</v>
      </c>
      <c r="G29" s="553" t="s">
        <v>244</v>
      </c>
      <c r="H29" s="554">
        <v>50</v>
      </c>
      <c r="I29" s="747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4"/>
      <c r="R29" s="555">
        <f t="shared" si="3"/>
        <v>0</v>
      </c>
      <c r="S29" s="553"/>
      <c r="T29" s="554"/>
      <c r="U29" s="747">
        <f t="shared" si="10"/>
        <v>4004.28</v>
      </c>
      <c r="V29" s="566">
        <f t="shared" si="11"/>
        <v>882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4">
        <v>45122</v>
      </c>
      <c r="F30" s="555">
        <f t="shared" si="7"/>
        <v>9.08</v>
      </c>
      <c r="G30" s="553" t="s">
        <v>245</v>
      </c>
      <c r="H30" s="554">
        <v>50</v>
      </c>
      <c r="I30" s="747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4"/>
      <c r="R30" s="555">
        <f t="shared" si="3"/>
        <v>0</v>
      </c>
      <c r="S30" s="553"/>
      <c r="T30" s="554"/>
      <c r="U30" s="747">
        <f t="shared" si="10"/>
        <v>4004.28</v>
      </c>
      <c r="V30" s="566">
        <f t="shared" si="11"/>
        <v>882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4">
        <v>45124</v>
      </c>
      <c r="F31" s="555">
        <f t="shared" si="7"/>
        <v>181.6</v>
      </c>
      <c r="G31" s="553" t="s">
        <v>247</v>
      </c>
      <c r="H31" s="554">
        <v>50</v>
      </c>
      <c r="I31" s="747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4"/>
      <c r="R31" s="555">
        <f t="shared" si="3"/>
        <v>0</v>
      </c>
      <c r="S31" s="553"/>
      <c r="T31" s="554"/>
      <c r="U31" s="747">
        <f t="shared" si="10"/>
        <v>4004.28</v>
      </c>
      <c r="V31" s="566">
        <f t="shared" si="11"/>
        <v>882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4">
        <v>45125</v>
      </c>
      <c r="F32" s="555">
        <f t="shared" si="7"/>
        <v>136.19999999999999</v>
      </c>
      <c r="G32" s="553" t="s">
        <v>253</v>
      </c>
      <c r="H32" s="554">
        <v>50</v>
      </c>
      <c r="I32" s="747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4"/>
      <c r="R32" s="555">
        <f t="shared" si="3"/>
        <v>0</v>
      </c>
      <c r="S32" s="553"/>
      <c r="T32" s="554"/>
      <c r="U32" s="747">
        <f t="shared" si="10"/>
        <v>4004.28</v>
      </c>
      <c r="V32" s="566">
        <f t="shared" si="11"/>
        <v>882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4">
        <v>45126</v>
      </c>
      <c r="F33" s="555">
        <f>D33</f>
        <v>136.19999999999999</v>
      </c>
      <c r="G33" s="553" t="s">
        <v>257</v>
      </c>
      <c r="H33" s="554">
        <v>50</v>
      </c>
      <c r="I33" s="747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4"/>
      <c r="R33" s="555">
        <f>P33</f>
        <v>0</v>
      </c>
      <c r="S33" s="553"/>
      <c r="T33" s="554"/>
      <c r="U33" s="747">
        <f t="shared" si="10"/>
        <v>4004.28</v>
      </c>
      <c r="V33" s="566">
        <f t="shared" si="11"/>
        <v>882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258</v>
      </c>
      <c r="H34" s="554">
        <v>50</v>
      </c>
      <c r="I34" s="747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7">
        <f t="shared" si="10"/>
        <v>4004.28</v>
      </c>
      <c r="V34" s="566">
        <f t="shared" si="11"/>
        <v>882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263</v>
      </c>
      <c r="H35" s="554">
        <v>50</v>
      </c>
      <c r="I35" s="747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7">
        <f t="shared" si="10"/>
        <v>4004.28</v>
      </c>
      <c r="V35" s="566">
        <f t="shared" si="11"/>
        <v>882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264</v>
      </c>
      <c r="H36" s="554">
        <v>50</v>
      </c>
      <c r="I36" s="747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7">
        <f t="shared" si="10"/>
        <v>4004.28</v>
      </c>
      <c r="V36" s="566">
        <f t="shared" si="11"/>
        <v>882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265</v>
      </c>
      <c r="H37" s="554">
        <v>50</v>
      </c>
      <c r="I37" s="747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7">
        <f t="shared" si="10"/>
        <v>4004.28</v>
      </c>
      <c r="V37" s="566">
        <f t="shared" si="11"/>
        <v>882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269</v>
      </c>
      <c r="H38" s="554">
        <v>50</v>
      </c>
      <c r="I38" s="747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7">
        <f t="shared" si="10"/>
        <v>4004.28</v>
      </c>
      <c r="V38" s="566">
        <f t="shared" si="11"/>
        <v>882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4">
        <v>45131</v>
      </c>
      <c r="F39" s="555">
        <f t="shared" si="12"/>
        <v>181.6</v>
      </c>
      <c r="G39" s="553" t="s">
        <v>273</v>
      </c>
      <c r="H39" s="554">
        <v>50</v>
      </c>
      <c r="I39" s="747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4"/>
      <c r="R39" s="555">
        <f t="shared" si="13"/>
        <v>0</v>
      </c>
      <c r="S39" s="553"/>
      <c r="T39" s="554"/>
      <c r="U39" s="747">
        <f t="shared" si="10"/>
        <v>4004.28</v>
      </c>
      <c r="V39" s="566">
        <f t="shared" si="11"/>
        <v>882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274</v>
      </c>
      <c r="H40" s="554">
        <v>50</v>
      </c>
      <c r="I40" s="747">
        <f t="shared" si="8"/>
        <v>2419.8200000000024</v>
      </c>
      <c r="J40" s="1122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7">
        <f t="shared" si="10"/>
        <v>4004.28</v>
      </c>
      <c r="V40" s="1329">
        <f t="shared" si="11"/>
        <v>882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278</v>
      </c>
      <c r="H41" s="554">
        <v>50</v>
      </c>
      <c r="I41" s="747">
        <f t="shared" si="8"/>
        <v>2283.6200000000026</v>
      </c>
      <c r="J41" s="1122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7">
        <f t="shared" si="10"/>
        <v>4004.28</v>
      </c>
      <c r="V41" s="1329">
        <f t="shared" si="11"/>
        <v>882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283</v>
      </c>
      <c r="H42" s="554">
        <v>50</v>
      </c>
      <c r="I42" s="747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7">
        <f t="shared" si="10"/>
        <v>4004.28</v>
      </c>
      <c r="V42" s="566">
        <f t="shared" si="11"/>
        <v>882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284</v>
      </c>
      <c r="H43" s="554">
        <v>50</v>
      </c>
      <c r="I43" s="747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7">
        <f t="shared" si="10"/>
        <v>4004.28</v>
      </c>
      <c r="V43" s="566">
        <f>V42-O43</f>
        <v>882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287</v>
      </c>
      <c r="H44" s="554">
        <v>50</v>
      </c>
      <c r="I44" s="747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7">
        <f t="shared" si="10"/>
        <v>4004.28</v>
      </c>
      <c r="V44" s="566">
        <f t="shared" ref="V44:V107" si="15">V43-O44</f>
        <v>882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298</v>
      </c>
      <c r="H45" s="554">
        <v>50</v>
      </c>
      <c r="I45" s="747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7">
        <f t="shared" si="10"/>
        <v>4004.28</v>
      </c>
      <c r="V45" s="566">
        <f t="shared" si="15"/>
        <v>882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300</v>
      </c>
      <c r="H46" s="554">
        <v>50</v>
      </c>
      <c r="I46" s="747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7">
        <f t="shared" si="10"/>
        <v>4004.28</v>
      </c>
      <c r="V46" s="566">
        <f t="shared" si="15"/>
        <v>882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300</v>
      </c>
      <c r="H47" s="554">
        <v>50</v>
      </c>
      <c r="I47" s="747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7">
        <f t="shared" si="10"/>
        <v>4004.28</v>
      </c>
      <c r="V47" s="566">
        <f t="shared" si="15"/>
        <v>882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301</v>
      </c>
      <c r="H48" s="70">
        <v>50</v>
      </c>
      <c r="I48" s="747">
        <f t="shared" si="8"/>
        <v>1666.180000000003</v>
      </c>
      <c r="J48" s="1122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7">
        <f t="shared" si="10"/>
        <v>4004.28</v>
      </c>
      <c r="V48" s="566">
        <f t="shared" si="15"/>
        <v>882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304</v>
      </c>
      <c r="H49" s="70">
        <v>50</v>
      </c>
      <c r="I49" s="826">
        <f t="shared" si="8"/>
        <v>1643.480000000003</v>
      </c>
      <c r="J49" s="624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7">
        <f t="shared" si="10"/>
        <v>4004.28</v>
      </c>
      <c r="V49" s="566">
        <f t="shared" si="15"/>
        <v>882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7">
        <f t="shared" si="8"/>
        <v>1643.480000000003</v>
      </c>
      <c r="J50" s="1122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7">
        <f t="shared" si="10"/>
        <v>4004.28</v>
      </c>
      <c r="V50" s="566">
        <f t="shared" si="15"/>
        <v>882</v>
      </c>
      <c r="W50" s="585">
        <f t="shared" si="5"/>
        <v>0</v>
      </c>
    </row>
    <row r="51" spans="1:23" x14ac:dyDescent="0.25">
      <c r="B51" s="129">
        <v>4.54</v>
      </c>
      <c r="C51" s="15"/>
      <c r="D51" s="791">
        <f t="shared" si="6"/>
        <v>0</v>
      </c>
      <c r="E51" s="1170"/>
      <c r="F51" s="791">
        <f t="shared" si="12"/>
        <v>0</v>
      </c>
      <c r="G51" s="520"/>
      <c r="H51" s="356"/>
      <c r="I51" s="747">
        <f t="shared" si="8"/>
        <v>1643.480000000003</v>
      </c>
      <c r="J51" s="1122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7">
        <f t="shared" si="10"/>
        <v>4004.28</v>
      </c>
      <c r="V51" s="566">
        <f t="shared" si="15"/>
        <v>882</v>
      </c>
      <c r="W51" s="585">
        <f t="shared" si="5"/>
        <v>0</v>
      </c>
    </row>
    <row r="52" spans="1:23" x14ac:dyDescent="0.25">
      <c r="B52" s="129">
        <v>4.54</v>
      </c>
      <c r="C52" s="15"/>
      <c r="D52" s="791">
        <f t="shared" si="6"/>
        <v>0</v>
      </c>
      <c r="E52" s="1170"/>
      <c r="F52" s="791">
        <f t="shared" si="12"/>
        <v>0</v>
      </c>
      <c r="G52" s="520"/>
      <c r="H52" s="356"/>
      <c r="I52" s="747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7">
        <f t="shared" si="10"/>
        <v>4004.28</v>
      </c>
      <c r="V52" s="566">
        <f t="shared" si="15"/>
        <v>882</v>
      </c>
      <c r="W52" s="585">
        <f t="shared" si="5"/>
        <v>0</v>
      </c>
    </row>
    <row r="53" spans="1:23" x14ac:dyDescent="0.25">
      <c r="B53" s="129">
        <v>4.54</v>
      </c>
      <c r="C53" s="15"/>
      <c r="D53" s="791">
        <f t="shared" si="6"/>
        <v>0</v>
      </c>
      <c r="E53" s="1170"/>
      <c r="F53" s="791">
        <f t="shared" si="12"/>
        <v>0</v>
      </c>
      <c r="G53" s="520"/>
      <c r="H53" s="356"/>
      <c r="I53" s="747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7">
        <f t="shared" si="10"/>
        <v>4004.28</v>
      </c>
      <c r="V53" s="566">
        <f t="shared" si="15"/>
        <v>882</v>
      </c>
      <c r="W53" s="585">
        <f t="shared" si="5"/>
        <v>0</v>
      </c>
    </row>
    <row r="54" spans="1:23" x14ac:dyDescent="0.25">
      <c r="B54" s="129">
        <v>4.54</v>
      </c>
      <c r="C54" s="15"/>
      <c r="D54" s="791">
        <f t="shared" si="6"/>
        <v>0</v>
      </c>
      <c r="E54" s="1170"/>
      <c r="F54" s="791">
        <f t="shared" si="12"/>
        <v>0</v>
      </c>
      <c r="G54" s="520"/>
      <c r="H54" s="356"/>
      <c r="I54" s="747">
        <f t="shared" si="8"/>
        <v>1643.480000000003</v>
      </c>
      <c r="J54" s="1246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7">
        <f t="shared" si="10"/>
        <v>4004.28</v>
      </c>
      <c r="V54" s="566">
        <f t="shared" si="15"/>
        <v>882</v>
      </c>
      <c r="W54" s="585">
        <f t="shared" si="5"/>
        <v>0</v>
      </c>
    </row>
    <row r="55" spans="1:23" x14ac:dyDescent="0.25">
      <c r="A55" s="571"/>
      <c r="B55" s="129">
        <v>4.54</v>
      </c>
      <c r="C55" s="613"/>
      <c r="D55" s="792">
        <f t="shared" si="6"/>
        <v>0</v>
      </c>
      <c r="E55" s="796"/>
      <c r="F55" s="792">
        <f t="shared" si="12"/>
        <v>0</v>
      </c>
      <c r="G55" s="793"/>
      <c r="H55" s="794"/>
      <c r="I55" s="747">
        <f t="shared" si="8"/>
        <v>1643.480000000003</v>
      </c>
      <c r="J55" s="1246">
        <f t="shared" si="14"/>
        <v>362</v>
      </c>
      <c r="K55" s="59">
        <f t="shared" si="4"/>
        <v>0</v>
      </c>
      <c r="M55" s="571"/>
      <c r="N55" s="129">
        <v>4.54</v>
      </c>
      <c r="O55" s="613"/>
      <c r="P55" s="555">
        <f t="shared" si="2"/>
        <v>0</v>
      </c>
      <c r="Q55" s="634"/>
      <c r="R55" s="555">
        <f t="shared" si="13"/>
        <v>0</v>
      </c>
      <c r="S55" s="553"/>
      <c r="T55" s="554"/>
      <c r="U55" s="747">
        <f t="shared" si="10"/>
        <v>4004.28</v>
      </c>
      <c r="V55" s="1329">
        <f t="shared" si="15"/>
        <v>882</v>
      </c>
      <c r="W55" s="59">
        <f t="shared" si="5"/>
        <v>0</v>
      </c>
    </row>
    <row r="56" spans="1:23" x14ac:dyDescent="0.25">
      <c r="A56" s="584"/>
      <c r="B56" s="129">
        <v>4.54</v>
      </c>
      <c r="C56" s="613"/>
      <c r="D56" s="792">
        <f t="shared" si="6"/>
        <v>0</v>
      </c>
      <c r="E56" s="796"/>
      <c r="F56" s="792">
        <f t="shared" si="12"/>
        <v>0</v>
      </c>
      <c r="G56" s="793"/>
      <c r="H56" s="794"/>
      <c r="I56" s="747">
        <f t="shared" si="8"/>
        <v>1643.480000000003</v>
      </c>
      <c r="J56" s="1246">
        <f t="shared" si="14"/>
        <v>362</v>
      </c>
      <c r="K56" s="59">
        <f t="shared" si="4"/>
        <v>0</v>
      </c>
      <c r="M56" s="584"/>
      <c r="N56" s="129">
        <v>4.54</v>
      </c>
      <c r="O56" s="613"/>
      <c r="P56" s="555">
        <f t="shared" si="2"/>
        <v>0</v>
      </c>
      <c r="Q56" s="634"/>
      <c r="R56" s="555">
        <f t="shared" si="13"/>
        <v>0</v>
      </c>
      <c r="S56" s="553"/>
      <c r="T56" s="554"/>
      <c r="U56" s="747">
        <f t="shared" si="10"/>
        <v>4004.28</v>
      </c>
      <c r="V56" s="1329">
        <f t="shared" si="15"/>
        <v>882</v>
      </c>
      <c r="W56" s="59">
        <f t="shared" si="5"/>
        <v>0</v>
      </c>
    </row>
    <row r="57" spans="1:23" x14ac:dyDescent="0.25">
      <c r="B57" s="129">
        <v>4.54</v>
      </c>
      <c r="C57" s="15"/>
      <c r="D57" s="791">
        <f t="shared" si="6"/>
        <v>0</v>
      </c>
      <c r="E57" s="1170"/>
      <c r="F57" s="791">
        <f t="shared" si="12"/>
        <v>0</v>
      </c>
      <c r="G57" s="520"/>
      <c r="H57" s="356"/>
      <c r="I57" s="747">
        <f t="shared" si="8"/>
        <v>1643.480000000003</v>
      </c>
      <c r="J57" s="1246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7">
        <f t="shared" si="10"/>
        <v>4004.28</v>
      </c>
      <c r="V57" s="1329">
        <f t="shared" si="15"/>
        <v>882</v>
      </c>
      <c r="W57" s="59">
        <f t="shared" si="5"/>
        <v>0</v>
      </c>
    </row>
    <row r="58" spans="1:23" x14ac:dyDescent="0.25">
      <c r="B58" s="129">
        <v>4.54</v>
      </c>
      <c r="C58" s="15"/>
      <c r="D58" s="791">
        <f t="shared" si="6"/>
        <v>0</v>
      </c>
      <c r="E58" s="1170"/>
      <c r="F58" s="791">
        <f t="shared" si="12"/>
        <v>0</v>
      </c>
      <c r="G58" s="520"/>
      <c r="H58" s="356"/>
      <c r="I58" s="747">
        <f t="shared" si="8"/>
        <v>1643.480000000003</v>
      </c>
      <c r="J58" s="1246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7">
        <f t="shared" si="10"/>
        <v>4004.28</v>
      </c>
      <c r="V58" s="1329">
        <f t="shared" si="15"/>
        <v>882</v>
      </c>
      <c r="W58" s="59">
        <f t="shared" si="5"/>
        <v>0</v>
      </c>
    </row>
    <row r="59" spans="1:23" x14ac:dyDescent="0.25">
      <c r="B59" s="129">
        <v>4.54</v>
      </c>
      <c r="C59" s="15"/>
      <c r="D59" s="791">
        <f t="shared" si="6"/>
        <v>0</v>
      </c>
      <c r="E59" s="1170"/>
      <c r="F59" s="791">
        <f t="shared" si="12"/>
        <v>0</v>
      </c>
      <c r="G59" s="520"/>
      <c r="H59" s="356"/>
      <c r="I59" s="747">
        <f t="shared" si="8"/>
        <v>1643.480000000003</v>
      </c>
      <c r="J59" s="1246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7">
        <f t="shared" si="10"/>
        <v>4004.28</v>
      </c>
      <c r="V59" s="1329">
        <f t="shared" si="15"/>
        <v>882</v>
      </c>
      <c r="W59" s="59">
        <f t="shared" si="5"/>
        <v>0</v>
      </c>
    </row>
    <row r="60" spans="1:23" x14ac:dyDescent="0.25">
      <c r="B60" s="129">
        <v>4.54</v>
      </c>
      <c r="C60" s="15"/>
      <c r="D60" s="791">
        <f t="shared" si="6"/>
        <v>0</v>
      </c>
      <c r="E60" s="1170"/>
      <c r="F60" s="791">
        <f t="shared" si="12"/>
        <v>0</v>
      </c>
      <c r="G60" s="520"/>
      <c r="H60" s="356"/>
      <c r="I60" s="747">
        <f t="shared" si="8"/>
        <v>1643.480000000003</v>
      </c>
      <c r="J60" s="1246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7">
        <f t="shared" si="10"/>
        <v>4004.28</v>
      </c>
      <c r="V60" s="1329">
        <f t="shared" si="15"/>
        <v>882</v>
      </c>
      <c r="W60" s="59">
        <f t="shared" si="5"/>
        <v>0</v>
      </c>
    </row>
    <row r="61" spans="1:23" x14ac:dyDescent="0.25">
      <c r="B61" s="129">
        <v>4.54</v>
      </c>
      <c r="C61" s="15"/>
      <c r="D61" s="791">
        <f t="shared" si="6"/>
        <v>0</v>
      </c>
      <c r="E61" s="1170"/>
      <c r="F61" s="791">
        <f t="shared" si="12"/>
        <v>0</v>
      </c>
      <c r="G61" s="520"/>
      <c r="H61" s="356"/>
      <c r="I61" s="747">
        <f t="shared" si="8"/>
        <v>1643.480000000003</v>
      </c>
      <c r="J61" s="1246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7">
        <f t="shared" si="10"/>
        <v>4004.28</v>
      </c>
      <c r="V61" s="1329">
        <f t="shared" si="15"/>
        <v>882</v>
      </c>
      <c r="W61" s="59">
        <f t="shared" si="5"/>
        <v>0</v>
      </c>
    </row>
    <row r="62" spans="1:23" x14ac:dyDescent="0.25">
      <c r="B62" s="129">
        <v>4.54</v>
      </c>
      <c r="C62" s="15"/>
      <c r="D62" s="791">
        <f t="shared" si="6"/>
        <v>0</v>
      </c>
      <c r="E62" s="1170"/>
      <c r="F62" s="791">
        <f t="shared" si="12"/>
        <v>0</v>
      </c>
      <c r="G62" s="520"/>
      <c r="H62" s="356"/>
      <c r="I62" s="747">
        <f t="shared" si="8"/>
        <v>1643.480000000003</v>
      </c>
      <c r="J62" s="1246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7">
        <f t="shared" si="10"/>
        <v>4004.28</v>
      </c>
      <c r="V62" s="1329">
        <f t="shared" si="15"/>
        <v>882</v>
      </c>
      <c r="W62" s="59">
        <f t="shared" si="5"/>
        <v>0</v>
      </c>
    </row>
    <row r="63" spans="1:23" x14ac:dyDescent="0.25">
      <c r="B63" s="129">
        <v>4.54</v>
      </c>
      <c r="C63" s="15"/>
      <c r="D63" s="791">
        <f t="shared" si="6"/>
        <v>0</v>
      </c>
      <c r="E63" s="1170"/>
      <c r="F63" s="791">
        <f t="shared" si="12"/>
        <v>0</v>
      </c>
      <c r="G63" s="520"/>
      <c r="H63" s="356"/>
      <c r="I63" s="747">
        <f t="shared" si="8"/>
        <v>1643.480000000003</v>
      </c>
      <c r="J63" s="1246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7">
        <f t="shared" si="10"/>
        <v>4004.28</v>
      </c>
      <c r="V63" s="1329">
        <f t="shared" si="15"/>
        <v>882</v>
      </c>
      <c r="W63" s="59">
        <f t="shared" si="5"/>
        <v>0</v>
      </c>
    </row>
    <row r="64" spans="1:23" x14ac:dyDescent="0.25">
      <c r="B64" s="129">
        <v>4.54</v>
      </c>
      <c r="C64" s="15"/>
      <c r="D64" s="791">
        <f t="shared" si="6"/>
        <v>0</v>
      </c>
      <c r="E64" s="1170"/>
      <c r="F64" s="791">
        <f t="shared" si="12"/>
        <v>0</v>
      </c>
      <c r="G64" s="520"/>
      <c r="H64" s="356"/>
      <c r="I64" s="747">
        <f t="shared" si="8"/>
        <v>1643.480000000003</v>
      </c>
      <c r="J64" s="1246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7">
        <f t="shared" si="10"/>
        <v>4004.28</v>
      </c>
      <c r="V64" s="1329">
        <f t="shared" si="15"/>
        <v>882</v>
      </c>
      <c r="W64" s="59">
        <f t="shared" si="5"/>
        <v>0</v>
      </c>
    </row>
    <row r="65" spans="2:23" x14ac:dyDescent="0.25">
      <c r="B65" s="129">
        <v>4.54</v>
      </c>
      <c r="C65" s="15"/>
      <c r="D65" s="791">
        <f t="shared" si="6"/>
        <v>0</v>
      </c>
      <c r="E65" s="1170"/>
      <c r="F65" s="791">
        <f t="shared" si="12"/>
        <v>0</v>
      </c>
      <c r="G65" s="520"/>
      <c r="H65" s="356"/>
      <c r="I65" s="747">
        <f t="shared" si="8"/>
        <v>1643.480000000003</v>
      </c>
      <c r="J65" s="1246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7">
        <f t="shared" si="10"/>
        <v>4004.28</v>
      </c>
      <c r="V65" s="1329">
        <f t="shared" si="15"/>
        <v>882</v>
      </c>
      <c r="W65" s="59">
        <f t="shared" si="5"/>
        <v>0</v>
      </c>
    </row>
    <row r="66" spans="2:23" x14ac:dyDescent="0.25">
      <c r="B66" s="129">
        <v>4.54</v>
      </c>
      <c r="C66" s="15"/>
      <c r="D66" s="791">
        <f t="shared" si="6"/>
        <v>0</v>
      </c>
      <c r="E66" s="1170"/>
      <c r="F66" s="791">
        <f t="shared" si="12"/>
        <v>0</v>
      </c>
      <c r="G66" s="520"/>
      <c r="H66" s="356"/>
      <c r="I66" s="747">
        <f t="shared" si="8"/>
        <v>1643.480000000003</v>
      </c>
      <c r="J66" s="1246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7">
        <f t="shared" si="10"/>
        <v>4004.28</v>
      </c>
      <c r="V66" s="1329">
        <f t="shared" si="15"/>
        <v>882</v>
      </c>
      <c r="W66" s="59">
        <f t="shared" si="5"/>
        <v>0</v>
      </c>
    </row>
    <row r="67" spans="2:23" x14ac:dyDescent="0.25">
      <c r="B67" s="129">
        <v>4.54</v>
      </c>
      <c r="C67" s="15"/>
      <c r="D67" s="791">
        <f t="shared" si="6"/>
        <v>0</v>
      </c>
      <c r="E67" s="1170"/>
      <c r="F67" s="791">
        <f t="shared" si="12"/>
        <v>0</v>
      </c>
      <c r="G67" s="520"/>
      <c r="H67" s="356"/>
      <c r="I67" s="747">
        <f t="shared" si="8"/>
        <v>1643.480000000003</v>
      </c>
      <c r="J67" s="1246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7">
        <f t="shared" si="10"/>
        <v>4004.28</v>
      </c>
      <c r="V67" s="1329">
        <f t="shared" si="15"/>
        <v>882</v>
      </c>
      <c r="W67" s="59">
        <f t="shared" si="5"/>
        <v>0</v>
      </c>
    </row>
    <row r="68" spans="2:23" x14ac:dyDescent="0.25">
      <c r="B68" s="129">
        <v>4.54</v>
      </c>
      <c r="C68" s="15"/>
      <c r="D68" s="791">
        <f t="shared" si="6"/>
        <v>0</v>
      </c>
      <c r="E68" s="1170"/>
      <c r="F68" s="791">
        <f t="shared" si="12"/>
        <v>0</v>
      </c>
      <c r="G68" s="520"/>
      <c r="H68" s="356"/>
      <c r="I68" s="747">
        <f t="shared" si="8"/>
        <v>1643.480000000003</v>
      </c>
      <c r="J68" s="1246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7">
        <f t="shared" si="10"/>
        <v>4004.28</v>
      </c>
      <c r="V68" s="1329">
        <f t="shared" si="15"/>
        <v>882</v>
      </c>
      <c r="W68" s="59">
        <f t="shared" si="5"/>
        <v>0</v>
      </c>
    </row>
    <row r="69" spans="2:23" x14ac:dyDescent="0.25">
      <c r="B69" s="129">
        <v>4.54</v>
      </c>
      <c r="C69" s="15"/>
      <c r="D69" s="791">
        <f t="shared" si="6"/>
        <v>0</v>
      </c>
      <c r="E69" s="1170"/>
      <c r="F69" s="791">
        <f t="shared" si="12"/>
        <v>0</v>
      </c>
      <c r="G69" s="520"/>
      <c r="H69" s="356"/>
      <c r="I69" s="747">
        <f t="shared" si="8"/>
        <v>1643.480000000003</v>
      </c>
      <c r="J69" s="1122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7">
        <f t="shared" si="10"/>
        <v>4004.28</v>
      </c>
      <c r="V69" s="1329">
        <f t="shared" si="15"/>
        <v>882</v>
      </c>
      <c r="W69" s="59">
        <f t="shared" si="5"/>
        <v>0</v>
      </c>
    </row>
    <row r="70" spans="2:23" x14ac:dyDescent="0.25">
      <c r="B70" s="129">
        <v>4.54</v>
      </c>
      <c r="C70" s="15"/>
      <c r="D70" s="791">
        <f t="shared" si="6"/>
        <v>0</v>
      </c>
      <c r="E70" s="1170"/>
      <c r="F70" s="791">
        <f t="shared" si="12"/>
        <v>0</v>
      </c>
      <c r="G70" s="520"/>
      <c r="H70" s="356"/>
      <c r="I70" s="747">
        <f t="shared" si="8"/>
        <v>1643.480000000003</v>
      </c>
      <c r="J70" s="1122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7">
        <f t="shared" si="10"/>
        <v>4004.28</v>
      </c>
      <c r="V70" s="1329">
        <f t="shared" si="15"/>
        <v>882</v>
      </c>
      <c r="W70" s="59">
        <f t="shared" si="5"/>
        <v>0</v>
      </c>
    </row>
    <row r="71" spans="2:23" x14ac:dyDescent="0.25">
      <c r="B71" s="129">
        <v>4.54</v>
      </c>
      <c r="C71" s="15"/>
      <c r="D71" s="791">
        <f t="shared" si="6"/>
        <v>0</v>
      </c>
      <c r="E71" s="1170"/>
      <c r="F71" s="791">
        <f t="shared" si="12"/>
        <v>0</v>
      </c>
      <c r="G71" s="520"/>
      <c r="H71" s="356"/>
      <c r="I71" s="747">
        <f t="shared" si="8"/>
        <v>1643.480000000003</v>
      </c>
      <c r="J71" s="1122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7">
        <f t="shared" si="10"/>
        <v>4004.28</v>
      </c>
      <c r="V71" s="1329">
        <f t="shared" si="15"/>
        <v>882</v>
      </c>
      <c r="W71" s="59">
        <f t="shared" si="5"/>
        <v>0</v>
      </c>
    </row>
    <row r="72" spans="2:23" x14ac:dyDescent="0.25">
      <c r="B72" s="129">
        <v>4.54</v>
      </c>
      <c r="C72" s="15"/>
      <c r="D72" s="791">
        <f t="shared" si="6"/>
        <v>0</v>
      </c>
      <c r="E72" s="1170"/>
      <c r="F72" s="791">
        <f t="shared" si="12"/>
        <v>0</v>
      </c>
      <c r="G72" s="520"/>
      <c r="H72" s="356"/>
      <c r="I72" s="747">
        <f t="shared" si="8"/>
        <v>1643.480000000003</v>
      </c>
      <c r="J72" s="1122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7">
        <f t="shared" si="10"/>
        <v>4004.28</v>
      </c>
      <c r="V72" s="1329">
        <f t="shared" si="15"/>
        <v>882</v>
      </c>
      <c r="W72" s="59">
        <f t="shared" si="5"/>
        <v>0</v>
      </c>
    </row>
    <row r="73" spans="2:23" x14ac:dyDescent="0.25">
      <c r="B73" s="129">
        <v>4.54</v>
      </c>
      <c r="C73" s="15"/>
      <c r="D73" s="791">
        <f t="shared" si="6"/>
        <v>0</v>
      </c>
      <c r="E73" s="1170"/>
      <c r="F73" s="791">
        <f t="shared" si="12"/>
        <v>0</v>
      </c>
      <c r="G73" s="520"/>
      <c r="H73" s="356"/>
      <c r="I73" s="747">
        <f t="shared" si="8"/>
        <v>1643.480000000003</v>
      </c>
      <c r="J73" s="1122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7">
        <f t="shared" si="10"/>
        <v>4004.28</v>
      </c>
      <c r="V73" s="1329">
        <f t="shared" si="15"/>
        <v>882</v>
      </c>
      <c r="W73" s="59">
        <f t="shared" si="5"/>
        <v>0</v>
      </c>
    </row>
    <row r="74" spans="2:23" x14ac:dyDescent="0.25">
      <c r="B74" s="129">
        <v>4.54</v>
      </c>
      <c r="C74" s="15"/>
      <c r="D74" s="791">
        <f t="shared" ref="D74:D109" si="16">C74*B74</f>
        <v>0</v>
      </c>
      <c r="E74" s="1170"/>
      <c r="F74" s="791">
        <f t="shared" si="12"/>
        <v>0</v>
      </c>
      <c r="G74" s="520"/>
      <c r="H74" s="356"/>
      <c r="I74" s="747">
        <f t="shared" si="8"/>
        <v>1643.480000000003</v>
      </c>
      <c r="J74" s="1122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7">
        <f t="shared" si="10"/>
        <v>4004.28</v>
      </c>
      <c r="V74" s="1329">
        <f t="shared" si="15"/>
        <v>882</v>
      </c>
      <c r="W74" s="59">
        <f t="shared" si="5"/>
        <v>0</v>
      </c>
    </row>
    <row r="75" spans="2:23" x14ac:dyDescent="0.25">
      <c r="B75" s="129">
        <v>4.54</v>
      </c>
      <c r="C75" s="15"/>
      <c r="D75" s="791">
        <f t="shared" si="16"/>
        <v>0</v>
      </c>
      <c r="E75" s="1170"/>
      <c r="F75" s="791">
        <f t="shared" si="12"/>
        <v>0</v>
      </c>
      <c r="G75" s="520"/>
      <c r="H75" s="356"/>
      <c r="I75" s="747">
        <f t="shared" si="8"/>
        <v>1643.480000000003</v>
      </c>
      <c r="J75" s="1122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7">
        <f t="shared" si="10"/>
        <v>4004.28</v>
      </c>
      <c r="V75" s="1329">
        <f t="shared" si="15"/>
        <v>882</v>
      </c>
      <c r="W75" s="59">
        <f t="shared" si="5"/>
        <v>0</v>
      </c>
    </row>
    <row r="76" spans="2:23" x14ac:dyDescent="0.25">
      <c r="B76" s="129">
        <v>4.54</v>
      </c>
      <c r="C76" s="15"/>
      <c r="D76" s="791">
        <f t="shared" si="16"/>
        <v>0</v>
      </c>
      <c r="E76" s="1170"/>
      <c r="F76" s="791">
        <f t="shared" si="12"/>
        <v>0</v>
      </c>
      <c r="G76" s="520"/>
      <c r="H76" s="356"/>
      <c r="I76" s="747">
        <f t="shared" ref="I76:I108" si="18">I75-F76</f>
        <v>1643.480000000003</v>
      </c>
      <c r="J76" s="1122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7">
        <f t="shared" ref="U76:U108" si="19">U75-R76</f>
        <v>4004.28</v>
      </c>
      <c r="V76" s="1329">
        <f t="shared" si="15"/>
        <v>882</v>
      </c>
      <c r="W76" s="59">
        <f t="shared" si="5"/>
        <v>0</v>
      </c>
    </row>
    <row r="77" spans="2:23" x14ac:dyDescent="0.25">
      <c r="B77" s="129">
        <v>4.54</v>
      </c>
      <c r="C77" s="15"/>
      <c r="D77" s="791">
        <f t="shared" si="16"/>
        <v>0</v>
      </c>
      <c r="E77" s="1170"/>
      <c r="F77" s="791">
        <f t="shared" si="12"/>
        <v>0</v>
      </c>
      <c r="G77" s="520"/>
      <c r="H77" s="356"/>
      <c r="I77" s="747">
        <f t="shared" si="18"/>
        <v>1643.480000000003</v>
      </c>
      <c r="J77" s="1122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7">
        <f t="shared" si="19"/>
        <v>4004.28</v>
      </c>
      <c r="V77" s="1329">
        <f t="shared" si="15"/>
        <v>882</v>
      </c>
      <c r="W77" s="59">
        <f t="shared" si="5"/>
        <v>0</v>
      </c>
    </row>
    <row r="78" spans="2:23" x14ac:dyDescent="0.25">
      <c r="B78" s="129">
        <v>4.54</v>
      </c>
      <c r="C78" s="15"/>
      <c r="D78" s="791">
        <f t="shared" si="16"/>
        <v>0</v>
      </c>
      <c r="E78" s="1170"/>
      <c r="F78" s="791">
        <f t="shared" si="12"/>
        <v>0</v>
      </c>
      <c r="G78" s="520"/>
      <c r="H78" s="356"/>
      <c r="I78" s="747">
        <f t="shared" si="18"/>
        <v>1643.480000000003</v>
      </c>
      <c r="J78" s="1122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7">
        <f t="shared" si="19"/>
        <v>4004.28</v>
      </c>
      <c r="V78" s="1329">
        <f t="shared" si="15"/>
        <v>882</v>
      </c>
      <c r="W78" s="59">
        <f t="shared" si="5"/>
        <v>0</v>
      </c>
    </row>
    <row r="79" spans="2:23" x14ac:dyDescent="0.25">
      <c r="B79" s="129">
        <v>4.54</v>
      </c>
      <c r="C79" s="15"/>
      <c r="D79" s="791">
        <f t="shared" si="16"/>
        <v>0</v>
      </c>
      <c r="E79" s="1170"/>
      <c r="F79" s="791">
        <f t="shared" si="12"/>
        <v>0</v>
      </c>
      <c r="G79" s="520"/>
      <c r="H79" s="356"/>
      <c r="I79" s="747">
        <f t="shared" si="18"/>
        <v>1643.480000000003</v>
      </c>
      <c r="J79" s="1122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7">
        <f t="shared" si="19"/>
        <v>4004.28</v>
      </c>
      <c r="V79" s="1329">
        <f t="shared" si="15"/>
        <v>882</v>
      </c>
      <c r="W79" s="59">
        <f t="shared" si="5"/>
        <v>0</v>
      </c>
    </row>
    <row r="80" spans="2:23" x14ac:dyDescent="0.25">
      <c r="B80" s="129">
        <v>4.54</v>
      </c>
      <c r="C80" s="15"/>
      <c r="D80" s="791">
        <f t="shared" si="16"/>
        <v>0</v>
      </c>
      <c r="E80" s="1170"/>
      <c r="F80" s="791">
        <f t="shared" si="12"/>
        <v>0</v>
      </c>
      <c r="G80" s="520"/>
      <c r="H80" s="356"/>
      <c r="I80" s="747">
        <f t="shared" si="18"/>
        <v>1643.480000000003</v>
      </c>
      <c r="J80" s="1122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7">
        <f t="shared" si="19"/>
        <v>4004.28</v>
      </c>
      <c r="V80" s="1329">
        <f t="shared" si="15"/>
        <v>882</v>
      </c>
      <c r="W80" s="59">
        <f t="shared" si="5"/>
        <v>0</v>
      </c>
    </row>
    <row r="81" spans="2:23" x14ac:dyDescent="0.25">
      <c r="B81" s="129">
        <v>4.54</v>
      </c>
      <c r="C81" s="15"/>
      <c r="D81" s="791">
        <f t="shared" si="16"/>
        <v>0</v>
      </c>
      <c r="E81" s="1170"/>
      <c r="F81" s="791">
        <f t="shared" si="12"/>
        <v>0</v>
      </c>
      <c r="G81" s="520"/>
      <c r="H81" s="356"/>
      <c r="I81" s="747">
        <f t="shared" si="18"/>
        <v>1643.480000000003</v>
      </c>
      <c r="J81" s="1122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7">
        <f t="shared" si="19"/>
        <v>4004.28</v>
      </c>
      <c r="V81" s="1329">
        <f t="shared" si="15"/>
        <v>882</v>
      </c>
      <c r="W81" s="59">
        <f t="shared" si="5"/>
        <v>0</v>
      </c>
    </row>
    <row r="82" spans="2:23" x14ac:dyDescent="0.25">
      <c r="B82" s="129">
        <v>4.54</v>
      </c>
      <c r="C82" s="15"/>
      <c r="D82" s="791">
        <f t="shared" si="16"/>
        <v>0</v>
      </c>
      <c r="E82" s="1170"/>
      <c r="F82" s="791">
        <f t="shared" si="12"/>
        <v>0</v>
      </c>
      <c r="G82" s="520"/>
      <c r="H82" s="356"/>
      <c r="I82" s="747">
        <f t="shared" si="18"/>
        <v>1643.480000000003</v>
      </c>
      <c r="J82" s="1122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7">
        <f t="shared" si="19"/>
        <v>4004.28</v>
      </c>
      <c r="V82" s="1329">
        <f t="shared" si="15"/>
        <v>882</v>
      </c>
      <c r="W82" s="59">
        <f t="shared" si="5"/>
        <v>0</v>
      </c>
    </row>
    <row r="83" spans="2:23" x14ac:dyDescent="0.25">
      <c r="B83" s="129">
        <v>4.54</v>
      </c>
      <c r="C83" s="15"/>
      <c r="D83" s="791">
        <f t="shared" si="16"/>
        <v>0</v>
      </c>
      <c r="E83" s="1170"/>
      <c r="F83" s="791">
        <f t="shared" si="12"/>
        <v>0</v>
      </c>
      <c r="G83" s="520"/>
      <c r="H83" s="356"/>
      <c r="I83" s="747">
        <f t="shared" si="18"/>
        <v>1643.480000000003</v>
      </c>
      <c r="J83" s="1122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7">
        <f t="shared" si="19"/>
        <v>4004.28</v>
      </c>
      <c r="V83" s="1329">
        <f t="shared" si="15"/>
        <v>882</v>
      </c>
      <c r="W83" s="59">
        <f t="shared" si="5"/>
        <v>0</v>
      </c>
    </row>
    <row r="84" spans="2:23" x14ac:dyDescent="0.25">
      <c r="B84" s="129">
        <v>4.54</v>
      </c>
      <c r="C84" s="15"/>
      <c r="D84" s="791">
        <f t="shared" si="16"/>
        <v>0</v>
      </c>
      <c r="E84" s="1170"/>
      <c r="F84" s="791">
        <f t="shared" si="12"/>
        <v>0</v>
      </c>
      <c r="G84" s="520"/>
      <c r="H84" s="356"/>
      <c r="I84" s="747">
        <f t="shared" si="18"/>
        <v>1643.480000000003</v>
      </c>
      <c r="J84" s="1122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7">
        <f t="shared" si="19"/>
        <v>4004.28</v>
      </c>
      <c r="V84" s="1329">
        <f t="shared" si="15"/>
        <v>882</v>
      </c>
      <c r="W84" s="59">
        <f t="shared" si="5"/>
        <v>0</v>
      </c>
    </row>
    <row r="85" spans="2:23" x14ac:dyDescent="0.25">
      <c r="B85" s="129">
        <v>4.54</v>
      </c>
      <c r="C85" s="15"/>
      <c r="D85" s="791">
        <f t="shared" si="16"/>
        <v>0</v>
      </c>
      <c r="E85" s="1170"/>
      <c r="F85" s="791">
        <f t="shared" si="12"/>
        <v>0</v>
      </c>
      <c r="G85" s="520"/>
      <c r="H85" s="356"/>
      <c r="I85" s="747">
        <f t="shared" si="18"/>
        <v>1643.480000000003</v>
      </c>
      <c r="J85" s="1122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7">
        <f t="shared" si="19"/>
        <v>4004.28</v>
      </c>
      <c r="V85" s="1329">
        <f t="shared" si="15"/>
        <v>882</v>
      </c>
      <c r="W85" s="59">
        <f t="shared" si="5"/>
        <v>0</v>
      </c>
    </row>
    <row r="86" spans="2:23" x14ac:dyDescent="0.25">
      <c r="B86" s="129">
        <v>4.54</v>
      </c>
      <c r="C86" s="15"/>
      <c r="D86" s="791">
        <f t="shared" si="16"/>
        <v>0</v>
      </c>
      <c r="E86" s="1170"/>
      <c r="F86" s="791">
        <f t="shared" si="12"/>
        <v>0</v>
      </c>
      <c r="G86" s="520"/>
      <c r="H86" s="356"/>
      <c r="I86" s="747">
        <f t="shared" si="18"/>
        <v>1643.480000000003</v>
      </c>
      <c r="J86" s="1122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7">
        <f t="shared" si="19"/>
        <v>4004.28</v>
      </c>
      <c r="V86" s="1329">
        <f t="shared" si="15"/>
        <v>882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1">
        <f t="shared" si="16"/>
        <v>0</v>
      </c>
      <c r="E87" s="1170"/>
      <c r="F87" s="791">
        <f t="shared" si="12"/>
        <v>0</v>
      </c>
      <c r="G87" s="520"/>
      <c r="H87" s="356"/>
      <c r="I87" s="747">
        <f t="shared" si="18"/>
        <v>1643.480000000003</v>
      </c>
      <c r="J87" s="1122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7">
        <f t="shared" si="19"/>
        <v>4004.28</v>
      </c>
      <c r="V87" s="1329">
        <f t="shared" si="15"/>
        <v>882</v>
      </c>
      <c r="W87" s="59">
        <f t="shared" si="21"/>
        <v>0</v>
      </c>
    </row>
    <row r="88" spans="2:23" x14ac:dyDescent="0.25">
      <c r="B88" s="129">
        <v>4.54</v>
      </c>
      <c r="C88" s="15"/>
      <c r="D88" s="791">
        <f t="shared" si="16"/>
        <v>0</v>
      </c>
      <c r="E88" s="1170"/>
      <c r="F88" s="791">
        <f t="shared" si="12"/>
        <v>0</v>
      </c>
      <c r="G88" s="520"/>
      <c r="H88" s="356"/>
      <c r="I88" s="747">
        <f t="shared" si="18"/>
        <v>1643.480000000003</v>
      </c>
      <c r="J88" s="1122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7">
        <f t="shared" si="19"/>
        <v>4004.28</v>
      </c>
      <c r="V88" s="1329">
        <f t="shared" si="15"/>
        <v>882</v>
      </c>
      <c r="W88" s="59">
        <f t="shared" si="21"/>
        <v>0</v>
      </c>
    </row>
    <row r="89" spans="2:23" x14ac:dyDescent="0.25">
      <c r="B89" s="129">
        <v>4.54</v>
      </c>
      <c r="C89" s="15"/>
      <c r="D89" s="791">
        <f t="shared" si="16"/>
        <v>0</v>
      </c>
      <c r="E89" s="1170"/>
      <c r="F89" s="791">
        <f t="shared" si="12"/>
        <v>0</v>
      </c>
      <c r="G89" s="520"/>
      <c r="H89" s="356"/>
      <c r="I89" s="747">
        <f t="shared" si="18"/>
        <v>1643.480000000003</v>
      </c>
      <c r="J89" s="1122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7">
        <f t="shared" si="19"/>
        <v>4004.28</v>
      </c>
      <c r="V89" s="1329">
        <f t="shared" si="15"/>
        <v>882</v>
      </c>
      <c r="W89" s="59">
        <f t="shared" si="21"/>
        <v>0</v>
      </c>
    </row>
    <row r="90" spans="2:23" x14ac:dyDescent="0.25">
      <c r="B90" s="129">
        <v>4.54</v>
      </c>
      <c r="C90" s="15"/>
      <c r="D90" s="791">
        <f t="shared" si="16"/>
        <v>0</v>
      </c>
      <c r="E90" s="1170"/>
      <c r="F90" s="791">
        <f t="shared" si="12"/>
        <v>0</v>
      </c>
      <c r="G90" s="520"/>
      <c r="H90" s="356"/>
      <c r="I90" s="747">
        <f t="shared" si="18"/>
        <v>1643.480000000003</v>
      </c>
      <c r="J90" s="1122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7">
        <f t="shared" si="19"/>
        <v>4004.28</v>
      </c>
      <c r="V90" s="1329">
        <f t="shared" si="15"/>
        <v>882</v>
      </c>
      <c r="W90" s="59">
        <f t="shared" si="21"/>
        <v>0</v>
      </c>
    </row>
    <row r="91" spans="2:23" x14ac:dyDescent="0.25">
      <c r="B91" s="129">
        <v>4.54</v>
      </c>
      <c r="C91" s="15"/>
      <c r="D91" s="791">
        <f t="shared" si="16"/>
        <v>0</v>
      </c>
      <c r="E91" s="1170"/>
      <c r="F91" s="791">
        <f t="shared" si="12"/>
        <v>0</v>
      </c>
      <c r="G91" s="520"/>
      <c r="H91" s="356"/>
      <c r="I91" s="747">
        <f t="shared" si="18"/>
        <v>1643.480000000003</v>
      </c>
      <c r="J91" s="1122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7">
        <f t="shared" si="19"/>
        <v>4004.28</v>
      </c>
      <c r="V91" s="1329">
        <f t="shared" si="15"/>
        <v>882</v>
      </c>
      <c r="W91" s="59">
        <f t="shared" si="21"/>
        <v>0</v>
      </c>
    </row>
    <row r="92" spans="2:23" x14ac:dyDescent="0.25">
      <c r="B92" s="129">
        <v>4.54</v>
      </c>
      <c r="C92" s="15"/>
      <c r="D92" s="791">
        <f t="shared" si="16"/>
        <v>0</v>
      </c>
      <c r="E92" s="1170"/>
      <c r="F92" s="791">
        <f t="shared" si="12"/>
        <v>0</v>
      </c>
      <c r="G92" s="520"/>
      <c r="H92" s="356"/>
      <c r="I92" s="747">
        <f t="shared" si="18"/>
        <v>1643.480000000003</v>
      </c>
      <c r="J92" s="1122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7">
        <f t="shared" si="19"/>
        <v>4004.28</v>
      </c>
      <c r="V92" s="1329">
        <f t="shared" si="15"/>
        <v>882</v>
      </c>
      <c r="W92" s="59">
        <f t="shared" si="21"/>
        <v>0</v>
      </c>
    </row>
    <row r="93" spans="2:23" x14ac:dyDescent="0.25">
      <c r="B93" s="129">
        <v>4.54</v>
      </c>
      <c r="C93" s="15"/>
      <c r="D93" s="791">
        <f t="shared" si="16"/>
        <v>0</v>
      </c>
      <c r="E93" s="1170"/>
      <c r="F93" s="791">
        <f t="shared" si="12"/>
        <v>0</v>
      </c>
      <c r="G93" s="520"/>
      <c r="H93" s="356"/>
      <c r="I93" s="747">
        <f t="shared" si="18"/>
        <v>1643.480000000003</v>
      </c>
      <c r="J93" s="1122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7">
        <f t="shared" si="19"/>
        <v>4004.28</v>
      </c>
      <c r="V93" s="1329">
        <f t="shared" si="15"/>
        <v>882</v>
      </c>
      <c r="W93" s="59">
        <f t="shared" si="21"/>
        <v>0</v>
      </c>
    </row>
    <row r="94" spans="2:23" x14ac:dyDescent="0.25">
      <c r="B94" s="129">
        <v>4.54</v>
      </c>
      <c r="C94" s="15"/>
      <c r="D94" s="791">
        <f t="shared" si="16"/>
        <v>0</v>
      </c>
      <c r="E94" s="1170"/>
      <c r="F94" s="791">
        <f t="shared" si="12"/>
        <v>0</v>
      </c>
      <c r="G94" s="520"/>
      <c r="H94" s="356"/>
      <c r="I94" s="747">
        <f t="shared" si="18"/>
        <v>1643.480000000003</v>
      </c>
      <c r="J94" s="1122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7">
        <f t="shared" si="19"/>
        <v>4004.28</v>
      </c>
      <c r="V94" s="1329">
        <f t="shared" si="15"/>
        <v>882</v>
      </c>
      <c r="W94" s="59">
        <f t="shared" si="21"/>
        <v>0</v>
      </c>
    </row>
    <row r="95" spans="2:23" x14ac:dyDescent="0.25">
      <c r="B95" s="129">
        <v>4.54</v>
      </c>
      <c r="C95" s="15"/>
      <c r="D95" s="791">
        <f t="shared" si="16"/>
        <v>0</v>
      </c>
      <c r="E95" s="1170"/>
      <c r="F95" s="791">
        <f t="shared" si="12"/>
        <v>0</v>
      </c>
      <c r="G95" s="520"/>
      <c r="H95" s="356"/>
      <c r="I95" s="747">
        <f t="shared" si="18"/>
        <v>1643.480000000003</v>
      </c>
      <c r="J95" s="1122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7">
        <f t="shared" si="19"/>
        <v>4004.28</v>
      </c>
      <c r="V95" s="1329">
        <f t="shared" si="15"/>
        <v>882</v>
      </c>
      <c r="W95" s="59">
        <f t="shared" si="21"/>
        <v>0</v>
      </c>
    </row>
    <row r="96" spans="2:23" x14ac:dyDescent="0.25">
      <c r="B96" s="129">
        <v>4.54</v>
      </c>
      <c r="C96" s="15"/>
      <c r="D96" s="791">
        <f t="shared" si="16"/>
        <v>0</v>
      </c>
      <c r="E96" s="1170"/>
      <c r="F96" s="791">
        <f t="shared" si="12"/>
        <v>0</v>
      </c>
      <c r="G96" s="520"/>
      <c r="H96" s="356"/>
      <c r="I96" s="747">
        <f t="shared" si="18"/>
        <v>1643.480000000003</v>
      </c>
      <c r="J96" s="1122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7">
        <f t="shared" si="19"/>
        <v>4004.28</v>
      </c>
      <c r="V96" s="1329">
        <f t="shared" si="15"/>
        <v>882</v>
      </c>
      <c r="W96" s="59">
        <f t="shared" si="21"/>
        <v>0</v>
      </c>
    </row>
    <row r="97" spans="2:23" x14ac:dyDescent="0.25">
      <c r="B97" s="129">
        <v>4.54</v>
      </c>
      <c r="C97" s="15"/>
      <c r="D97" s="791">
        <f t="shared" si="16"/>
        <v>0</v>
      </c>
      <c r="E97" s="1170"/>
      <c r="F97" s="791">
        <f t="shared" si="12"/>
        <v>0</v>
      </c>
      <c r="G97" s="520"/>
      <c r="H97" s="356"/>
      <c r="I97" s="747">
        <f t="shared" si="18"/>
        <v>1643.480000000003</v>
      </c>
      <c r="J97" s="1122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7">
        <f t="shared" si="19"/>
        <v>4004.28</v>
      </c>
      <c r="V97" s="1329">
        <f t="shared" si="15"/>
        <v>882</v>
      </c>
      <c r="W97" s="59">
        <f t="shared" si="21"/>
        <v>0</v>
      </c>
    </row>
    <row r="98" spans="2:23" x14ac:dyDescent="0.25">
      <c r="B98" s="129">
        <v>4.54</v>
      </c>
      <c r="C98" s="15"/>
      <c r="D98" s="791">
        <f t="shared" si="16"/>
        <v>0</v>
      </c>
      <c r="E98" s="1170"/>
      <c r="F98" s="791">
        <f t="shared" si="12"/>
        <v>0</v>
      </c>
      <c r="G98" s="520"/>
      <c r="H98" s="356"/>
      <c r="I98" s="747">
        <f t="shared" si="18"/>
        <v>1643.480000000003</v>
      </c>
      <c r="J98" s="1122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7">
        <f t="shared" si="19"/>
        <v>4004.28</v>
      </c>
      <c r="V98" s="1329">
        <f t="shared" si="15"/>
        <v>882</v>
      </c>
      <c r="W98" s="59">
        <f t="shared" si="21"/>
        <v>0</v>
      </c>
    </row>
    <row r="99" spans="2:23" x14ac:dyDescent="0.25">
      <c r="B99" s="129">
        <v>4.54</v>
      </c>
      <c r="C99" s="15"/>
      <c r="D99" s="791">
        <f t="shared" si="16"/>
        <v>0</v>
      </c>
      <c r="E99" s="1170"/>
      <c r="F99" s="791">
        <f t="shared" si="12"/>
        <v>0</v>
      </c>
      <c r="G99" s="520"/>
      <c r="H99" s="356"/>
      <c r="I99" s="747">
        <f t="shared" si="18"/>
        <v>1643.480000000003</v>
      </c>
      <c r="J99" s="1122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7">
        <f t="shared" si="19"/>
        <v>4004.28</v>
      </c>
      <c r="V99" s="1329">
        <f t="shared" si="15"/>
        <v>882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7">
        <f t="shared" si="18"/>
        <v>1643.480000000003</v>
      </c>
      <c r="J100" s="1122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7">
        <f t="shared" si="19"/>
        <v>4004.28</v>
      </c>
      <c r="V100" s="1329">
        <f t="shared" si="15"/>
        <v>882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7">
        <f t="shared" si="18"/>
        <v>1643.480000000003</v>
      </c>
      <c r="J101" s="1122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7">
        <f t="shared" si="19"/>
        <v>4004.28</v>
      </c>
      <c r="V101" s="1329">
        <f t="shared" si="15"/>
        <v>882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7">
        <f t="shared" si="18"/>
        <v>1643.480000000003</v>
      </c>
      <c r="J102" s="1122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7">
        <f t="shared" si="19"/>
        <v>4004.28</v>
      </c>
      <c r="V102" s="1329">
        <f t="shared" si="15"/>
        <v>882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7">
        <f t="shared" si="18"/>
        <v>1643.480000000003</v>
      </c>
      <c r="J103" s="1122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7">
        <f t="shared" si="19"/>
        <v>4004.28</v>
      </c>
      <c r="V103" s="1329">
        <f t="shared" si="15"/>
        <v>882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7">
        <f t="shared" si="18"/>
        <v>1643.480000000003</v>
      </c>
      <c r="J104" s="1122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7">
        <f t="shared" si="19"/>
        <v>4004.28</v>
      </c>
      <c r="V104" s="1329">
        <f t="shared" si="15"/>
        <v>882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7">
        <f t="shared" si="18"/>
        <v>1643.480000000003</v>
      </c>
      <c r="J105" s="1122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7">
        <f t="shared" si="19"/>
        <v>4004.28</v>
      </c>
      <c r="V105" s="1329">
        <f t="shared" si="15"/>
        <v>882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7">
        <f t="shared" si="18"/>
        <v>1643.480000000003</v>
      </c>
      <c r="J106" s="1122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7">
        <f t="shared" si="19"/>
        <v>4004.28</v>
      </c>
      <c r="V106" s="1329">
        <f t="shared" si="15"/>
        <v>882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7">
        <f t="shared" si="18"/>
        <v>1643.480000000003</v>
      </c>
      <c r="J107" s="1122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7">
        <f t="shared" si="19"/>
        <v>4004.28</v>
      </c>
      <c r="V107" s="1329">
        <f t="shared" si="15"/>
        <v>882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7">
        <f t="shared" si="18"/>
        <v>1643.480000000003</v>
      </c>
      <c r="J108" s="1122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7">
        <f t="shared" si="19"/>
        <v>4004.28</v>
      </c>
      <c r="V108" s="1329">
        <f t="shared" ref="V108" si="23">V107-O108</f>
        <v>882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22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29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2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29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22"/>
      <c r="O111" s="15"/>
      <c r="P111" s="6"/>
      <c r="Q111" s="13"/>
      <c r="R111" s="6"/>
      <c r="S111" s="31"/>
      <c r="T111" s="17"/>
      <c r="U111" s="128"/>
      <c r="V111" s="1329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22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1329"/>
    </row>
    <row r="113" spans="3:22" x14ac:dyDescent="0.25">
      <c r="C113" s="1655" t="s">
        <v>19</v>
      </c>
      <c r="D113" s="1656"/>
      <c r="E113" s="39">
        <f>E4+E5-F110+E6+E8</f>
        <v>1493.6600000000012</v>
      </c>
      <c r="F113" s="6"/>
      <c r="G113" s="6"/>
      <c r="H113" s="17"/>
      <c r="I113" s="128"/>
      <c r="J113" s="1122"/>
      <c r="O113" s="1655" t="s">
        <v>19</v>
      </c>
      <c r="P113" s="1656"/>
      <c r="Q113" s="39">
        <f>Q4+Q5-R110+Q6+Q8</f>
        <v>4004.28</v>
      </c>
      <c r="R113" s="6"/>
      <c r="S113" s="6"/>
      <c r="T113" s="17"/>
      <c r="U113" s="128"/>
      <c r="V113" s="1329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22"/>
      <c r="O114" s="44"/>
      <c r="P114" s="43"/>
      <c r="Q114" s="41"/>
      <c r="R114" s="6"/>
      <c r="S114" s="31"/>
      <c r="T114" s="17"/>
      <c r="U114" s="128"/>
      <c r="V114" s="1329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22"/>
      <c r="O115" s="15"/>
      <c r="P115" s="6"/>
      <c r="Q115" s="13"/>
      <c r="R115" s="6"/>
      <c r="S115" s="31"/>
      <c r="T115" s="17"/>
      <c r="U115" s="128"/>
      <c r="V115" s="1329"/>
    </row>
    <row r="116" spans="3:22" x14ac:dyDescent="0.25">
      <c r="I116" s="128"/>
      <c r="J116" s="1122"/>
      <c r="U116" s="128"/>
      <c r="V116" s="1329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590"/>
      <c r="B5" s="1590"/>
      <c r="C5" s="360"/>
      <c r="D5" s="568"/>
      <c r="E5" s="702"/>
      <c r="F5" s="653"/>
      <c r="G5" s="5"/>
    </row>
    <row r="6" spans="1:9" x14ac:dyDescent="0.25">
      <c r="A6" s="1590"/>
      <c r="B6" s="1590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4" t="s">
        <v>11</v>
      </c>
      <c r="D83" s="159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01" t="s">
        <v>316</v>
      </c>
      <c r="B1" s="1601"/>
      <c r="C1" s="1601"/>
      <c r="D1" s="1601"/>
      <c r="E1" s="1601"/>
      <c r="F1" s="1601"/>
      <c r="G1" s="160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8">
        <v>115</v>
      </c>
      <c r="G4" s="998"/>
    </row>
    <row r="5" spans="1:10" ht="15.75" customHeight="1" x14ac:dyDescent="0.25">
      <c r="A5" s="1657" t="s">
        <v>112</v>
      </c>
      <c r="B5" s="1609" t="s">
        <v>111</v>
      </c>
      <c r="C5" s="882"/>
      <c r="D5" s="883"/>
      <c r="E5" s="884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658"/>
      <c r="B6" s="1609"/>
      <c r="C6" s="190"/>
      <c r="D6" s="145"/>
      <c r="E6" s="102"/>
      <c r="F6" s="998"/>
    </row>
    <row r="7" spans="1:10" ht="15.75" customHeight="1" thickBot="1" x14ac:dyDescent="0.3">
      <c r="B7" s="12"/>
      <c r="C7" s="190"/>
      <c r="D7" s="145"/>
      <c r="E7" s="102"/>
      <c r="F7" s="998"/>
      <c r="I7" s="1659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60"/>
    </row>
    <row r="9" spans="1:10" ht="15.75" thickTop="1" x14ac:dyDescent="0.25">
      <c r="A9" s="998"/>
      <c r="B9" s="631">
        <f>F4++F5+F6+F7-C9</f>
        <v>118</v>
      </c>
      <c r="C9" s="613"/>
      <c r="D9" s="552">
        <v>0</v>
      </c>
      <c r="E9" s="634">
        <v>0</v>
      </c>
      <c r="F9" s="555">
        <f>D9</f>
        <v>0</v>
      </c>
      <c r="G9" s="553">
        <v>0</v>
      </c>
      <c r="H9" s="554">
        <v>0</v>
      </c>
      <c r="I9" s="1109">
        <f>E4+E5+E6+E7-F9</f>
        <v>3205.7599999999998</v>
      </c>
      <c r="J9" s="584"/>
    </row>
    <row r="10" spans="1:10" x14ac:dyDescent="0.25">
      <c r="B10" s="713">
        <f>B9-C10</f>
        <v>113</v>
      </c>
      <c r="C10" s="613">
        <v>5</v>
      </c>
      <c r="D10" s="552">
        <v>134.02000000000001</v>
      </c>
      <c r="E10" s="634">
        <v>45089</v>
      </c>
      <c r="F10" s="555">
        <f t="shared" ref="F10:F44" si="0">D10</f>
        <v>134.02000000000001</v>
      </c>
      <c r="G10" s="553" t="s">
        <v>170</v>
      </c>
      <c r="H10" s="554">
        <v>46</v>
      </c>
      <c r="I10" s="1110">
        <f>I9-F10</f>
        <v>3071.74</v>
      </c>
      <c r="J10" s="584"/>
    </row>
    <row r="11" spans="1:10" x14ac:dyDescent="0.25">
      <c r="A11" s="54" t="s">
        <v>32</v>
      </c>
      <c r="B11" s="713">
        <f t="shared" ref="B11:B45" si="1">B10-C11</f>
        <v>107</v>
      </c>
      <c r="C11" s="613">
        <v>6</v>
      </c>
      <c r="D11" s="552">
        <v>150.87</v>
      </c>
      <c r="E11" s="634">
        <v>45091</v>
      </c>
      <c r="F11" s="555">
        <f t="shared" si="0"/>
        <v>150.87</v>
      </c>
      <c r="G11" s="553" t="s">
        <v>173</v>
      </c>
      <c r="H11" s="554">
        <v>46</v>
      </c>
      <c r="I11" s="1110">
        <f t="shared" ref="I11:I45" si="2">I10-F11</f>
        <v>2920.87</v>
      </c>
      <c r="J11" s="584"/>
    </row>
    <row r="12" spans="1:10" x14ac:dyDescent="0.25">
      <c r="A12" s="84"/>
      <c r="B12" s="713">
        <f t="shared" si="1"/>
        <v>105</v>
      </c>
      <c r="C12" s="613">
        <v>2</v>
      </c>
      <c r="D12" s="552">
        <v>53.45</v>
      </c>
      <c r="E12" s="634">
        <v>45091</v>
      </c>
      <c r="F12" s="555">
        <f t="shared" si="0"/>
        <v>53.45</v>
      </c>
      <c r="G12" s="553" t="s">
        <v>173</v>
      </c>
      <c r="H12" s="554">
        <v>46</v>
      </c>
      <c r="I12" s="1110">
        <f t="shared" si="2"/>
        <v>2867.42</v>
      </c>
      <c r="J12" s="584"/>
    </row>
    <row r="13" spans="1:10" x14ac:dyDescent="0.25">
      <c r="B13" s="713">
        <f t="shared" si="1"/>
        <v>97</v>
      </c>
      <c r="C13" s="613">
        <v>8</v>
      </c>
      <c r="D13" s="552">
        <v>228.83</v>
      </c>
      <c r="E13" s="634">
        <v>45093</v>
      </c>
      <c r="F13" s="555">
        <f t="shared" si="0"/>
        <v>228.83</v>
      </c>
      <c r="G13" s="553" t="s">
        <v>174</v>
      </c>
      <c r="H13" s="554">
        <v>46</v>
      </c>
      <c r="I13" s="1110">
        <f t="shared" si="2"/>
        <v>2638.59</v>
      </c>
      <c r="J13" s="584"/>
    </row>
    <row r="14" spans="1:10" x14ac:dyDescent="0.25">
      <c r="A14" s="54" t="s">
        <v>33</v>
      </c>
      <c r="B14" s="713">
        <f t="shared" si="1"/>
        <v>90</v>
      </c>
      <c r="C14" s="613">
        <v>7</v>
      </c>
      <c r="D14" s="552">
        <v>194.28</v>
      </c>
      <c r="E14" s="634">
        <v>45103</v>
      </c>
      <c r="F14" s="555">
        <f t="shared" si="0"/>
        <v>194.28</v>
      </c>
      <c r="G14" s="553" t="s">
        <v>188</v>
      </c>
      <c r="H14" s="554">
        <v>46</v>
      </c>
      <c r="I14" s="1110">
        <f t="shared" si="2"/>
        <v>2444.31</v>
      </c>
      <c r="J14" s="584"/>
    </row>
    <row r="15" spans="1:10" x14ac:dyDescent="0.25">
      <c r="B15" s="713">
        <f t="shared" si="1"/>
        <v>85</v>
      </c>
      <c r="C15" s="613">
        <v>5</v>
      </c>
      <c r="D15" s="552">
        <v>126.91</v>
      </c>
      <c r="E15" s="634">
        <v>45105</v>
      </c>
      <c r="F15" s="555">
        <f t="shared" si="0"/>
        <v>126.91</v>
      </c>
      <c r="G15" s="553" t="s">
        <v>191</v>
      </c>
      <c r="H15" s="554">
        <v>46</v>
      </c>
      <c r="I15" s="1110">
        <f t="shared" si="2"/>
        <v>2317.4</v>
      </c>
      <c r="J15" s="584"/>
    </row>
    <row r="16" spans="1:10" x14ac:dyDescent="0.25">
      <c r="B16" s="631">
        <f t="shared" si="1"/>
        <v>79</v>
      </c>
      <c r="C16" s="613">
        <v>6</v>
      </c>
      <c r="D16" s="552">
        <v>158.38999999999999</v>
      </c>
      <c r="E16" s="634">
        <v>45105</v>
      </c>
      <c r="F16" s="555">
        <f t="shared" si="0"/>
        <v>158.38999999999999</v>
      </c>
      <c r="G16" s="553" t="s">
        <v>192</v>
      </c>
      <c r="H16" s="554">
        <v>46</v>
      </c>
      <c r="I16" s="1109">
        <f t="shared" si="2"/>
        <v>2159.0100000000002</v>
      </c>
      <c r="J16" s="584"/>
    </row>
    <row r="17" spans="2:10" x14ac:dyDescent="0.25">
      <c r="B17" s="713">
        <f t="shared" si="1"/>
        <v>79</v>
      </c>
      <c r="C17" s="613"/>
      <c r="D17" s="552"/>
      <c r="E17" s="634"/>
      <c r="F17" s="555">
        <f t="shared" si="0"/>
        <v>0</v>
      </c>
      <c r="G17" s="553"/>
      <c r="H17" s="554"/>
      <c r="I17" s="1110">
        <f t="shared" si="2"/>
        <v>2159.0100000000002</v>
      </c>
      <c r="J17" s="584"/>
    </row>
    <row r="18" spans="2:10" x14ac:dyDescent="0.25">
      <c r="B18" s="713">
        <f t="shared" si="1"/>
        <v>76</v>
      </c>
      <c r="C18" s="613">
        <v>3</v>
      </c>
      <c r="D18" s="695">
        <v>84.17</v>
      </c>
      <c r="E18" s="746">
        <v>45114</v>
      </c>
      <c r="F18" s="739">
        <f t="shared" si="0"/>
        <v>84.17</v>
      </c>
      <c r="G18" s="740" t="s">
        <v>214</v>
      </c>
      <c r="H18" s="583">
        <v>46</v>
      </c>
      <c r="I18" s="1110">
        <f t="shared" si="2"/>
        <v>2074.84</v>
      </c>
      <c r="J18" s="584"/>
    </row>
    <row r="19" spans="2:10" x14ac:dyDescent="0.25">
      <c r="B19" s="713">
        <f t="shared" si="1"/>
        <v>67</v>
      </c>
      <c r="C19" s="613">
        <v>9</v>
      </c>
      <c r="D19" s="695">
        <v>232.7</v>
      </c>
      <c r="E19" s="746">
        <v>45119</v>
      </c>
      <c r="F19" s="739">
        <f t="shared" si="0"/>
        <v>232.7</v>
      </c>
      <c r="G19" s="740" t="s">
        <v>229</v>
      </c>
      <c r="H19" s="583">
        <v>46</v>
      </c>
      <c r="I19" s="1110">
        <f t="shared" si="2"/>
        <v>1842.14</v>
      </c>
      <c r="J19" s="584"/>
    </row>
    <row r="20" spans="2:10" x14ac:dyDescent="0.25">
      <c r="B20" s="713">
        <f t="shared" si="1"/>
        <v>57</v>
      </c>
      <c r="C20" s="613">
        <v>10</v>
      </c>
      <c r="D20" s="695">
        <v>237.09</v>
      </c>
      <c r="E20" s="746">
        <v>45120</v>
      </c>
      <c r="F20" s="739">
        <f t="shared" si="0"/>
        <v>237.09</v>
      </c>
      <c r="G20" s="740" t="s">
        <v>234</v>
      </c>
      <c r="H20" s="583">
        <v>46</v>
      </c>
      <c r="I20" s="1110">
        <f t="shared" si="2"/>
        <v>1605.0500000000002</v>
      </c>
      <c r="J20" s="584"/>
    </row>
    <row r="21" spans="2:10" x14ac:dyDescent="0.25">
      <c r="B21" s="713">
        <f t="shared" si="1"/>
        <v>52</v>
      </c>
      <c r="C21" s="613">
        <v>5</v>
      </c>
      <c r="D21" s="695">
        <v>128.56</v>
      </c>
      <c r="E21" s="746">
        <v>45124</v>
      </c>
      <c r="F21" s="739">
        <f t="shared" si="0"/>
        <v>128.56</v>
      </c>
      <c r="G21" s="740" t="s">
        <v>249</v>
      </c>
      <c r="H21" s="583">
        <v>46</v>
      </c>
      <c r="I21" s="1110">
        <f t="shared" si="2"/>
        <v>1476.4900000000002</v>
      </c>
      <c r="J21" s="584"/>
    </row>
    <row r="22" spans="2:10" x14ac:dyDescent="0.25">
      <c r="B22" s="631">
        <f t="shared" si="1"/>
        <v>40</v>
      </c>
      <c r="C22" s="613">
        <v>12</v>
      </c>
      <c r="D22" s="695">
        <v>301.54000000000002</v>
      </c>
      <c r="E22" s="746">
        <v>45133</v>
      </c>
      <c r="F22" s="739">
        <f t="shared" si="0"/>
        <v>301.54000000000002</v>
      </c>
      <c r="G22" s="740" t="s">
        <v>285</v>
      </c>
      <c r="H22" s="583">
        <v>46</v>
      </c>
      <c r="I22" s="1109">
        <f t="shared" si="2"/>
        <v>1174.9500000000003</v>
      </c>
      <c r="J22" s="584"/>
    </row>
    <row r="23" spans="2:10" x14ac:dyDescent="0.25">
      <c r="B23" s="713">
        <f t="shared" si="1"/>
        <v>40</v>
      </c>
      <c r="C23" s="613"/>
      <c r="D23" s="695"/>
      <c r="E23" s="746"/>
      <c r="F23" s="739">
        <f t="shared" si="0"/>
        <v>0</v>
      </c>
      <c r="G23" s="740"/>
      <c r="H23" s="583"/>
      <c r="I23" s="1110">
        <f t="shared" si="2"/>
        <v>1174.9500000000003</v>
      </c>
      <c r="J23" s="584"/>
    </row>
    <row r="24" spans="2:10" x14ac:dyDescent="0.25">
      <c r="B24" s="713">
        <f t="shared" si="1"/>
        <v>40</v>
      </c>
      <c r="C24" s="613"/>
      <c r="D24" s="1290"/>
      <c r="E24" s="1305"/>
      <c r="F24" s="628">
        <f t="shared" si="0"/>
        <v>0</v>
      </c>
      <c r="G24" s="1033"/>
      <c r="H24" s="1034"/>
      <c r="I24" s="1110">
        <f t="shared" si="2"/>
        <v>1174.9500000000003</v>
      </c>
      <c r="J24" s="584"/>
    </row>
    <row r="25" spans="2:10" x14ac:dyDescent="0.25">
      <c r="B25" s="713">
        <f t="shared" si="1"/>
        <v>40</v>
      </c>
      <c r="C25" s="613"/>
      <c r="D25" s="1290"/>
      <c r="E25" s="1305"/>
      <c r="F25" s="628">
        <f t="shared" si="0"/>
        <v>0</v>
      </c>
      <c r="G25" s="1033"/>
      <c r="H25" s="1034"/>
      <c r="I25" s="1110">
        <f t="shared" si="2"/>
        <v>1174.9500000000003</v>
      </c>
      <c r="J25" s="584"/>
    </row>
    <row r="26" spans="2:10" x14ac:dyDescent="0.25">
      <c r="B26" s="713">
        <f t="shared" si="1"/>
        <v>40</v>
      </c>
      <c r="C26" s="613"/>
      <c r="D26" s="1290"/>
      <c r="E26" s="1305"/>
      <c r="F26" s="628">
        <f t="shared" si="0"/>
        <v>0</v>
      </c>
      <c r="G26" s="1033"/>
      <c r="H26" s="1034"/>
      <c r="I26" s="1110">
        <f t="shared" si="2"/>
        <v>1174.9500000000003</v>
      </c>
      <c r="J26" s="584"/>
    </row>
    <row r="27" spans="2:10" x14ac:dyDescent="0.25">
      <c r="B27" s="713">
        <f t="shared" si="1"/>
        <v>40</v>
      </c>
      <c r="C27" s="613"/>
      <c r="D27" s="1290"/>
      <c r="E27" s="1305"/>
      <c r="F27" s="628">
        <f t="shared" si="0"/>
        <v>0</v>
      </c>
      <c r="G27" s="1033"/>
      <c r="H27" s="1034"/>
      <c r="I27" s="1110">
        <f t="shared" si="2"/>
        <v>1174.9500000000003</v>
      </c>
    </row>
    <row r="28" spans="2:10" x14ac:dyDescent="0.25">
      <c r="B28" s="713">
        <f t="shared" si="1"/>
        <v>40</v>
      </c>
      <c r="C28" s="613"/>
      <c r="D28" s="628"/>
      <c r="E28" s="1305"/>
      <c r="F28" s="628">
        <f t="shared" si="0"/>
        <v>0</v>
      </c>
      <c r="G28" s="1033"/>
      <c r="H28" s="1034"/>
      <c r="I28" s="1110">
        <f t="shared" si="2"/>
        <v>1174.9500000000003</v>
      </c>
    </row>
    <row r="29" spans="2:10" x14ac:dyDescent="0.25">
      <c r="B29" s="713">
        <f t="shared" si="1"/>
        <v>40</v>
      </c>
      <c r="C29" s="613"/>
      <c r="D29" s="628"/>
      <c r="E29" s="1305"/>
      <c r="F29" s="628">
        <f t="shared" si="0"/>
        <v>0</v>
      </c>
      <c r="G29" s="1033"/>
      <c r="H29" s="1034"/>
      <c r="I29" s="1110">
        <f t="shared" si="2"/>
        <v>1174.9500000000003</v>
      </c>
    </row>
    <row r="30" spans="2:10" x14ac:dyDescent="0.25">
      <c r="B30" s="713">
        <f t="shared" si="1"/>
        <v>40</v>
      </c>
      <c r="C30" s="613"/>
      <c r="D30" s="628"/>
      <c r="E30" s="1305"/>
      <c r="F30" s="628">
        <f t="shared" si="0"/>
        <v>0</v>
      </c>
      <c r="G30" s="1033"/>
      <c r="H30" s="1034"/>
      <c r="I30" s="1110">
        <f t="shared" si="2"/>
        <v>1174.9500000000003</v>
      </c>
    </row>
    <row r="31" spans="2:10" x14ac:dyDescent="0.25">
      <c r="B31" s="713">
        <f t="shared" si="1"/>
        <v>40</v>
      </c>
      <c r="C31" s="613"/>
      <c r="D31" s="628"/>
      <c r="E31" s="1305"/>
      <c r="F31" s="628">
        <f t="shared" si="0"/>
        <v>0</v>
      </c>
      <c r="G31" s="1033"/>
      <c r="H31" s="1034"/>
      <c r="I31" s="1110">
        <f t="shared" si="2"/>
        <v>1174.9500000000003</v>
      </c>
    </row>
    <row r="32" spans="2:10" x14ac:dyDescent="0.25">
      <c r="B32" s="713">
        <f t="shared" si="1"/>
        <v>40</v>
      </c>
      <c r="C32" s="613"/>
      <c r="D32" s="628"/>
      <c r="E32" s="1305"/>
      <c r="F32" s="628">
        <f t="shared" si="0"/>
        <v>0</v>
      </c>
      <c r="G32" s="1033"/>
      <c r="H32" s="1034"/>
      <c r="I32" s="1110">
        <f t="shared" si="2"/>
        <v>1174.9500000000003</v>
      </c>
    </row>
    <row r="33" spans="2:9" x14ac:dyDescent="0.25">
      <c r="B33" s="713">
        <f t="shared" si="1"/>
        <v>40</v>
      </c>
      <c r="C33" s="613"/>
      <c r="D33" s="628"/>
      <c r="E33" s="1305"/>
      <c r="F33" s="628">
        <f t="shared" si="0"/>
        <v>0</v>
      </c>
      <c r="G33" s="1033"/>
      <c r="H33" s="1034"/>
      <c r="I33" s="1110">
        <f t="shared" si="2"/>
        <v>1174.9500000000003</v>
      </c>
    </row>
    <row r="34" spans="2:9" x14ac:dyDescent="0.25">
      <c r="B34" s="713">
        <f t="shared" si="1"/>
        <v>40</v>
      </c>
      <c r="C34" s="613"/>
      <c r="D34" s="628"/>
      <c r="E34" s="1305"/>
      <c r="F34" s="628">
        <f t="shared" si="0"/>
        <v>0</v>
      </c>
      <c r="G34" s="1033"/>
      <c r="H34" s="1034"/>
      <c r="I34" s="1110">
        <f t="shared" si="2"/>
        <v>1174.9500000000003</v>
      </c>
    </row>
    <row r="35" spans="2:9" x14ac:dyDescent="0.25">
      <c r="B35" s="713">
        <f t="shared" si="1"/>
        <v>40</v>
      </c>
      <c r="C35" s="613"/>
      <c r="D35" s="628"/>
      <c r="E35" s="1305"/>
      <c r="F35" s="628">
        <f t="shared" si="0"/>
        <v>0</v>
      </c>
      <c r="G35" s="1033"/>
      <c r="H35" s="1034"/>
      <c r="I35" s="1110">
        <f t="shared" si="2"/>
        <v>1174.9500000000003</v>
      </c>
    </row>
    <row r="36" spans="2:9" x14ac:dyDescent="0.25">
      <c r="B36" s="713">
        <f t="shared" si="1"/>
        <v>40</v>
      </c>
      <c r="C36" s="613"/>
      <c r="D36" s="628"/>
      <c r="E36" s="1305"/>
      <c r="F36" s="628">
        <f t="shared" si="0"/>
        <v>0</v>
      </c>
      <c r="G36" s="1033"/>
      <c r="H36" s="1034"/>
      <c r="I36" s="1110">
        <f t="shared" si="2"/>
        <v>1174.9500000000003</v>
      </c>
    </row>
    <row r="37" spans="2:9" x14ac:dyDescent="0.25">
      <c r="B37" s="713">
        <f t="shared" si="1"/>
        <v>40</v>
      </c>
      <c r="C37" s="613"/>
      <c r="D37" s="628"/>
      <c r="E37" s="1305"/>
      <c r="F37" s="628">
        <f t="shared" si="0"/>
        <v>0</v>
      </c>
      <c r="G37" s="1033"/>
      <c r="H37" s="1034"/>
      <c r="I37" s="1110">
        <f t="shared" si="2"/>
        <v>1174.9500000000003</v>
      </c>
    </row>
    <row r="38" spans="2:9" x14ac:dyDescent="0.25">
      <c r="B38" s="713">
        <f t="shared" si="1"/>
        <v>40</v>
      </c>
      <c r="C38" s="613"/>
      <c r="D38" s="628"/>
      <c r="E38" s="1305"/>
      <c r="F38" s="628">
        <f t="shared" si="0"/>
        <v>0</v>
      </c>
      <c r="G38" s="1033"/>
      <c r="H38" s="1034"/>
      <c r="I38" s="1110">
        <f t="shared" si="2"/>
        <v>1174.9500000000003</v>
      </c>
    </row>
    <row r="39" spans="2:9" x14ac:dyDescent="0.25">
      <c r="B39" s="713">
        <f t="shared" si="1"/>
        <v>40</v>
      </c>
      <c r="C39" s="613"/>
      <c r="D39" s="628"/>
      <c r="E39" s="1305"/>
      <c r="F39" s="628">
        <f t="shared" si="0"/>
        <v>0</v>
      </c>
      <c r="G39" s="1033"/>
      <c r="H39" s="1034"/>
      <c r="I39" s="1110">
        <f t="shared" si="2"/>
        <v>1174.9500000000003</v>
      </c>
    </row>
    <row r="40" spans="2:9" x14ac:dyDescent="0.25">
      <c r="B40" s="713">
        <f t="shared" si="1"/>
        <v>40</v>
      </c>
      <c r="C40" s="613"/>
      <c r="D40" s="628"/>
      <c r="E40" s="1305"/>
      <c r="F40" s="628">
        <f t="shared" si="0"/>
        <v>0</v>
      </c>
      <c r="G40" s="1033"/>
      <c r="H40" s="1034"/>
      <c r="I40" s="1110">
        <f t="shared" si="2"/>
        <v>1174.9500000000003</v>
      </c>
    </row>
    <row r="41" spans="2:9" x14ac:dyDescent="0.25">
      <c r="B41" s="713">
        <f t="shared" si="1"/>
        <v>40</v>
      </c>
      <c r="C41" s="613"/>
      <c r="D41" s="628"/>
      <c r="E41" s="1305"/>
      <c r="F41" s="628">
        <f t="shared" si="0"/>
        <v>0</v>
      </c>
      <c r="G41" s="1033"/>
      <c r="H41" s="1034"/>
      <c r="I41" s="1110">
        <f t="shared" si="2"/>
        <v>1174.9500000000003</v>
      </c>
    </row>
    <row r="42" spans="2:9" x14ac:dyDescent="0.25">
      <c r="B42" s="713">
        <f t="shared" si="1"/>
        <v>40</v>
      </c>
      <c r="C42" s="613"/>
      <c r="D42" s="628"/>
      <c r="E42" s="1305"/>
      <c r="F42" s="628">
        <f t="shared" si="0"/>
        <v>0</v>
      </c>
      <c r="G42" s="1033"/>
      <c r="H42" s="1034"/>
      <c r="I42" s="1110">
        <f t="shared" si="2"/>
        <v>1174.9500000000003</v>
      </c>
    </row>
    <row r="43" spans="2:9" x14ac:dyDescent="0.25">
      <c r="B43" s="713">
        <f t="shared" si="1"/>
        <v>40</v>
      </c>
      <c r="C43" s="613"/>
      <c r="D43" s="628"/>
      <c r="E43" s="1305"/>
      <c r="F43" s="628">
        <f t="shared" si="0"/>
        <v>0</v>
      </c>
      <c r="G43" s="1033"/>
      <c r="H43" s="1034"/>
      <c r="I43" s="1110">
        <f t="shared" si="2"/>
        <v>1174.9500000000003</v>
      </c>
    </row>
    <row r="44" spans="2:9" x14ac:dyDescent="0.25">
      <c r="B44" s="713">
        <f t="shared" si="1"/>
        <v>40</v>
      </c>
      <c r="C44" s="613"/>
      <c r="D44" s="628"/>
      <c r="E44" s="1305"/>
      <c r="F44" s="628">
        <f t="shared" si="0"/>
        <v>0</v>
      </c>
      <c r="G44" s="1033"/>
      <c r="H44" s="1034"/>
      <c r="I44" s="1110">
        <f t="shared" si="2"/>
        <v>1174.9500000000003</v>
      </c>
    </row>
    <row r="45" spans="2:9" ht="15.75" thickBot="1" x14ac:dyDescent="0.3">
      <c r="B45" s="822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11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55" t="s">
        <v>19</v>
      </c>
      <c r="D49" s="1656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Y1" workbookViewId="0">
      <pane ySplit="8" topLeftCell="A9" activePane="bottomLeft" state="frozen"/>
      <selection pane="bottomLeft" activeCell="AE2" sqref="AE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601" t="s">
        <v>317</v>
      </c>
      <c r="B1" s="1601"/>
      <c r="C1" s="1601"/>
      <c r="D1" s="1601"/>
      <c r="E1" s="1601"/>
      <c r="F1" s="1601"/>
      <c r="G1" s="1601"/>
      <c r="H1" s="11">
        <v>1</v>
      </c>
      <c r="K1" s="1592" t="s">
        <v>322</v>
      </c>
      <c r="L1" s="1592"/>
      <c r="M1" s="1592"/>
      <c r="N1" s="1592"/>
      <c r="O1" s="1592"/>
      <c r="P1" s="1592"/>
      <c r="Q1" s="1592"/>
      <c r="R1" s="11">
        <v>2</v>
      </c>
      <c r="U1" s="1601" t="s">
        <v>317</v>
      </c>
      <c r="V1" s="1601"/>
      <c r="W1" s="1601"/>
      <c r="X1" s="1601"/>
      <c r="Y1" s="1601"/>
      <c r="Z1" s="1601"/>
      <c r="AA1" s="1601"/>
      <c r="AB1" s="11">
        <v>3</v>
      </c>
      <c r="AE1" s="1592" t="s">
        <v>333</v>
      </c>
      <c r="AF1" s="1592"/>
      <c r="AG1" s="1592"/>
      <c r="AH1" s="1592"/>
      <c r="AI1" s="1592"/>
      <c r="AJ1" s="1592"/>
      <c r="AK1" s="1592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  <c r="U4" s="12"/>
      <c r="V4" s="12"/>
      <c r="W4" s="498"/>
      <c r="X4" s="130"/>
      <c r="Y4" s="77"/>
      <c r="Z4" s="61"/>
      <c r="AA4" s="151"/>
      <c r="AB4" s="151"/>
      <c r="AE4" s="12"/>
      <c r="AF4" s="12"/>
      <c r="AG4" s="498"/>
      <c r="AH4" s="130"/>
      <c r="AI4" s="77"/>
      <c r="AJ4" s="61"/>
      <c r="AK4" s="151"/>
      <c r="AL4" s="151"/>
    </row>
    <row r="5" spans="1:39" ht="22.5" customHeight="1" x14ac:dyDescent="0.25">
      <c r="A5" s="1642" t="s">
        <v>92</v>
      </c>
      <c r="B5" s="1662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642" t="s">
        <v>92</v>
      </c>
      <c r="L5" s="1662" t="s">
        <v>63</v>
      </c>
      <c r="M5" s="360">
        <v>85</v>
      </c>
      <c r="N5" s="130">
        <v>45160</v>
      </c>
      <c r="O5" s="197">
        <v>110</v>
      </c>
      <c r="P5" s="61">
        <v>11</v>
      </c>
      <c r="Q5" s="5"/>
      <c r="U5" s="1642" t="s">
        <v>92</v>
      </c>
      <c r="V5" s="1661" t="s">
        <v>64</v>
      </c>
      <c r="W5" s="360">
        <v>85</v>
      </c>
      <c r="X5" s="130">
        <v>45126</v>
      </c>
      <c r="Y5" s="197">
        <v>150</v>
      </c>
      <c r="Z5" s="61">
        <v>15</v>
      </c>
      <c r="AA5" s="5"/>
      <c r="AE5" s="1642" t="s">
        <v>92</v>
      </c>
      <c r="AF5" s="1661" t="s">
        <v>64</v>
      </c>
      <c r="AG5" s="360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642"/>
      <c r="B6" s="1663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642"/>
      <c r="L6" s="1663"/>
      <c r="M6" s="360"/>
      <c r="N6" s="130"/>
      <c r="O6" s="197"/>
      <c r="P6" s="61"/>
      <c r="Q6" s="47">
        <f>P78</f>
        <v>0</v>
      </c>
      <c r="R6" s="7">
        <f>O6-Q6+O7+O5-Q5+O4</f>
        <v>110</v>
      </c>
      <c r="U6" s="1642"/>
      <c r="V6" s="1661"/>
      <c r="W6" s="360"/>
      <c r="X6" s="130"/>
      <c r="Y6" s="197"/>
      <c r="Z6" s="61"/>
      <c r="AA6" s="47">
        <f>Z78</f>
        <v>0</v>
      </c>
      <c r="AB6" s="7">
        <f>Y6-AA6+Y7+Y5-AA5+Y4</f>
        <v>150</v>
      </c>
      <c r="AE6" s="1642"/>
      <c r="AF6" s="1661"/>
      <c r="AG6" s="360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3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287</v>
      </c>
      <c r="H9" s="554">
        <v>115</v>
      </c>
      <c r="I9" s="102">
        <f>E6-F9+E5+E7+E4</f>
        <v>140</v>
      </c>
      <c r="K9" s="79" t="s">
        <v>32</v>
      </c>
      <c r="L9" s="82">
        <f>P6-M9+P5+P7+P4</f>
        <v>11</v>
      </c>
      <c r="M9" s="613"/>
      <c r="N9" s="555"/>
      <c r="O9" s="582"/>
      <c r="P9" s="555">
        <f t="shared" ref="P9:P72" si="1">N9</f>
        <v>0</v>
      </c>
      <c r="Q9" s="553"/>
      <c r="R9" s="554"/>
      <c r="S9" s="102">
        <f>O6-P9+O5+O7+O4</f>
        <v>110</v>
      </c>
      <c r="U9" s="79" t="s">
        <v>32</v>
      </c>
      <c r="V9" s="615">
        <f>Z6-W9+Z5+Z7+Z4</f>
        <v>15</v>
      </c>
      <c r="W9" s="613"/>
      <c r="X9" s="555"/>
      <c r="Y9" s="582"/>
      <c r="Z9" s="555">
        <f t="shared" ref="Z9:Z72" si="2">X9</f>
        <v>0</v>
      </c>
      <c r="AA9" s="553"/>
      <c r="AB9" s="554"/>
      <c r="AC9" s="614">
        <f>Y6-Z9+Y5+Y7+Y4</f>
        <v>150</v>
      </c>
      <c r="AE9" s="79" t="s">
        <v>32</v>
      </c>
      <c r="AF9" s="665">
        <f>AJ6-AG9+AJ5+AJ7+AJ4</f>
        <v>5</v>
      </c>
      <c r="AG9" s="613"/>
      <c r="AH9" s="555"/>
      <c r="AI9" s="582"/>
      <c r="AJ9" s="555">
        <f t="shared" ref="AJ9:AJ72" si="3">AH9</f>
        <v>0</v>
      </c>
      <c r="AK9" s="553"/>
      <c r="AL9" s="554"/>
      <c r="AM9" s="586">
        <f>AI6-AJ9+AI5+AI7+AI4</f>
        <v>50</v>
      </c>
    </row>
    <row r="10" spans="1:39" x14ac:dyDescent="0.25">
      <c r="A10" s="185"/>
      <c r="B10" s="615">
        <f t="shared" ref="B10:B73" si="4">B9-C10</f>
        <v>13</v>
      </c>
      <c r="C10" s="613">
        <v>1</v>
      </c>
      <c r="D10" s="555">
        <v>10</v>
      </c>
      <c r="E10" s="582">
        <v>45136</v>
      </c>
      <c r="F10" s="555">
        <f t="shared" si="0"/>
        <v>10</v>
      </c>
      <c r="G10" s="553" t="s">
        <v>300</v>
      </c>
      <c r="H10" s="554">
        <v>115</v>
      </c>
      <c r="I10" s="614">
        <f>I9-F10</f>
        <v>130</v>
      </c>
      <c r="K10" s="185"/>
      <c r="L10" s="665">
        <f t="shared" ref="L10:L73" si="5">L9-M10</f>
        <v>11</v>
      </c>
      <c r="M10" s="613"/>
      <c r="N10" s="555"/>
      <c r="O10" s="582"/>
      <c r="P10" s="555">
        <f t="shared" si="1"/>
        <v>0</v>
      </c>
      <c r="Q10" s="553"/>
      <c r="R10" s="554"/>
      <c r="S10" s="586">
        <f>S9-P10</f>
        <v>110</v>
      </c>
      <c r="U10" s="185"/>
      <c r="V10" s="665">
        <f t="shared" ref="V10:V73" si="6">V9-W10</f>
        <v>15</v>
      </c>
      <c r="W10" s="613"/>
      <c r="X10" s="555"/>
      <c r="Y10" s="582"/>
      <c r="Z10" s="555">
        <f t="shared" si="2"/>
        <v>0</v>
      </c>
      <c r="AA10" s="553"/>
      <c r="AB10" s="554"/>
      <c r="AC10" s="586">
        <f>AC9-Z10</f>
        <v>150</v>
      </c>
      <c r="AE10" s="185"/>
      <c r="AF10" s="665">
        <f t="shared" ref="AF10:AF73" si="7">AF9-AG10</f>
        <v>5</v>
      </c>
      <c r="AG10" s="613"/>
      <c r="AH10" s="555"/>
      <c r="AI10" s="582"/>
      <c r="AJ10" s="555">
        <f t="shared" si="3"/>
        <v>0</v>
      </c>
      <c r="AK10" s="553"/>
      <c r="AL10" s="554"/>
      <c r="AM10" s="586">
        <f>AM9-AJ10</f>
        <v>50</v>
      </c>
    </row>
    <row r="11" spans="1:39" x14ac:dyDescent="0.25">
      <c r="A11" s="174"/>
      <c r="B11" s="665">
        <f t="shared" si="4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8">I10-F11</f>
        <v>130</v>
      </c>
      <c r="K11" s="174"/>
      <c r="L11" s="665">
        <f t="shared" si="5"/>
        <v>11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9">S10-P11</f>
        <v>110</v>
      </c>
      <c r="U11" s="174"/>
      <c r="V11" s="665">
        <f t="shared" si="6"/>
        <v>15</v>
      </c>
      <c r="W11" s="566"/>
      <c r="X11" s="555"/>
      <c r="Y11" s="582"/>
      <c r="Z11" s="555">
        <f t="shared" si="2"/>
        <v>0</v>
      </c>
      <c r="AA11" s="553"/>
      <c r="AB11" s="554"/>
      <c r="AC11" s="586">
        <f t="shared" ref="AC11:AC74" si="10">AC10-Z11</f>
        <v>150</v>
      </c>
      <c r="AE11" s="174"/>
      <c r="AF11" s="665">
        <f t="shared" si="7"/>
        <v>5</v>
      </c>
      <c r="AG11" s="566"/>
      <c r="AH11" s="555"/>
      <c r="AI11" s="582"/>
      <c r="AJ11" s="555">
        <f t="shared" si="3"/>
        <v>0</v>
      </c>
      <c r="AK11" s="553"/>
      <c r="AL11" s="554"/>
      <c r="AM11" s="586">
        <f t="shared" ref="AM11:AM74" si="11">AM10-AJ11</f>
        <v>50</v>
      </c>
    </row>
    <row r="12" spans="1:39" x14ac:dyDescent="0.25">
      <c r="A12" s="174"/>
      <c r="B12" s="665">
        <f t="shared" si="4"/>
        <v>13</v>
      </c>
      <c r="C12" s="613"/>
      <c r="D12" s="628"/>
      <c r="E12" s="1306"/>
      <c r="F12" s="628">
        <f t="shared" si="0"/>
        <v>0</v>
      </c>
      <c r="G12" s="1033"/>
      <c r="H12" s="1034"/>
      <c r="I12" s="586">
        <f t="shared" si="8"/>
        <v>130</v>
      </c>
      <c r="K12" s="174"/>
      <c r="L12" s="665">
        <f t="shared" si="5"/>
        <v>11</v>
      </c>
      <c r="M12" s="613"/>
      <c r="N12" s="555"/>
      <c r="O12" s="582"/>
      <c r="P12" s="555">
        <f t="shared" si="1"/>
        <v>0</v>
      </c>
      <c r="Q12" s="553"/>
      <c r="R12" s="554"/>
      <c r="S12" s="586">
        <f t="shared" si="9"/>
        <v>110</v>
      </c>
      <c r="U12" s="174"/>
      <c r="V12" s="665">
        <f t="shared" si="6"/>
        <v>15</v>
      </c>
      <c r="W12" s="613"/>
      <c r="X12" s="555"/>
      <c r="Y12" s="582"/>
      <c r="Z12" s="555">
        <f t="shared" si="2"/>
        <v>0</v>
      </c>
      <c r="AA12" s="553"/>
      <c r="AB12" s="554"/>
      <c r="AC12" s="586">
        <f t="shared" si="10"/>
        <v>150</v>
      </c>
      <c r="AE12" s="174"/>
      <c r="AF12" s="665">
        <f t="shared" si="7"/>
        <v>5</v>
      </c>
      <c r="AG12" s="613"/>
      <c r="AH12" s="555"/>
      <c r="AI12" s="582"/>
      <c r="AJ12" s="555">
        <f t="shared" si="3"/>
        <v>0</v>
      </c>
      <c r="AK12" s="553"/>
      <c r="AL12" s="554"/>
      <c r="AM12" s="586">
        <f t="shared" si="11"/>
        <v>50</v>
      </c>
    </row>
    <row r="13" spans="1:39" x14ac:dyDescent="0.25">
      <c r="A13" s="81" t="s">
        <v>33</v>
      </c>
      <c r="B13" s="665">
        <f t="shared" si="4"/>
        <v>13</v>
      </c>
      <c r="C13" s="613"/>
      <c r="D13" s="628"/>
      <c r="E13" s="1306"/>
      <c r="F13" s="628">
        <f t="shared" si="0"/>
        <v>0</v>
      </c>
      <c r="G13" s="1033"/>
      <c r="H13" s="1034"/>
      <c r="I13" s="586">
        <f t="shared" si="8"/>
        <v>130</v>
      </c>
      <c r="K13" s="81" t="s">
        <v>33</v>
      </c>
      <c r="L13" s="665">
        <f t="shared" si="5"/>
        <v>11</v>
      </c>
      <c r="M13" s="613"/>
      <c r="N13" s="555"/>
      <c r="O13" s="582"/>
      <c r="P13" s="555">
        <f t="shared" si="1"/>
        <v>0</v>
      </c>
      <c r="Q13" s="553"/>
      <c r="R13" s="554"/>
      <c r="S13" s="586">
        <f t="shared" si="9"/>
        <v>110</v>
      </c>
      <c r="U13" s="81" t="s">
        <v>33</v>
      </c>
      <c r="V13" s="665">
        <f t="shared" si="6"/>
        <v>15</v>
      </c>
      <c r="W13" s="613"/>
      <c r="X13" s="555"/>
      <c r="Y13" s="582"/>
      <c r="Z13" s="555">
        <f t="shared" si="2"/>
        <v>0</v>
      </c>
      <c r="AA13" s="553"/>
      <c r="AB13" s="554"/>
      <c r="AC13" s="586">
        <f t="shared" si="10"/>
        <v>150</v>
      </c>
      <c r="AE13" s="81" t="s">
        <v>33</v>
      </c>
      <c r="AF13" s="665">
        <f t="shared" si="7"/>
        <v>5</v>
      </c>
      <c r="AG13" s="613"/>
      <c r="AH13" s="555"/>
      <c r="AI13" s="582"/>
      <c r="AJ13" s="555">
        <f t="shared" si="3"/>
        <v>0</v>
      </c>
      <c r="AK13" s="553"/>
      <c r="AL13" s="554"/>
      <c r="AM13" s="586">
        <f t="shared" si="11"/>
        <v>50</v>
      </c>
    </row>
    <row r="14" spans="1:39" x14ac:dyDescent="0.25">
      <c r="A14" s="1207"/>
      <c r="B14" s="665">
        <f t="shared" si="4"/>
        <v>13</v>
      </c>
      <c r="C14" s="613"/>
      <c r="D14" s="628"/>
      <c r="E14" s="1306"/>
      <c r="F14" s="628">
        <f t="shared" si="0"/>
        <v>0</v>
      </c>
      <c r="G14" s="1033"/>
      <c r="H14" s="1034"/>
      <c r="I14" s="586">
        <f t="shared" si="8"/>
        <v>130</v>
      </c>
      <c r="K14" s="1329"/>
      <c r="L14" s="665">
        <f t="shared" si="5"/>
        <v>11</v>
      </c>
      <c r="M14" s="613"/>
      <c r="N14" s="555"/>
      <c r="O14" s="582"/>
      <c r="P14" s="555">
        <f t="shared" si="1"/>
        <v>0</v>
      </c>
      <c r="Q14" s="553"/>
      <c r="R14" s="554"/>
      <c r="S14" s="586">
        <f t="shared" si="9"/>
        <v>110</v>
      </c>
      <c r="U14" s="1207"/>
      <c r="V14" s="665">
        <f t="shared" si="6"/>
        <v>15</v>
      </c>
      <c r="W14" s="613"/>
      <c r="X14" s="555"/>
      <c r="Y14" s="582"/>
      <c r="Z14" s="555">
        <f t="shared" si="2"/>
        <v>0</v>
      </c>
      <c r="AA14" s="553"/>
      <c r="AB14" s="554"/>
      <c r="AC14" s="586">
        <f t="shared" si="10"/>
        <v>150</v>
      </c>
      <c r="AE14" s="1329"/>
      <c r="AF14" s="665">
        <f t="shared" si="7"/>
        <v>5</v>
      </c>
      <c r="AG14" s="613"/>
      <c r="AH14" s="555"/>
      <c r="AI14" s="582"/>
      <c r="AJ14" s="555">
        <f t="shared" si="3"/>
        <v>0</v>
      </c>
      <c r="AK14" s="553"/>
      <c r="AL14" s="554"/>
      <c r="AM14" s="586">
        <f t="shared" si="11"/>
        <v>50</v>
      </c>
    </row>
    <row r="15" spans="1:39" x14ac:dyDescent="0.25">
      <c r="A15" s="1207" t="s">
        <v>22</v>
      </c>
      <c r="B15" s="665">
        <f t="shared" si="4"/>
        <v>13</v>
      </c>
      <c r="C15" s="613"/>
      <c r="D15" s="628"/>
      <c r="E15" s="1306"/>
      <c r="F15" s="628">
        <f t="shared" si="0"/>
        <v>0</v>
      </c>
      <c r="G15" s="1033"/>
      <c r="H15" s="1034"/>
      <c r="I15" s="586">
        <f t="shared" si="8"/>
        <v>130</v>
      </c>
      <c r="K15" s="1329" t="s">
        <v>22</v>
      </c>
      <c r="L15" s="665">
        <f t="shared" si="5"/>
        <v>11</v>
      </c>
      <c r="M15" s="613"/>
      <c r="N15" s="555"/>
      <c r="O15" s="582"/>
      <c r="P15" s="555">
        <f t="shared" si="1"/>
        <v>0</v>
      </c>
      <c r="Q15" s="553"/>
      <c r="R15" s="554"/>
      <c r="S15" s="586">
        <f t="shared" si="9"/>
        <v>110</v>
      </c>
      <c r="U15" s="1207" t="s">
        <v>22</v>
      </c>
      <c r="V15" s="665">
        <f t="shared" si="6"/>
        <v>15</v>
      </c>
      <c r="W15" s="613"/>
      <c r="X15" s="555"/>
      <c r="Y15" s="582"/>
      <c r="Z15" s="555">
        <f t="shared" si="2"/>
        <v>0</v>
      </c>
      <c r="AA15" s="553"/>
      <c r="AB15" s="554"/>
      <c r="AC15" s="586">
        <f t="shared" si="10"/>
        <v>150</v>
      </c>
      <c r="AE15" s="1329" t="s">
        <v>22</v>
      </c>
      <c r="AF15" s="665">
        <f t="shared" si="7"/>
        <v>5</v>
      </c>
      <c r="AG15" s="613"/>
      <c r="AH15" s="555"/>
      <c r="AI15" s="582"/>
      <c r="AJ15" s="555">
        <f t="shared" si="3"/>
        <v>0</v>
      </c>
      <c r="AK15" s="553"/>
      <c r="AL15" s="554"/>
      <c r="AM15" s="586">
        <f t="shared" si="11"/>
        <v>50</v>
      </c>
    </row>
    <row r="16" spans="1:39" x14ac:dyDescent="0.25">
      <c r="B16" s="665">
        <f t="shared" si="4"/>
        <v>13</v>
      </c>
      <c r="C16" s="613"/>
      <c r="D16" s="628"/>
      <c r="E16" s="1306"/>
      <c r="F16" s="628">
        <f t="shared" si="0"/>
        <v>0</v>
      </c>
      <c r="G16" s="1033"/>
      <c r="H16" s="1034"/>
      <c r="I16" s="586">
        <f t="shared" si="8"/>
        <v>130</v>
      </c>
      <c r="L16" s="665">
        <f t="shared" si="5"/>
        <v>11</v>
      </c>
      <c r="M16" s="613"/>
      <c r="N16" s="555"/>
      <c r="O16" s="582"/>
      <c r="P16" s="555">
        <f t="shared" si="1"/>
        <v>0</v>
      </c>
      <c r="Q16" s="553"/>
      <c r="R16" s="554"/>
      <c r="S16" s="586">
        <f t="shared" si="9"/>
        <v>110</v>
      </c>
      <c r="V16" s="665">
        <f t="shared" si="6"/>
        <v>15</v>
      </c>
      <c r="W16" s="613"/>
      <c r="X16" s="555"/>
      <c r="Y16" s="582"/>
      <c r="Z16" s="555">
        <f t="shared" si="2"/>
        <v>0</v>
      </c>
      <c r="AA16" s="553"/>
      <c r="AB16" s="554"/>
      <c r="AC16" s="586">
        <f t="shared" si="10"/>
        <v>150</v>
      </c>
      <c r="AF16" s="665">
        <f t="shared" si="7"/>
        <v>5</v>
      </c>
      <c r="AG16" s="613"/>
      <c r="AH16" s="555"/>
      <c r="AI16" s="582"/>
      <c r="AJ16" s="555">
        <f t="shared" si="3"/>
        <v>0</v>
      </c>
      <c r="AK16" s="553"/>
      <c r="AL16" s="554"/>
      <c r="AM16" s="586">
        <f t="shared" si="11"/>
        <v>50</v>
      </c>
    </row>
    <row r="17" spans="1:39" x14ac:dyDescent="0.25">
      <c r="B17" s="665">
        <f t="shared" si="4"/>
        <v>13</v>
      </c>
      <c r="C17" s="613"/>
      <c r="D17" s="628"/>
      <c r="E17" s="1306"/>
      <c r="F17" s="628">
        <f t="shared" si="0"/>
        <v>0</v>
      </c>
      <c r="G17" s="1033"/>
      <c r="H17" s="1034"/>
      <c r="I17" s="586">
        <f t="shared" si="8"/>
        <v>130</v>
      </c>
      <c r="L17" s="665">
        <f t="shared" si="5"/>
        <v>11</v>
      </c>
      <c r="M17" s="613"/>
      <c r="N17" s="555"/>
      <c r="O17" s="582"/>
      <c r="P17" s="555">
        <f t="shared" si="1"/>
        <v>0</v>
      </c>
      <c r="Q17" s="553"/>
      <c r="R17" s="554"/>
      <c r="S17" s="586">
        <f t="shared" si="9"/>
        <v>110</v>
      </c>
      <c r="V17" s="665">
        <f t="shared" si="6"/>
        <v>15</v>
      </c>
      <c r="W17" s="613"/>
      <c r="X17" s="555"/>
      <c r="Y17" s="582"/>
      <c r="Z17" s="555">
        <f t="shared" si="2"/>
        <v>0</v>
      </c>
      <c r="AA17" s="553"/>
      <c r="AB17" s="554"/>
      <c r="AC17" s="586">
        <f t="shared" si="10"/>
        <v>150</v>
      </c>
      <c r="AF17" s="665">
        <f t="shared" si="7"/>
        <v>5</v>
      </c>
      <c r="AG17" s="613"/>
      <c r="AH17" s="555"/>
      <c r="AI17" s="582"/>
      <c r="AJ17" s="555">
        <f t="shared" si="3"/>
        <v>0</v>
      </c>
      <c r="AK17" s="553"/>
      <c r="AL17" s="554"/>
      <c r="AM17" s="586">
        <f t="shared" si="11"/>
        <v>50</v>
      </c>
    </row>
    <row r="18" spans="1:39" x14ac:dyDescent="0.25">
      <c r="A18" s="118"/>
      <c r="B18" s="665">
        <f t="shared" si="4"/>
        <v>13</v>
      </c>
      <c r="C18" s="613"/>
      <c r="D18" s="628"/>
      <c r="E18" s="1306"/>
      <c r="F18" s="628">
        <f t="shared" si="0"/>
        <v>0</v>
      </c>
      <c r="G18" s="1033"/>
      <c r="H18" s="1034"/>
      <c r="I18" s="586">
        <f t="shared" si="8"/>
        <v>130</v>
      </c>
      <c r="K18" s="118"/>
      <c r="L18" s="665">
        <f t="shared" si="5"/>
        <v>11</v>
      </c>
      <c r="M18" s="613"/>
      <c r="N18" s="555"/>
      <c r="O18" s="582"/>
      <c r="P18" s="555">
        <f t="shared" si="1"/>
        <v>0</v>
      </c>
      <c r="Q18" s="553"/>
      <c r="R18" s="554"/>
      <c r="S18" s="586">
        <f t="shared" si="9"/>
        <v>110</v>
      </c>
      <c r="U18" s="118"/>
      <c r="V18" s="665">
        <f t="shared" si="6"/>
        <v>15</v>
      </c>
      <c r="W18" s="613"/>
      <c r="X18" s="555"/>
      <c r="Y18" s="582"/>
      <c r="Z18" s="555">
        <f t="shared" si="2"/>
        <v>0</v>
      </c>
      <c r="AA18" s="553"/>
      <c r="AB18" s="554"/>
      <c r="AC18" s="586">
        <f t="shared" si="10"/>
        <v>150</v>
      </c>
      <c r="AE18" s="118"/>
      <c r="AF18" s="665">
        <f t="shared" si="7"/>
        <v>5</v>
      </c>
      <c r="AG18" s="613"/>
      <c r="AH18" s="555"/>
      <c r="AI18" s="582"/>
      <c r="AJ18" s="555">
        <f t="shared" si="3"/>
        <v>0</v>
      </c>
      <c r="AK18" s="553"/>
      <c r="AL18" s="554"/>
      <c r="AM18" s="586">
        <f t="shared" si="11"/>
        <v>50</v>
      </c>
    </row>
    <row r="19" spans="1:39" x14ac:dyDescent="0.25">
      <c r="A19" s="118"/>
      <c r="B19" s="665">
        <f t="shared" si="4"/>
        <v>13</v>
      </c>
      <c r="C19" s="613"/>
      <c r="D19" s="628"/>
      <c r="E19" s="1306"/>
      <c r="F19" s="628">
        <f t="shared" si="0"/>
        <v>0</v>
      </c>
      <c r="G19" s="1033"/>
      <c r="H19" s="1034"/>
      <c r="I19" s="586">
        <f t="shared" si="8"/>
        <v>130</v>
      </c>
      <c r="K19" s="118"/>
      <c r="L19" s="665">
        <f t="shared" si="5"/>
        <v>11</v>
      </c>
      <c r="M19" s="613"/>
      <c r="N19" s="555"/>
      <c r="O19" s="582"/>
      <c r="P19" s="555">
        <f t="shared" si="1"/>
        <v>0</v>
      </c>
      <c r="Q19" s="553"/>
      <c r="R19" s="554"/>
      <c r="S19" s="586">
        <f t="shared" si="9"/>
        <v>110</v>
      </c>
      <c r="U19" s="118"/>
      <c r="V19" s="665">
        <f t="shared" si="6"/>
        <v>15</v>
      </c>
      <c r="W19" s="613"/>
      <c r="X19" s="555"/>
      <c r="Y19" s="582"/>
      <c r="Z19" s="555">
        <f t="shared" si="2"/>
        <v>0</v>
      </c>
      <c r="AA19" s="553"/>
      <c r="AB19" s="554"/>
      <c r="AC19" s="586">
        <f t="shared" si="10"/>
        <v>150</v>
      </c>
      <c r="AE19" s="118"/>
      <c r="AF19" s="665">
        <f t="shared" si="7"/>
        <v>5</v>
      </c>
      <c r="AG19" s="613"/>
      <c r="AH19" s="555"/>
      <c r="AI19" s="582"/>
      <c r="AJ19" s="555">
        <f t="shared" si="3"/>
        <v>0</v>
      </c>
      <c r="AK19" s="553"/>
      <c r="AL19" s="554"/>
      <c r="AM19" s="586">
        <f t="shared" si="11"/>
        <v>50</v>
      </c>
    </row>
    <row r="20" spans="1:39" x14ac:dyDescent="0.25">
      <c r="A20" s="118"/>
      <c r="B20" s="665">
        <f t="shared" si="4"/>
        <v>13</v>
      </c>
      <c r="C20" s="613"/>
      <c r="D20" s="628"/>
      <c r="E20" s="1306"/>
      <c r="F20" s="628">
        <f t="shared" si="0"/>
        <v>0</v>
      </c>
      <c r="G20" s="1033"/>
      <c r="H20" s="1034"/>
      <c r="I20" s="586">
        <f t="shared" si="8"/>
        <v>130</v>
      </c>
      <c r="K20" s="118"/>
      <c r="L20" s="665">
        <f t="shared" si="5"/>
        <v>11</v>
      </c>
      <c r="M20" s="613"/>
      <c r="N20" s="555"/>
      <c r="O20" s="582"/>
      <c r="P20" s="555">
        <f t="shared" si="1"/>
        <v>0</v>
      </c>
      <c r="Q20" s="553"/>
      <c r="R20" s="554"/>
      <c r="S20" s="586">
        <f t="shared" si="9"/>
        <v>110</v>
      </c>
      <c r="U20" s="118"/>
      <c r="V20" s="665">
        <f t="shared" si="6"/>
        <v>15</v>
      </c>
      <c r="W20" s="613"/>
      <c r="X20" s="555"/>
      <c r="Y20" s="582"/>
      <c r="Z20" s="555">
        <f t="shared" si="2"/>
        <v>0</v>
      </c>
      <c r="AA20" s="553"/>
      <c r="AB20" s="554"/>
      <c r="AC20" s="586">
        <f t="shared" si="10"/>
        <v>150</v>
      </c>
      <c r="AE20" s="118"/>
      <c r="AF20" s="665">
        <f t="shared" si="7"/>
        <v>5</v>
      </c>
      <c r="AG20" s="613"/>
      <c r="AH20" s="555"/>
      <c r="AI20" s="582"/>
      <c r="AJ20" s="555">
        <f t="shared" si="3"/>
        <v>0</v>
      </c>
      <c r="AK20" s="553"/>
      <c r="AL20" s="554"/>
      <c r="AM20" s="586">
        <f t="shared" si="11"/>
        <v>50</v>
      </c>
    </row>
    <row r="21" spans="1:39" x14ac:dyDescent="0.25">
      <c r="A21" s="118"/>
      <c r="B21" s="665">
        <f t="shared" si="4"/>
        <v>13</v>
      </c>
      <c r="C21" s="613"/>
      <c r="D21" s="628"/>
      <c r="E21" s="1306"/>
      <c r="F21" s="628">
        <f t="shared" si="0"/>
        <v>0</v>
      </c>
      <c r="G21" s="1033"/>
      <c r="H21" s="1034"/>
      <c r="I21" s="586">
        <f t="shared" si="8"/>
        <v>130</v>
      </c>
      <c r="K21" s="118"/>
      <c r="L21" s="665">
        <f t="shared" si="5"/>
        <v>11</v>
      </c>
      <c r="M21" s="613"/>
      <c r="N21" s="555"/>
      <c r="O21" s="582"/>
      <c r="P21" s="555">
        <f t="shared" si="1"/>
        <v>0</v>
      </c>
      <c r="Q21" s="553"/>
      <c r="R21" s="554"/>
      <c r="S21" s="586">
        <f t="shared" si="9"/>
        <v>110</v>
      </c>
      <c r="U21" s="118"/>
      <c r="V21" s="665">
        <f t="shared" si="6"/>
        <v>15</v>
      </c>
      <c r="W21" s="613"/>
      <c r="X21" s="555"/>
      <c r="Y21" s="582"/>
      <c r="Z21" s="555">
        <f t="shared" si="2"/>
        <v>0</v>
      </c>
      <c r="AA21" s="553"/>
      <c r="AB21" s="554"/>
      <c r="AC21" s="586">
        <f t="shared" si="10"/>
        <v>150</v>
      </c>
      <c r="AE21" s="118"/>
      <c r="AF21" s="665">
        <f t="shared" si="7"/>
        <v>5</v>
      </c>
      <c r="AG21" s="613"/>
      <c r="AH21" s="555"/>
      <c r="AI21" s="582"/>
      <c r="AJ21" s="555">
        <f t="shared" si="3"/>
        <v>0</v>
      </c>
      <c r="AK21" s="553"/>
      <c r="AL21" s="554"/>
      <c r="AM21" s="586">
        <f t="shared" si="11"/>
        <v>50</v>
      </c>
    </row>
    <row r="22" spans="1:39" x14ac:dyDescent="0.25">
      <c r="A22" s="118"/>
      <c r="B22" s="708">
        <f t="shared" si="4"/>
        <v>13</v>
      </c>
      <c r="C22" s="613"/>
      <c r="D22" s="628"/>
      <c r="E22" s="1306"/>
      <c r="F22" s="628">
        <f t="shared" si="0"/>
        <v>0</v>
      </c>
      <c r="G22" s="1033"/>
      <c r="H22" s="1034"/>
      <c r="I22" s="586">
        <f t="shared" si="8"/>
        <v>130</v>
      </c>
      <c r="K22" s="118"/>
      <c r="L22" s="708">
        <f t="shared" si="5"/>
        <v>11</v>
      </c>
      <c r="M22" s="613"/>
      <c r="N22" s="555"/>
      <c r="O22" s="582"/>
      <c r="P22" s="555">
        <f t="shared" si="1"/>
        <v>0</v>
      </c>
      <c r="Q22" s="553"/>
      <c r="R22" s="554"/>
      <c r="S22" s="586">
        <f t="shared" si="9"/>
        <v>110</v>
      </c>
      <c r="U22" s="118"/>
      <c r="V22" s="708">
        <f t="shared" si="6"/>
        <v>15</v>
      </c>
      <c r="W22" s="613"/>
      <c r="X22" s="555"/>
      <c r="Y22" s="582"/>
      <c r="Z22" s="555">
        <f t="shared" si="2"/>
        <v>0</v>
      </c>
      <c r="AA22" s="553"/>
      <c r="AB22" s="554"/>
      <c r="AC22" s="586">
        <f t="shared" si="10"/>
        <v>150</v>
      </c>
      <c r="AE22" s="118"/>
      <c r="AF22" s="708">
        <f t="shared" si="7"/>
        <v>5</v>
      </c>
      <c r="AG22" s="613"/>
      <c r="AH22" s="555"/>
      <c r="AI22" s="582"/>
      <c r="AJ22" s="555">
        <f t="shared" si="3"/>
        <v>0</v>
      </c>
      <c r="AK22" s="553"/>
      <c r="AL22" s="554"/>
      <c r="AM22" s="586">
        <f t="shared" si="11"/>
        <v>50</v>
      </c>
    </row>
    <row r="23" spans="1:39" x14ac:dyDescent="0.25">
      <c r="A23" s="119"/>
      <c r="B23" s="708">
        <f t="shared" si="4"/>
        <v>13</v>
      </c>
      <c r="C23" s="566"/>
      <c r="D23" s="628"/>
      <c r="E23" s="1306"/>
      <c r="F23" s="628">
        <f t="shared" si="0"/>
        <v>0</v>
      </c>
      <c r="G23" s="1033"/>
      <c r="H23" s="1034"/>
      <c r="I23" s="586">
        <f t="shared" si="8"/>
        <v>130</v>
      </c>
      <c r="K23" s="119"/>
      <c r="L23" s="708">
        <f t="shared" si="5"/>
        <v>11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9"/>
        <v>110</v>
      </c>
      <c r="U23" s="119"/>
      <c r="V23" s="708">
        <f t="shared" si="6"/>
        <v>15</v>
      </c>
      <c r="W23" s="566"/>
      <c r="X23" s="555"/>
      <c r="Y23" s="582"/>
      <c r="Z23" s="555">
        <f t="shared" si="2"/>
        <v>0</v>
      </c>
      <c r="AA23" s="553"/>
      <c r="AB23" s="554"/>
      <c r="AC23" s="586">
        <f t="shared" si="10"/>
        <v>150</v>
      </c>
      <c r="AE23" s="119"/>
      <c r="AF23" s="708">
        <f t="shared" si="7"/>
        <v>5</v>
      </c>
      <c r="AG23" s="566"/>
      <c r="AH23" s="555"/>
      <c r="AI23" s="582"/>
      <c r="AJ23" s="555">
        <f t="shared" si="3"/>
        <v>0</v>
      </c>
      <c r="AK23" s="553"/>
      <c r="AL23" s="554"/>
      <c r="AM23" s="586">
        <f t="shared" si="11"/>
        <v>50</v>
      </c>
    </row>
    <row r="24" spans="1:39" x14ac:dyDescent="0.25">
      <c r="A24" s="118"/>
      <c r="B24" s="708">
        <f t="shared" si="4"/>
        <v>13</v>
      </c>
      <c r="C24" s="613"/>
      <c r="D24" s="628"/>
      <c r="E24" s="1306"/>
      <c r="F24" s="628">
        <f t="shared" si="0"/>
        <v>0</v>
      </c>
      <c r="G24" s="1033"/>
      <c r="H24" s="1034"/>
      <c r="I24" s="586">
        <f t="shared" si="8"/>
        <v>130</v>
      </c>
      <c r="K24" s="118"/>
      <c r="L24" s="708">
        <f t="shared" si="5"/>
        <v>11</v>
      </c>
      <c r="M24" s="613"/>
      <c r="N24" s="555"/>
      <c r="O24" s="582"/>
      <c r="P24" s="555">
        <f t="shared" si="1"/>
        <v>0</v>
      </c>
      <c r="Q24" s="553"/>
      <c r="R24" s="554"/>
      <c r="S24" s="586">
        <f t="shared" si="9"/>
        <v>110</v>
      </c>
      <c r="U24" s="118"/>
      <c r="V24" s="708">
        <f t="shared" si="6"/>
        <v>15</v>
      </c>
      <c r="W24" s="613"/>
      <c r="X24" s="555"/>
      <c r="Y24" s="582"/>
      <c r="Z24" s="555">
        <f t="shared" si="2"/>
        <v>0</v>
      </c>
      <c r="AA24" s="553"/>
      <c r="AB24" s="554"/>
      <c r="AC24" s="586">
        <f t="shared" si="10"/>
        <v>150</v>
      </c>
      <c r="AE24" s="118"/>
      <c r="AF24" s="708">
        <f t="shared" si="7"/>
        <v>5</v>
      </c>
      <c r="AG24" s="613"/>
      <c r="AH24" s="555"/>
      <c r="AI24" s="582"/>
      <c r="AJ24" s="555">
        <f t="shared" si="3"/>
        <v>0</v>
      </c>
      <c r="AK24" s="553"/>
      <c r="AL24" s="554"/>
      <c r="AM24" s="586">
        <f t="shared" si="11"/>
        <v>50</v>
      </c>
    </row>
    <row r="25" spans="1:39" x14ac:dyDescent="0.25">
      <c r="A25" s="118"/>
      <c r="B25" s="708">
        <f t="shared" si="4"/>
        <v>13</v>
      </c>
      <c r="C25" s="613"/>
      <c r="D25" s="628"/>
      <c r="E25" s="1306"/>
      <c r="F25" s="628">
        <f t="shared" si="0"/>
        <v>0</v>
      </c>
      <c r="G25" s="1033"/>
      <c r="H25" s="1034"/>
      <c r="I25" s="586">
        <f t="shared" si="8"/>
        <v>130</v>
      </c>
      <c r="K25" s="118"/>
      <c r="L25" s="708">
        <f t="shared" si="5"/>
        <v>11</v>
      </c>
      <c r="M25" s="613"/>
      <c r="N25" s="555"/>
      <c r="O25" s="582"/>
      <c r="P25" s="555">
        <f t="shared" si="1"/>
        <v>0</v>
      </c>
      <c r="Q25" s="553"/>
      <c r="R25" s="554"/>
      <c r="S25" s="586">
        <f t="shared" si="9"/>
        <v>110</v>
      </c>
      <c r="U25" s="118"/>
      <c r="V25" s="708">
        <f t="shared" si="6"/>
        <v>15</v>
      </c>
      <c r="W25" s="613"/>
      <c r="X25" s="555"/>
      <c r="Y25" s="582"/>
      <c r="Z25" s="555">
        <f t="shared" si="2"/>
        <v>0</v>
      </c>
      <c r="AA25" s="553"/>
      <c r="AB25" s="554"/>
      <c r="AC25" s="586">
        <f t="shared" si="10"/>
        <v>150</v>
      </c>
      <c r="AE25" s="118"/>
      <c r="AF25" s="708">
        <f t="shared" si="7"/>
        <v>5</v>
      </c>
      <c r="AG25" s="613"/>
      <c r="AH25" s="555"/>
      <c r="AI25" s="582"/>
      <c r="AJ25" s="555">
        <f t="shared" si="3"/>
        <v>0</v>
      </c>
      <c r="AK25" s="553"/>
      <c r="AL25" s="554"/>
      <c r="AM25" s="586">
        <f t="shared" si="11"/>
        <v>50</v>
      </c>
    </row>
    <row r="26" spans="1:39" x14ac:dyDescent="0.25">
      <c r="A26" s="118"/>
      <c r="B26" s="659">
        <f t="shared" si="4"/>
        <v>13</v>
      </c>
      <c r="C26" s="613"/>
      <c r="D26" s="628"/>
      <c r="E26" s="1306"/>
      <c r="F26" s="628">
        <f t="shared" si="0"/>
        <v>0</v>
      </c>
      <c r="G26" s="1033"/>
      <c r="H26" s="1034"/>
      <c r="I26" s="586">
        <f t="shared" si="8"/>
        <v>130</v>
      </c>
      <c r="K26" s="118"/>
      <c r="L26" s="659">
        <f t="shared" si="5"/>
        <v>11</v>
      </c>
      <c r="M26" s="613"/>
      <c r="N26" s="555"/>
      <c r="O26" s="582"/>
      <c r="P26" s="555">
        <f t="shared" si="1"/>
        <v>0</v>
      </c>
      <c r="Q26" s="553"/>
      <c r="R26" s="554"/>
      <c r="S26" s="586">
        <f t="shared" si="9"/>
        <v>110</v>
      </c>
      <c r="U26" s="118"/>
      <c r="V26" s="659">
        <f t="shared" si="6"/>
        <v>15</v>
      </c>
      <c r="W26" s="613"/>
      <c r="X26" s="555"/>
      <c r="Y26" s="582"/>
      <c r="Z26" s="555">
        <f t="shared" si="2"/>
        <v>0</v>
      </c>
      <c r="AA26" s="553"/>
      <c r="AB26" s="554"/>
      <c r="AC26" s="586">
        <f t="shared" si="10"/>
        <v>150</v>
      </c>
      <c r="AE26" s="118"/>
      <c r="AF26" s="659">
        <f t="shared" si="7"/>
        <v>5</v>
      </c>
      <c r="AG26" s="613"/>
      <c r="AH26" s="555"/>
      <c r="AI26" s="582"/>
      <c r="AJ26" s="555">
        <f t="shared" si="3"/>
        <v>0</v>
      </c>
      <c r="AK26" s="553"/>
      <c r="AL26" s="554"/>
      <c r="AM26" s="586">
        <f t="shared" si="11"/>
        <v>50</v>
      </c>
    </row>
    <row r="27" spans="1:39" x14ac:dyDescent="0.25">
      <c r="A27" s="118"/>
      <c r="B27" s="708">
        <f t="shared" si="4"/>
        <v>13</v>
      </c>
      <c r="C27" s="613"/>
      <c r="D27" s="628"/>
      <c r="E27" s="1306"/>
      <c r="F27" s="628">
        <f t="shared" si="0"/>
        <v>0</v>
      </c>
      <c r="G27" s="1033"/>
      <c r="H27" s="1034"/>
      <c r="I27" s="586">
        <f t="shared" si="8"/>
        <v>130</v>
      </c>
      <c r="K27" s="118"/>
      <c r="L27" s="708">
        <f t="shared" si="5"/>
        <v>11</v>
      </c>
      <c r="M27" s="613"/>
      <c r="N27" s="555"/>
      <c r="O27" s="582"/>
      <c r="P27" s="555">
        <f t="shared" si="1"/>
        <v>0</v>
      </c>
      <c r="Q27" s="553"/>
      <c r="R27" s="554"/>
      <c r="S27" s="586">
        <f t="shared" si="9"/>
        <v>110</v>
      </c>
      <c r="U27" s="118"/>
      <c r="V27" s="708">
        <f t="shared" si="6"/>
        <v>15</v>
      </c>
      <c r="W27" s="613"/>
      <c r="X27" s="555"/>
      <c r="Y27" s="582"/>
      <c r="Z27" s="555">
        <f t="shared" si="2"/>
        <v>0</v>
      </c>
      <c r="AA27" s="553"/>
      <c r="AB27" s="554"/>
      <c r="AC27" s="586">
        <f t="shared" si="10"/>
        <v>150</v>
      </c>
      <c r="AE27" s="118"/>
      <c r="AF27" s="708">
        <f t="shared" si="7"/>
        <v>5</v>
      </c>
      <c r="AG27" s="613"/>
      <c r="AH27" s="555"/>
      <c r="AI27" s="582"/>
      <c r="AJ27" s="555">
        <f t="shared" si="3"/>
        <v>0</v>
      </c>
      <c r="AK27" s="553"/>
      <c r="AL27" s="554"/>
      <c r="AM27" s="586">
        <f t="shared" si="11"/>
        <v>50</v>
      </c>
    </row>
    <row r="28" spans="1:39" x14ac:dyDescent="0.25">
      <c r="A28" s="118"/>
      <c r="B28" s="659">
        <f t="shared" si="4"/>
        <v>13</v>
      </c>
      <c r="C28" s="613"/>
      <c r="D28" s="628"/>
      <c r="E28" s="1306"/>
      <c r="F28" s="628">
        <f t="shared" si="0"/>
        <v>0</v>
      </c>
      <c r="G28" s="1033"/>
      <c r="H28" s="1034"/>
      <c r="I28" s="586">
        <f t="shared" si="8"/>
        <v>130</v>
      </c>
      <c r="K28" s="118"/>
      <c r="L28" s="659">
        <f t="shared" si="5"/>
        <v>11</v>
      </c>
      <c r="M28" s="613"/>
      <c r="N28" s="555"/>
      <c r="O28" s="582"/>
      <c r="P28" s="555">
        <f t="shared" si="1"/>
        <v>0</v>
      </c>
      <c r="Q28" s="553"/>
      <c r="R28" s="554"/>
      <c r="S28" s="586">
        <f t="shared" si="9"/>
        <v>110</v>
      </c>
      <c r="U28" s="118"/>
      <c r="V28" s="659">
        <f t="shared" si="6"/>
        <v>15</v>
      </c>
      <c r="W28" s="613"/>
      <c r="X28" s="555"/>
      <c r="Y28" s="582"/>
      <c r="Z28" s="555">
        <f t="shared" si="2"/>
        <v>0</v>
      </c>
      <c r="AA28" s="553"/>
      <c r="AB28" s="554"/>
      <c r="AC28" s="586">
        <f t="shared" si="10"/>
        <v>150</v>
      </c>
      <c r="AE28" s="118"/>
      <c r="AF28" s="659">
        <f t="shared" si="7"/>
        <v>5</v>
      </c>
      <c r="AG28" s="613"/>
      <c r="AH28" s="555"/>
      <c r="AI28" s="582"/>
      <c r="AJ28" s="555">
        <f t="shared" si="3"/>
        <v>0</v>
      </c>
      <c r="AK28" s="553"/>
      <c r="AL28" s="554"/>
      <c r="AM28" s="586">
        <f t="shared" si="11"/>
        <v>50</v>
      </c>
    </row>
    <row r="29" spans="1:39" x14ac:dyDescent="0.25">
      <c r="A29" s="118"/>
      <c r="B29" s="708">
        <f t="shared" si="4"/>
        <v>13</v>
      </c>
      <c r="C29" s="613"/>
      <c r="D29" s="628"/>
      <c r="E29" s="1306"/>
      <c r="F29" s="628">
        <f t="shared" si="0"/>
        <v>0</v>
      </c>
      <c r="G29" s="1033"/>
      <c r="H29" s="1034"/>
      <c r="I29" s="586">
        <f t="shared" si="8"/>
        <v>130</v>
      </c>
      <c r="K29" s="118"/>
      <c r="L29" s="708">
        <f t="shared" si="5"/>
        <v>11</v>
      </c>
      <c r="M29" s="613"/>
      <c r="N29" s="555"/>
      <c r="O29" s="582"/>
      <c r="P29" s="555">
        <f t="shared" si="1"/>
        <v>0</v>
      </c>
      <c r="Q29" s="553"/>
      <c r="R29" s="554"/>
      <c r="S29" s="586">
        <f t="shared" si="9"/>
        <v>110</v>
      </c>
      <c r="U29" s="118"/>
      <c r="V29" s="219">
        <f t="shared" si="6"/>
        <v>15</v>
      </c>
      <c r="W29" s="15"/>
      <c r="X29" s="68"/>
      <c r="Y29" s="582"/>
      <c r="Z29" s="555">
        <f t="shared" si="2"/>
        <v>0</v>
      </c>
      <c r="AA29" s="553"/>
      <c r="AB29" s="554"/>
      <c r="AC29" s="586">
        <f t="shared" si="10"/>
        <v>150</v>
      </c>
      <c r="AE29" s="118"/>
      <c r="AF29" s="219">
        <f t="shared" si="7"/>
        <v>5</v>
      </c>
      <c r="AG29" s="15"/>
      <c r="AH29" s="68"/>
      <c r="AI29" s="582"/>
      <c r="AJ29" s="555">
        <f t="shared" si="3"/>
        <v>0</v>
      </c>
      <c r="AK29" s="553"/>
      <c r="AL29" s="554"/>
      <c r="AM29" s="586">
        <f t="shared" si="11"/>
        <v>50</v>
      </c>
    </row>
    <row r="30" spans="1:39" x14ac:dyDescent="0.25">
      <c r="A30" s="118"/>
      <c r="B30" s="708">
        <f t="shared" si="4"/>
        <v>13</v>
      </c>
      <c r="C30" s="613"/>
      <c r="D30" s="628"/>
      <c r="E30" s="1306"/>
      <c r="F30" s="628">
        <f t="shared" si="0"/>
        <v>0</v>
      </c>
      <c r="G30" s="1033"/>
      <c r="H30" s="1034"/>
      <c r="I30" s="586">
        <f t="shared" si="8"/>
        <v>130</v>
      </c>
      <c r="K30" s="118"/>
      <c r="L30" s="708">
        <f t="shared" si="5"/>
        <v>11</v>
      </c>
      <c r="M30" s="613"/>
      <c r="N30" s="555"/>
      <c r="O30" s="582"/>
      <c r="P30" s="555">
        <f t="shared" si="1"/>
        <v>0</v>
      </c>
      <c r="Q30" s="553"/>
      <c r="R30" s="554"/>
      <c r="S30" s="586">
        <f t="shared" si="9"/>
        <v>110</v>
      </c>
      <c r="U30" s="118"/>
      <c r="V30" s="219">
        <f t="shared" si="6"/>
        <v>15</v>
      </c>
      <c r="W30" s="15"/>
      <c r="X30" s="68"/>
      <c r="Y30" s="582"/>
      <c r="Z30" s="555">
        <f t="shared" si="2"/>
        <v>0</v>
      </c>
      <c r="AA30" s="553"/>
      <c r="AB30" s="554"/>
      <c r="AC30" s="586">
        <f t="shared" si="10"/>
        <v>150</v>
      </c>
      <c r="AE30" s="118"/>
      <c r="AF30" s="219">
        <f t="shared" si="7"/>
        <v>5</v>
      </c>
      <c r="AG30" s="15"/>
      <c r="AH30" s="68"/>
      <c r="AI30" s="582"/>
      <c r="AJ30" s="555">
        <f t="shared" si="3"/>
        <v>0</v>
      </c>
      <c r="AK30" s="553"/>
      <c r="AL30" s="554"/>
      <c r="AM30" s="586">
        <f t="shared" si="11"/>
        <v>50</v>
      </c>
    </row>
    <row r="31" spans="1:39" x14ac:dyDescent="0.25">
      <c r="A31" s="118"/>
      <c r="B31" s="708">
        <f t="shared" si="4"/>
        <v>13</v>
      </c>
      <c r="C31" s="613"/>
      <c r="D31" s="628"/>
      <c r="E31" s="1306"/>
      <c r="F31" s="628">
        <f t="shared" si="0"/>
        <v>0</v>
      </c>
      <c r="G31" s="1033"/>
      <c r="H31" s="1034"/>
      <c r="I31" s="586">
        <f t="shared" si="8"/>
        <v>130</v>
      </c>
      <c r="K31" s="118"/>
      <c r="L31" s="708">
        <f t="shared" si="5"/>
        <v>11</v>
      </c>
      <c r="M31" s="613"/>
      <c r="N31" s="555"/>
      <c r="O31" s="582"/>
      <c r="P31" s="555">
        <f t="shared" si="1"/>
        <v>0</v>
      </c>
      <c r="Q31" s="553"/>
      <c r="R31" s="554"/>
      <c r="S31" s="586">
        <f t="shared" si="9"/>
        <v>110</v>
      </c>
      <c r="U31" s="118"/>
      <c r="V31" s="219">
        <f t="shared" si="6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150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8">
        <f t="shared" si="4"/>
        <v>13</v>
      </c>
      <c r="C32" s="613"/>
      <c r="D32" s="555"/>
      <c r="E32" s="582"/>
      <c r="F32" s="555">
        <f t="shared" si="0"/>
        <v>0</v>
      </c>
      <c r="G32" s="553"/>
      <c r="H32" s="554"/>
      <c r="I32" s="586">
        <f t="shared" si="8"/>
        <v>130</v>
      </c>
      <c r="K32" s="118"/>
      <c r="L32" s="708">
        <f t="shared" si="5"/>
        <v>11</v>
      </c>
      <c r="M32" s="613"/>
      <c r="N32" s="555"/>
      <c r="O32" s="582"/>
      <c r="P32" s="555">
        <f t="shared" si="1"/>
        <v>0</v>
      </c>
      <c r="Q32" s="553"/>
      <c r="R32" s="554"/>
      <c r="S32" s="586">
        <f t="shared" si="9"/>
        <v>110</v>
      </c>
      <c r="U32" s="118"/>
      <c r="V32" s="219">
        <f t="shared" si="6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150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8">
        <f t="shared" si="4"/>
        <v>13</v>
      </c>
      <c r="C33" s="613"/>
      <c r="D33" s="555"/>
      <c r="E33" s="582"/>
      <c r="F33" s="555">
        <f t="shared" si="0"/>
        <v>0</v>
      </c>
      <c r="G33" s="553"/>
      <c r="H33" s="554"/>
      <c r="I33" s="586">
        <f t="shared" si="8"/>
        <v>130</v>
      </c>
      <c r="K33" s="118"/>
      <c r="L33" s="708">
        <f t="shared" si="5"/>
        <v>11</v>
      </c>
      <c r="M33" s="613"/>
      <c r="N33" s="555"/>
      <c r="O33" s="582"/>
      <c r="P33" s="555">
        <f t="shared" si="1"/>
        <v>0</v>
      </c>
      <c r="Q33" s="553"/>
      <c r="R33" s="554"/>
      <c r="S33" s="586">
        <f t="shared" si="9"/>
        <v>110</v>
      </c>
      <c r="U33" s="118"/>
      <c r="V33" s="219">
        <f t="shared" si="6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150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8">
        <f t="shared" si="4"/>
        <v>13</v>
      </c>
      <c r="C34" s="613"/>
      <c r="D34" s="555"/>
      <c r="E34" s="582"/>
      <c r="F34" s="555">
        <f t="shared" si="0"/>
        <v>0</v>
      </c>
      <c r="G34" s="553"/>
      <c r="H34" s="554"/>
      <c r="I34" s="586">
        <f t="shared" si="8"/>
        <v>130</v>
      </c>
      <c r="K34" s="118"/>
      <c r="L34" s="708">
        <f t="shared" si="5"/>
        <v>11</v>
      </c>
      <c r="M34" s="613"/>
      <c r="N34" s="555"/>
      <c r="O34" s="582"/>
      <c r="P34" s="555">
        <f t="shared" si="1"/>
        <v>0</v>
      </c>
      <c r="Q34" s="553"/>
      <c r="R34" s="554"/>
      <c r="S34" s="586">
        <f t="shared" si="9"/>
        <v>110</v>
      </c>
      <c r="U34" s="118"/>
      <c r="V34" s="219">
        <f t="shared" si="6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150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8">
        <f t="shared" si="4"/>
        <v>13</v>
      </c>
      <c r="C35" s="613"/>
      <c r="D35" s="555"/>
      <c r="E35" s="582"/>
      <c r="F35" s="555">
        <f t="shared" si="0"/>
        <v>0</v>
      </c>
      <c r="G35" s="553"/>
      <c r="H35" s="554"/>
      <c r="I35" s="586">
        <f t="shared" si="8"/>
        <v>130</v>
      </c>
      <c r="K35" s="118"/>
      <c r="L35" s="708">
        <f t="shared" si="5"/>
        <v>11</v>
      </c>
      <c r="M35" s="613"/>
      <c r="N35" s="555"/>
      <c r="O35" s="582"/>
      <c r="P35" s="555">
        <f t="shared" si="1"/>
        <v>0</v>
      </c>
      <c r="Q35" s="553"/>
      <c r="R35" s="554"/>
      <c r="S35" s="586">
        <f t="shared" si="9"/>
        <v>110</v>
      </c>
      <c r="U35" s="118"/>
      <c r="V35" s="219">
        <f t="shared" si="6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150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8">
        <f t="shared" si="4"/>
        <v>13</v>
      </c>
      <c r="C36" s="613"/>
      <c r="D36" s="555"/>
      <c r="E36" s="582"/>
      <c r="F36" s="555">
        <f t="shared" si="0"/>
        <v>0</v>
      </c>
      <c r="G36" s="553"/>
      <c r="H36" s="554"/>
      <c r="I36" s="586">
        <f t="shared" si="8"/>
        <v>130</v>
      </c>
      <c r="K36" s="118" t="s">
        <v>22</v>
      </c>
      <c r="L36" s="708">
        <f t="shared" si="5"/>
        <v>11</v>
      </c>
      <c r="M36" s="613"/>
      <c r="N36" s="555"/>
      <c r="O36" s="582"/>
      <c r="P36" s="555">
        <f t="shared" si="1"/>
        <v>0</v>
      </c>
      <c r="Q36" s="553"/>
      <c r="R36" s="554"/>
      <c r="S36" s="586">
        <f t="shared" si="9"/>
        <v>110</v>
      </c>
      <c r="U36" s="118" t="s">
        <v>22</v>
      </c>
      <c r="V36" s="219">
        <f t="shared" si="6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150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8">
        <f t="shared" si="4"/>
        <v>13</v>
      </c>
      <c r="C37" s="613"/>
      <c r="D37" s="555"/>
      <c r="E37" s="582"/>
      <c r="F37" s="555">
        <f t="shared" si="0"/>
        <v>0</v>
      </c>
      <c r="G37" s="553"/>
      <c r="H37" s="554"/>
      <c r="I37" s="586">
        <f t="shared" si="8"/>
        <v>130</v>
      </c>
      <c r="K37" s="119"/>
      <c r="L37" s="708">
        <f t="shared" si="5"/>
        <v>11</v>
      </c>
      <c r="M37" s="613"/>
      <c r="N37" s="555"/>
      <c r="O37" s="582"/>
      <c r="P37" s="555">
        <f t="shared" si="1"/>
        <v>0</v>
      </c>
      <c r="Q37" s="553"/>
      <c r="R37" s="554"/>
      <c r="S37" s="586">
        <f t="shared" si="9"/>
        <v>110</v>
      </c>
      <c r="U37" s="119"/>
      <c r="V37" s="219">
        <f t="shared" si="6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150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8">
        <f t="shared" si="4"/>
        <v>13</v>
      </c>
      <c r="C38" s="613"/>
      <c r="D38" s="555"/>
      <c r="E38" s="582"/>
      <c r="F38" s="555">
        <f t="shared" si="0"/>
        <v>0</v>
      </c>
      <c r="G38" s="553"/>
      <c r="H38" s="554"/>
      <c r="I38" s="586">
        <f t="shared" si="8"/>
        <v>130</v>
      </c>
      <c r="K38" s="118"/>
      <c r="L38" s="708">
        <f t="shared" si="5"/>
        <v>11</v>
      </c>
      <c r="M38" s="613"/>
      <c r="N38" s="555"/>
      <c r="O38" s="582"/>
      <c r="P38" s="555">
        <f t="shared" si="1"/>
        <v>0</v>
      </c>
      <c r="Q38" s="553"/>
      <c r="R38" s="554"/>
      <c r="S38" s="586">
        <f t="shared" si="9"/>
        <v>110</v>
      </c>
      <c r="U38" s="118"/>
      <c r="V38" s="219">
        <f t="shared" si="6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150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130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82">
        <f t="shared" si="6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150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130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82">
        <f t="shared" si="6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150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130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82">
        <f t="shared" si="6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150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130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82">
        <f t="shared" si="6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150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130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82">
        <f t="shared" si="6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150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130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82">
        <f t="shared" si="6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150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130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82">
        <f t="shared" si="6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150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130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82">
        <f t="shared" si="6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150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130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82">
        <f t="shared" si="6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150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130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82">
        <f t="shared" si="6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150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130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82">
        <f t="shared" si="6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150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130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82">
        <f t="shared" si="6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150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130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82">
        <f t="shared" si="6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150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130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82">
        <f t="shared" si="6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150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130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82">
        <f t="shared" si="6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150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130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82">
        <f t="shared" si="6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150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130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2">
        <f t="shared" si="6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150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130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2">
        <f t="shared" si="6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150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130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2">
        <f t="shared" si="6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150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130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2">
        <f t="shared" si="6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150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130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2">
        <f t="shared" si="6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150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130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2">
        <f t="shared" si="6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150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130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2">
        <f t="shared" si="6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150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130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2">
        <f t="shared" si="6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150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130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2">
        <f t="shared" si="6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150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130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2">
        <f t="shared" si="6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150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130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2">
        <f t="shared" si="6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150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130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2">
        <f t="shared" si="6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150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130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2">
        <f t="shared" si="6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150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130</v>
      </c>
      <c r="K68" s="118"/>
      <c r="L68" s="12">
        <f t="shared" si="5"/>
        <v>11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110</v>
      </c>
      <c r="U68" s="118"/>
      <c r="V68" s="12">
        <f t="shared" si="6"/>
        <v>15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150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130</v>
      </c>
      <c r="K69" s="118"/>
      <c r="L69" s="12">
        <f t="shared" si="5"/>
        <v>11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110</v>
      </c>
      <c r="U69" s="118"/>
      <c r="V69" s="12">
        <f t="shared" si="6"/>
        <v>15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150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130</v>
      </c>
      <c r="K70" s="118"/>
      <c r="L70" s="12">
        <f t="shared" si="5"/>
        <v>11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110</v>
      </c>
      <c r="U70" s="118"/>
      <c r="V70" s="12">
        <f t="shared" si="6"/>
        <v>15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150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130</v>
      </c>
      <c r="K71" s="118"/>
      <c r="L71" s="12">
        <f t="shared" si="5"/>
        <v>11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110</v>
      </c>
      <c r="U71" s="118"/>
      <c r="V71" s="12">
        <f t="shared" si="6"/>
        <v>15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150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130</v>
      </c>
      <c r="K72" s="118"/>
      <c r="L72" s="12">
        <f t="shared" si="5"/>
        <v>11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110</v>
      </c>
      <c r="U72" s="118"/>
      <c r="V72" s="12">
        <f t="shared" si="6"/>
        <v>15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150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13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130</v>
      </c>
      <c r="K73" s="118"/>
      <c r="L73" s="12">
        <f t="shared" si="5"/>
        <v>11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2">
        <f t="shared" si="6"/>
        <v>15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150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13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130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2">
        <f t="shared" ref="V74:V75" si="18">V73-W74</f>
        <v>15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150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13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130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2">
        <f t="shared" si="18"/>
        <v>15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150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130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594" t="s">
        <v>11</v>
      </c>
      <c r="D83" s="1595"/>
      <c r="E83" s="56">
        <f>E5+E6-F78+E7</f>
        <v>130</v>
      </c>
      <c r="F83" s="1207"/>
      <c r="M83" s="1594" t="s">
        <v>11</v>
      </c>
      <c r="N83" s="1595"/>
      <c r="O83" s="56">
        <f>O5+O6-P78+O7</f>
        <v>110</v>
      </c>
      <c r="P83" s="1329"/>
      <c r="W83" s="1594" t="s">
        <v>11</v>
      </c>
      <c r="X83" s="1595"/>
      <c r="Y83" s="56">
        <f>Y5+Y6-Z78+Y7</f>
        <v>150</v>
      </c>
      <c r="Z83" s="1207"/>
      <c r="AG83" s="1594" t="s">
        <v>11</v>
      </c>
      <c r="AH83" s="1595"/>
      <c r="AI83" s="56">
        <f>AI5+AI6-AJ78+AI7</f>
        <v>50</v>
      </c>
      <c r="AJ83" s="1329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00"/>
      <c r="B5" s="1609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00"/>
      <c r="B6" s="160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5" t="s">
        <v>3</v>
      </c>
    </row>
    <row r="9" spans="1:10" ht="15.75" thickTop="1" x14ac:dyDescent="0.25">
      <c r="A9" s="72"/>
      <c r="B9" s="637">
        <f>F5-C9+F4+F6+F7</f>
        <v>0</v>
      </c>
      <c r="C9" s="613"/>
      <c r="D9" s="552"/>
      <c r="E9" s="634"/>
      <c r="F9" s="555">
        <f t="shared" ref="F9:F37" si="0">D9</f>
        <v>0</v>
      </c>
      <c r="G9" s="553"/>
      <c r="H9" s="554"/>
      <c r="I9" s="638">
        <f>H9*F9</f>
        <v>0</v>
      </c>
      <c r="J9" s="586">
        <f>E4+E5+E6+E7-F9</f>
        <v>0</v>
      </c>
    </row>
    <row r="10" spans="1:10" x14ac:dyDescent="0.25">
      <c r="B10" s="637">
        <f>B9-C10</f>
        <v>0</v>
      </c>
      <c r="C10" s="613"/>
      <c r="D10" s="552"/>
      <c r="E10" s="634"/>
      <c r="F10" s="555">
        <f t="shared" si="0"/>
        <v>0</v>
      </c>
      <c r="G10" s="553"/>
      <c r="H10" s="554"/>
      <c r="I10" s="639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7">
        <f t="shared" ref="B11:B37" si="2">B10-C11</f>
        <v>0</v>
      </c>
      <c r="C11" s="613"/>
      <c r="D11" s="552"/>
      <c r="E11" s="634"/>
      <c r="F11" s="555">
        <f t="shared" si="0"/>
        <v>0</v>
      </c>
      <c r="G11" s="553"/>
      <c r="H11" s="554"/>
      <c r="I11" s="639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7">
        <f t="shared" si="2"/>
        <v>0</v>
      </c>
      <c r="C12" s="613"/>
      <c r="D12" s="552"/>
      <c r="E12" s="634"/>
      <c r="F12" s="555">
        <f t="shared" si="0"/>
        <v>0</v>
      </c>
      <c r="G12" s="553"/>
      <c r="H12" s="554"/>
      <c r="I12" s="639">
        <f t="shared" si="1"/>
        <v>0</v>
      </c>
      <c r="J12" s="586">
        <f t="shared" si="3"/>
        <v>0</v>
      </c>
    </row>
    <row r="13" spans="1:10" x14ac:dyDescent="0.25">
      <c r="B13" s="637">
        <f t="shared" si="2"/>
        <v>0</v>
      </c>
      <c r="C13" s="613"/>
      <c r="D13" s="552"/>
      <c r="E13" s="634"/>
      <c r="F13" s="555">
        <f t="shared" si="0"/>
        <v>0</v>
      </c>
      <c r="G13" s="553"/>
      <c r="H13" s="554"/>
      <c r="I13" s="639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7">
        <f t="shared" si="2"/>
        <v>0</v>
      </c>
      <c r="C14" s="613"/>
      <c r="D14" s="695"/>
      <c r="E14" s="746"/>
      <c r="F14" s="739">
        <f t="shared" si="0"/>
        <v>0</v>
      </c>
      <c r="G14" s="740"/>
      <c r="H14" s="583"/>
      <c r="I14" s="639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7">
        <f t="shared" si="2"/>
        <v>0</v>
      </c>
      <c r="C15" s="613"/>
      <c r="D15" s="695"/>
      <c r="E15" s="746"/>
      <c r="F15" s="739">
        <f t="shared" si="0"/>
        <v>0</v>
      </c>
      <c r="G15" s="740"/>
      <c r="H15" s="583"/>
      <c r="I15" s="639">
        <f t="shared" si="1"/>
        <v>0</v>
      </c>
      <c r="J15" s="586">
        <f t="shared" si="4"/>
        <v>0</v>
      </c>
    </row>
    <row r="16" spans="1:10" ht="15.75" x14ac:dyDescent="0.25">
      <c r="A16" s="636"/>
      <c r="B16" s="637">
        <f t="shared" si="2"/>
        <v>0</v>
      </c>
      <c r="C16" s="613"/>
      <c r="D16" s="695"/>
      <c r="E16" s="746"/>
      <c r="F16" s="739">
        <f t="shared" si="0"/>
        <v>0</v>
      </c>
      <c r="G16" s="740"/>
      <c r="H16" s="583"/>
      <c r="I16" s="639">
        <f t="shared" si="1"/>
        <v>0</v>
      </c>
      <c r="J16" s="586">
        <f t="shared" si="4"/>
        <v>0</v>
      </c>
    </row>
    <row r="17" spans="1:10" ht="15.75" x14ac:dyDescent="0.25">
      <c r="A17" s="636"/>
      <c r="B17" s="637">
        <f t="shared" si="2"/>
        <v>0</v>
      </c>
      <c r="C17" s="613"/>
      <c r="D17" s="695"/>
      <c r="E17" s="746"/>
      <c r="F17" s="739">
        <f t="shared" si="0"/>
        <v>0</v>
      </c>
      <c r="G17" s="740"/>
      <c r="H17" s="583"/>
      <c r="I17" s="639">
        <f t="shared" si="1"/>
        <v>0</v>
      </c>
      <c r="J17" s="586">
        <f t="shared" si="4"/>
        <v>0</v>
      </c>
    </row>
    <row r="18" spans="1:10" ht="15.75" x14ac:dyDescent="0.25">
      <c r="A18" s="636"/>
      <c r="B18" s="637">
        <f t="shared" si="2"/>
        <v>0</v>
      </c>
      <c r="C18" s="613"/>
      <c r="D18" s="694"/>
      <c r="E18" s="796"/>
      <c r="F18" s="792">
        <f t="shared" si="0"/>
        <v>0</v>
      </c>
      <c r="G18" s="793"/>
      <c r="H18" s="794"/>
      <c r="I18" s="639">
        <f t="shared" si="1"/>
        <v>0</v>
      </c>
      <c r="J18" s="586">
        <f t="shared" si="4"/>
        <v>0</v>
      </c>
    </row>
    <row r="19" spans="1:10" x14ac:dyDescent="0.25">
      <c r="A19" s="584"/>
      <c r="B19" s="637">
        <f t="shared" si="2"/>
        <v>0</v>
      </c>
      <c r="C19" s="613"/>
      <c r="D19" s="694"/>
      <c r="E19" s="796"/>
      <c r="F19" s="792">
        <f t="shared" si="0"/>
        <v>0</v>
      </c>
      <c r="G19" s="793"/>
      <c r="H19" s="794"/>
      <c r="I19" s="639">
        <f t="shared" si="1"/>
        <v>0</v>
      </c>
      <c r="J19" s="586">
        <f t="shared" si="4"/>
        <v>0</v>
      </c>
    </row>
    <row r="20" spans="1:10" x14ac:dyDescent="0.25">
      <c r="A20" s="584"/>
      <c r="B20" s="637">
        <f t="shared" si="2"/>
        <v>0</v>
      </c>
      <c r="C20" s="613"/>
      <c r="D20" s="694"/>
      <c r="E20" s="796"/>
      <c r="F20" s="792">
        <f t="shared" si="0"/>
        <v>0</v>
      </c>
      <c r="G20" s="793"/>
      <c r="H20" s="794"/>
      <c r="I20" s="639">
        <f t="shared" si="1"/>
        <v>0</v>
      </c>
      <c r="J20" s="586">
        <f t="shared" si="4"/>
        <v>0</v>
      </c>
    </row>
    <row r="21" spans="1:10" x14ac:dyDescent="0.25">
      <c r="B21" s="637">
        <f t="shared" si="2"/>
        <v>0</v>
      </c>
      <c r="C21" s="613"/>
      <c r="D21" s="694"/>
      <c r="E21" s="796"/>
      <c r="F21" s="792">
        <f t="shared" si="0"/>
        <v>0</v>
      </c>
      <c r="G21" s="793"/>
      <c r="H21" s="794"/>
      <c r="I21" s="639">
        <f t="shared" si="1"/>
        <v>0</v>
      </c>
      <c r="J21" s="586">
        <f t="shared" si="4"/>
        <v>0</v>
      </c>
    </row>
    <row r="22" spans="1:10" x14ac:dyDescent="0.25">
      <c r="B22" s="637">
        <f t="shared" si="2"/>
        <v>0</v>
      </c>
      <c r="C22" s="613"/>
      <c r="D22" s="694"/>
      <c r="E22" s="796"/>
      <c r="F22" s="792">
        <f t="shared" si="0"/>
        <v>0</v>
      </c>
      <c r="G22" s="793"/>
      <c r="H22" s="794"/>
      <c r="I22" s="639">
        <f t="shared" si="1"/>
        <v>0</v>
      </c>
      <c r="J22" s="586">
        <f t="shared" si="4"/>
        <v>0</v>
      </c>
    </row>
    <row r="23" spans="1:10" x14ac:dyDescent="0.25">
      <c r="B23" s="637">
        <f t="shared" si="2"/>
        <v>0</v>
      </c>
      <c r="C23" s="613"/>
      <c r="D23" s="696"/>
      <c r="E23" s="913"/>
      <c r="F23" s="697">
        <f t="shared" si="0"/>
        <v>0</v>
      </c>
      <c r="G23" s="698"/>
      <c r="H23" s="699"/>
      <c r="I23" s="639">
        <f t="shared" si="1"/>
        <v>0</v>
      </c>
      <c r="J23" s="586">
        <f t="shared" si="4"/>
        <v>0</v>
      </c>
    </row>
    <row r="24" spans="1:10" x14ac:dyDescent="0.25">
      <c r="B24" s="637">
        <f t="shared" si="2"/>
        <v>0</v>
      </c>
      <c r="C24" s="613"/>
      <c r="D24" s="696"/>
      <c r="E24" s="913"/>
      <c r="F24" s="697">
        <f t="shared" si="0"/>
        <v>0</v>
      </c>
      <c r="G24" s="698"/>
      <c r="H24" s="699"/>
      <c r="I24" s="639">
        <f t="shared" si="1"/>
        <v>0</v>
      </c>
      <c r="J24" s="586">
        <f t="shared" si="4"/>
        <v>0</v>
      </c>
    </row>
    <row r="25" spans="1:10" x14ac:dyDescent="0.25">
      <c r="B25" s="637">
        <f t="shared" si="2"/>
        <v>0</v>
      </c>
      <c r="C25" s="613"/>
      <c r="D25" s="696"/>
      <c r="E25" s="913"/>
      <c r="F25" s="697">
        <f t="shared" si="0"/>
        <v>0</v>
      </c>
      <c r="G25" s="698"/>
      <c r="H25" s="699"/>
      <c r="I25" s="639">
        <f t="shared" si="1"/>
        <v>0</v>
      </c>
      <c r="J25" s="586">
        <f t="shared" si="4"/>
        <v>0</v>
      </c>
    </row>
    <row r="26" spans="1:10" x14ac:dyDescent="0.25">
      <c r="B26" s="637">
        <f t="shared" si="2"/>
        <v>0</v>
      </c>
      <c r="C26" s="613"/>
      <c r="D26" s="928"/>
      <c r="E26" s="926"/>
      <c r="F26" s="925">
        <f t="shared" si="0"/>
        <v>0</v>
      </c>
      <c r="G26" s="927"/>
      <c r="H26" s="924"/>
      <c r="I26" s="639">
        <f t="shared" si="1"/>
        <v>0</v>
      </c>
      <c r="J26" s="586">
        <f t="shared" si="4"/>
        <v>0</v>
      </c>
    </row>
    <row r="27" spans="1:10" x14ac:dyDescent="0.25">
      <c r="B27" s="637">
        <f t="shared" si="2"/>
        <v>0</v>
      </c>
      <c r="C27" s="613"/>
      <c r="D27" s="928"/>
      <c r="E27" s="926"/>
      <c r="F27" s="925">
        <f t="shared" si="0"/>
        <v>0</v>
      </c>
      <c r="G27" s="927"/>
      <c r="H27" s="924"/>
      <c r="I27" s="639">
        <f t="shared" si="1"/>
        <v>0</v>
      </c>
      <c r="J27" s="586">
        <f t="shared" si="4"/>
        <v>0</v>
      </c>
    </row>
    <row r="28" spans="1:10" x14ac:dyDescent="0.25">
      <c r="B28" s="637">
        <f t="shared" si="2"/>
        <v>0</v>
      </c>
      <c r="C28" s="613"/>
      <c r="D28" s="925"/>
      <c r="E28" s="926"/>
      <c r="F28" s="925">
        <f t="shared" si="0"/>
        <v>0</v>
      </c>
      <c r="G28" s="927"/>
      <c r="H28" s="924"/>
      <c r="I28" s="639">
        <f t="shared" si="1"/>
        <v>0</v>
      </c>
      <c r="J28" s="586">
        <f t="shared" si="4"/>
        <v>0</v>
      </c>
    </row>
    <row r="29" spans="1:10" x14ac:dyDescent="0.25">
      <c r="B29" s="637">
        <f t="shared" si="2"/>
        <v>0</v>
      </c>
      <c r="C29" s="613"/>
      <c r="D29" s="925"/>
      <c r="E29" s="926"/>
      <c r="F29" s="925">
        <f t="shared" si="0"/>
        <v>0</v>
      </c>
      <c r="G29" s="927"/>
      <c r="H29" s="924"/>
      <c r="I29" s="639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7">
        <f t="shared" si="2"/>
        <v>0</v>
      </c>
      <c r="C30" s="613"/>
      <c r="D30" s="925"/>
      <c r="E30" s="926"/>
      <c r="F30" s="925">
        <f t="shared" si="0"/>
        <v>0</v>
      </c>
      <c r="G30" s="927"/>
      <c r="H30" s="924"/>
      <c r="I30" s="639">
        <f t="shared" si="5"/>
        <v>0</v>
      </c>
      <c r="J30" s="586">
        <f t="shared" si="6"/>
        <v>0</v>
      </c>
    </row>
    <row r="31" spans="1:10" x14ac:dyDescent="0.25">
      <c r="B31" s="637">
        <f t="shared" si="2"/>
        <v>0</v>
      </c>
      <c r="C31" s="613"/>
      <c r="D31" s="925"/>
      <c r="E31" s="926"/>
      <c r="F31" s="925">
        <f t="shared" si="0"/>
        <v>0</v>
      </c>
      <c r="G31" s="927"/>
      <c r="H31" s="924"/>
      <c r="I31" s="639">
        <f t="shared" si="5"/>
        <v>0</v>
      </c>
      <c r="J31" s="586">
        <f t="shared" si="6"/>
        <v>0</v>
      </c>
    </row>
    <row r="32" spans="1:10" x14ac:dyDescent="0.25">
      <c r="B32" s="637">
        <f t="shared" si="2"/>
        <v>0</v>
      </c>
      <c r="C32" s="613"/>
      <c r="D32" s="925"/>
      <c r="E32" s="926"/>
      <c r="F32" s="925">
        <f t="shared" si="0"/>
        <v>0</v>
      </c>
      <c r="G32" s="927"/>
      <c r="H32" s="924"/>
      <c r="I32" s="639">
        <f t="shared" si="5"/>
        <v>0</v>
      </c>
      <c r="J32" s="586">
        <f t="shared" si="6"/>
        <v>0</v>
      </c>
    </row>
    <row r="33" spans="2:10" x14ac:dyDescent="0.25">
      <c r="B33" s="637">
        <f t="shared" si="2"/>
        <v>0</v>
      </c>
      <c r="C33" s="613"/>
      <c r="D33" s="925"/>
      <c r="E33" s="926"/>
      <c r="F33" s="925">
        <f t="shared" si="0"/>
        <v>0</v>
      </c>
      <c r="G33" s="927"/>
      <c r="H33" s="924"/>
      <c r="I33" s="639">
        <f t="shared" si="5"/>
        <v>0</v>
      </c>
      <c r="J33" s="586">
        <f t="shared" si="6"/>
        <v>0</v>
      </c>
    </row>
    <row r="34" spans="2:10" x14ac:dyDescent="0.25">
      <c r="B34" s="637">
        <f t="shared" si="2"/>
        <v>0</v>
      </c>
      <c r="C34" s="613"/>
      <c r="D34" s="925"/>
      <c r="E34" s="926"/>
      <c r="F34" s="925">
        <f t="shared" si="0"/>
        <v>0</v>
      </c>
      <c r="G34" s="927"/>
      <c r="H34" s="924"/>
      <c r="I34" s="639">
        <f t="shared" si="5"/>
        <v>0</v>
      </c>
      <c r="J34" s="586">
        <f t="shared" si="6"/>
        <v>0</v>
      </c>
    </row>
    <row r="35" spans="2:10" x14ac:dyDescent="0.25">
      <c r="B35" s="637">
        <f t="shared" si="2"/>
        <v>0</v>
      </c>
      <c r="C35" s="613"/>
      <c r="D35" s="925"/>
      <c r="E35" s="926"/>
      <c r="F35" s="925">
        <f t="shared" si="0"/>
        <v>0</v>
      </c>
      <c r="G35" s="927"/>
      <c r="H35" s="924"/>
      <c r="I35" s="639">
        <f t="shared" si="5"/>
        <v>0</v>
      </c>
      <c r="J35" s="586">
        <f t="shared" si="6"/>
        <v>0</v>
      </c>
    </row>
    <row r="36" spans="2:10" x14ac:dyDescent="0.25">
      <c r="B36" s="637">
        <f t="shared" si="2"/>
        <v>0</v>
      </c>
      <c r="C36" s="613"/>
      <c r="D36" s="925"/>
      <c r="E36" s="926"/>
      <c r="F36" s="925">
        <f t="shared" si="0"/>
        <v>0</v>
      </c>
      <c r="G36" s="927"/>
      <c r="H36" s="924"/>
      <c r="I36" s="639">
        <f t="shared" si="5"/>
        <v>0</v>
      </c>
      <c r="J36" s="586">
        <f t="shared" si="6"/>
        <v>0</v>
      </c>
    </row>
    <row r="37" spans="2:10" ht="15.75" thickBot="1" x14ac:dyDescent="0.3">
      <c r="B37" s="637">
        <f t="shared" si="2"/>
        <v>0</v>
      </c>
      <c r="C37" s="640"/>
      <c r="D37" s="714">
        <f t="shared" ref="D37" si="7">C37*B37</f>
        <v>0</v>
      </c>
      <c r="E37" s="715"/>
      <c r="F37" s="714">
        <f t="shared" si="0"/>
        <v>0</v>
      </c>
      <c r="G37" s="716"/>
      <c r="H37" s="989"/>
      <c r="I37" s="641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3">
        <f>SUM(C9:C37)</f>
        <v>0</v>
      </c>
      <c r="D38" s="642">
        <f>SUM(D9:D37)</f>
        <v>0</v>
      </c>
      <c r="E38" s="643"/>
      <c r="F38" s="555">
        <f>SUM(F9:F37)</f>
        <v>0</v>
      </c>
      <c r="G38" s="644"/>
      <c r="H38" s="641"/>
      <c r="I38" s="645">
        <f>SUM(I9:I37)</f>
        <v>0</v>
      </c>
      <c r="J38" s="584"/>
    </row>
    <row r="39" spans="2:10" ht="15.75" thickBot="1" x14ac:dyDescent="0.3">
      <c r="B39" s="584"/>
      <c r="C39" s="613"/>
      <c r="D39" s="646"/>
      <c r="E39" s="643"/>
      <c r="F39" s="646"/>
      <c r="G39" s="644"/>
      <c r="H39" s="641"/>
      <c r="I39" s="584"/>
      <c r="J39" s="584"/>
    </row>
    <row r="40" spans="2:10" x14ac:dyDescent="0.25">
      <c r="B40" s="584"/>
      <c r="C40" s="647" t="s">
        <v>4</v>
      </c>
      <c r="D40" s="648">
        <f>F4+F5+F6+F7-C38</f>
        <v>0</v>
      </c>
      <c r="E40" s="649"/>
      <c r="F40" s="646"/>
      <c r="G40" s="644"/>
      <c r="H40" s="641"/>
      <c r="I40" s="584"/>
      <c r="J40" s="584"/>
    </row>
    <row r="41" spans="2:10" x14ac:dyDescent="0.25">
      <c r="B41" s="584"/>
      <c r="C41" s="1664" t="s">
        <v>19</v>
      </c>
      <c r="D41" s="1665"/>
      <c r="E41" s="650">
        <f>E4+E5+E6+E7-F38</f>
        <v>0</v>
      </c>
      <c r="F41" s="646"/>
      <c r="G41" s="646"/>
      <c r="H41" s="641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592" t="s">
        <v>333</v>
      </c>
      <c r="B1" s="1592"/>
      <c r="C1" s="1592"/>
      <c r="D1" s="1592"/>
      <c r="E1" s="1592"/>
      <c r="F1" s="1592"/>
      <c r="G1" s="1592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96"/>
      <c r="B4" s="140"/>
      <c r="C4" s="504"/>
      <c r="D4" s="130"/>
      <c r="E4" s="1093"/>
      <c r="F4" s="653"/>
    </row>
    <row r="5" spans="1:10" ht="24.75" customHeight="1" x14ac:dyDescent="0.25">
      <c r="A5" s="1673" t="s">
        <v>52</v>
      </c>
      <c r="B5" s="1668" t="s">
        <v>101</v>
      </c>
      <c r="C5" s="917">
        <v>64</v>
      </c>
      <c r="D5" s="590">
        <v>45152</v>
      </c>
      <c r="E5" s="1092">
        <v>1012.13</v>
      </c>
      <c r="F5" s="839">
        <v>35</v>
      </c>
      <c r="G5" s="143">
        <f>F99</f>
        <v>0</v>
      </c>
      <c r="H5" s="57">
        <f>E4+E5+E8-G5+E6</f>
        <v>1012.13</v>
      </c>
    </row>
    <row r="6" spans="1:10" ht="24.75" customHeight="1" x14ac:dyDescent="0.25">
      <c r="A6" s="1673"/>
      <c r="B6" s="1669"/>
      <c r="C6" s="212"/>
      <c r="D6" s="130"/>
      <c r="E6" s="1093"/>
      <c r="F6" s="226"/>
      <c r="G6" s="143"/>
      <c r="H6" s="57"/>
    </row>
    <row r="7" spans="1:10" ht="24.75" customHeight="1" thickBot="1" x14ac:dyDescent="0.3">
      <c r="A7" s="1673"/>
      <c r="B7" s="1669"/>
      <c r="C7" s="485"/>
      <c r="D7" s="324"/>
      <c r="E7" s="1094"/>
      <c r="F7" s="227"/>
      <c r="G7" s="143"/>
      <c r="H7" s="57"/>
    </row>
    <row r="8" spans="1:10" ht="24.75" customHeight="1" thickTop="1" thickBot="1" x14ac:dyDescent="0.3">
      <c r="A8" s="1197"/>
      <c r="B8" s="1670"/>
      <c r="C8" s="485"/>
      <c r="D8" s="130"/>
      <c r="E8" s="1093"/>
      <c r="F8" s="226"/>
      <c r="I8" s="1671" t="s">
        <v>3</v>
      </c>
      <c r="J8" s="1666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72"/>
      <c r="J9" s="1667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1012.13</v>
      </c>
      <c r="J10" s="123">
        <f>F4+F5+F8-C10+F6+F7</f>
        <v>35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1012.13</v>
      </c>
      <c r="J11" s="123">
        <f>J10-C11</f>
        <v>35</v>
      </c>
    </row>
    <row r="12" spans="1:10" x14ac:dyDescent="0.25">
      <c r="A12" s="174"/>
      <c r="B12" s="82"/>
      <c r="C12" s="15"/>
      <c r="D12" s="168"/>
      <c r="E12" s="632"/>
      <c r="F12" s="555">
        <f t="shared" si="0"/>
        <v>0</v>
      </c>
      <c r="G12" s="553"/>
      <c r="H12" s="567"/>
      <c r="I12" s="702">
        <f t="shared" ref="I12:I42" si="1">I11-F12</f>
        <v>1012.13</v>
      </c>
      <c r="J12" s="712">
        <f t="shared" ref="J12:J60" si="2">J11-C12</f>
        <v>35</v>
      </c>
    </row>
    <row r="13" spans="1:10" x14ac:dyDescent="0.25">
      <c r="A13" s="81" t="s">
        <v>33</v>
      </c>
      <c r="B13" s="82"/>
      <c r="C13" s="15"/>
      <c r="D13" s="168"/>
      <c r="E13" s="632"/>
      <c r="F13" s="555">
        <f t="shared" si="0"/>
        <v>0</v>
      </c>
      <c r="G13" s="553"/>
      <c r="H13" s="567"/>
      <c r="I13" s="702">
        <f t="shared" si="1"/>
        <v>1012.13</v>
      </c>
      <c r="J13" s="712">
        <f t="shared" si="2"/>
        <v>35</v>
      </c>
    </row>
    <row r="14" spans="1:10" x14ac:dyDescent="0.25">
      <c r="A14" s="1089"/>
      <c r="B14" s="82"/>
      <c r="C14" s="15"/>
      <c r="D14" s="1171"/>
      <c r="E14" s="632"/>
      <c r="F14" s="555">
        <f t="shared" si="0"/>
        <v>0</v>
      </c>
      <c r="G14" s="553"/>
      <c r="H14" s="567"/>
      <c r="I14" s="702">
        <f t="shared" si="1"/>
        <v>1012.13</v>
      </c>
      <c r="J14" s="712">
        <f t="shared" si="2"/>
        <v>35</v>
      </c>
    </row>
    <row r="15" spans="1:10" x14ac:dyDescent="0.25">
      <c r="A15" s="1089"/>
      <c r="B15" s="82"/>
      <c r="C15" s="15"/>
      <c r="D15" s="1171"/>
      <c r="E15" s="629"/>
      <c r="F15" s="555">
        <f t="shared" si="0"/>
        <v>0</v>
      </c>
      <c r="G15" s="553"/>
      <c r="H15" s="567"/>
      <c r="I15" s="702">
        <f t="shared" si="1"/>
        <v>1012.13</v>
      </c>
      <c r="J15" s="712">
        <f t="shared" si="2"/>
        <v>35</v>
      </c>
    </row>
    <row r="16" spans="1:10" x14ac:dyDescent="0.25">
      <c r="B16" s="82"/>
      <c r="C16" s="15"/>
      <c r="D16" s="1171"/>
      <c r="E16" s="629"/>
      <c r="F16" s="555">
        <f>D16</f>
        <v>0</v>
      </c>
      <c r="G16" s="553"/>
      <c r="H16" s="567"/>
      <c r="I16" s="702">
        <f t="shared" si="1"/>
        <v>1012.13</v>
      </c>
      <c r="J16" s="712">
        <f t="shared" si="2"/>
        <v>35</v>
      </c>
    </row>
    <row r="17" spans="1:10" x14ac:dyDescent="0.25">
      <c r="B17" s="82"/>
      <c r="C17" s="15"/>
      <c r="D17" s="1171"/>
      <c r="E17" s="629"/>
      <c r="F17" s="555">
        <f>D17</f>
        <v>0</v>
      </c>
      <c r="G17" s="553"/>
      <c r="H17" s="567"/>
      <c r="I17" s="702">
        <f t="shared" si="1"/>
        <v>1012.13</v>
      </c>
      <c r="J17" s="712">
        <f t="shared" si="2"/>
        <v>35</v>
      </c>
    </row>
    <row r="18" spans="1:10" x14ac:dyDescent="0.25">
      <c r="A18" s="80"/>
      <c r="B18" s="82"/>
      <c r="C18" s="15"/>
      <c r="D18" s="1171"/>
      <c r="E18" s="635"/>
      <c r="F18" s="555">
        <f>D18</f>
        <v>0</v>
      </c>
      <c r="G18" s="553"/>
      <c r="H18" s="567"/>
      <c r="I18" s="702">
        <f t="shared" si="1"/>
        <v>1012.13</v>
      </c>
      <c r="J18" s="712">
        <f t="shared" si="2"/>
        <v>35</v>
      </c>
    </row>
    <row r="19" spans="1:10" x14ac:dyDescent="0.25">
      <c r="A19" s="82"/>
      <c r="B19" s="82"/>
      <c r="C19" s="15"/>
      <c r="D19" s="1171"/>
      <c r="E19" s="635"/>
      <c r="F19" s="555">
        <f t="shared" ref="F19:F43" si="3">D19</f>
        <v>0</v>
      </c>
      <c r="G19" s="828"/>
      <c r="H19" s="567"/>
      <c r="I19" s="702">
        <f t="shared" si="1"/>
        <v>1012.13</v>
      </c>
      <c r="J19" s="712">
        <f t="shared" si="2"/>
        <v>35</v>
      </c>
    </row>
    <row r="20" spans="1:10" x14ac:dyDescent="0.25">
      <c r="A20" s="2"/>
      <c r="B20" s="82"/>
      <c r="C20" s="15"/>
      <c r="D20" s="1171"/>
      <c r="E20" s="635"/>
      <c r="F20" s="555">
        <f t="shared" si="3"/>
        <v>0</v>
      </c>
      <c r="G20" s="553"/>
      <c r="H20" s="567"/>
      <c r="I20" s="702">
        <f t="shared" si="1"/>
        <v>1012.13</v>
      </c>
      <c r="J20" s="712">
        <f t="shared" si="2"/>
        <v>35</v>
      </c>
    </row>
    <row r="21" spans="1:10" x14ac:dyDescent="0.25">
      <c r="A21" s="2"/>
      <c r="B21" s="82"/>
      <c r="C21" s="15"/>
      <c r="D21" s="1171"/>
      <c r="E21" s="635"/>
      <c r="F21" s="555">
        <f t="shared" si="3"/>
        <v>0</v>
      </c>
      <c r="G21" s="553"/>
      <c r="H21" s="567"/>
      <c r="I21" s="702">
        <f t="shared" si="1"/>
        <v>1012.13</v>
      </c>
      <c r="J21" s="712">
        <f t="shared" si="2"/>
        <v>35</v>
      </c>
    </row>
    <row r="22" spans="1:10" x14ac:dyDescent="0.25">
      <c r="A22" s="2"/>
      <c r="B22" s="82"/>
      <c r="C22" s="15"/>
      <c r="D22" s="1171"/>
      <c r="E22" s="629"/>
      <c r="F22" s="555">
        <f t="shared" si="3"/>
        <v>0</v>
      </c>
      <c r="G22" s="553"/>
      <c r="H22" s="567"/>
      <c r="I22" s="702">
        <f t="shared" si="1"/>
        <v>1012.13</v>
      </c>
      <c r="J22" s="712">
        <f t="shared" si="2"/>
        <v>35</v>
      </c>
    </row>
    <row r="23" spans="1:10" x14ac:dyDescent="0.25">
      <c r="A23" s="2"/>
      <c r="B23" s="82"/>
      <c r="C23" s="15"/>
      <c r="D23" s="1171"/>
      <c r="E23" s="629"/>
      <c r="F23" s="555">
        <f t="shared" si="3"/>
        <v>0</v>
      </c>
      <c r="G23" s="553"/>
      <c r="H23" s="567"/>
      <c r="I23" s="702">
        <f t="shared" si="1"/>
        <v>1012.13</v>
      </c>
      <c r="J23" s="712">
        <f t="shared" si="2"/>
        <v>35</v>
      </c>
    </row>
    <row r="24" spans="1:10" x14ac:dyDescent="0.25">
      <c r="A24" s="2"/>
      <c r="B24" s="82"/>
      <c r="C24" s="15"/>
      <c r="D24" s="168"/>
      <c r="E24" s="629"/>
      <c r="F24" s="555">
        <f t="shared" si="3"/>
        <v>0</v>
      </c>
      <c r="G24" s="553"/>
      <c r="H24" s="567"/>
      <c r="I24" s="702">
        <f t="shared" si="1"/>
        <v>1012.13</v>
      </c>
      <c r="J24" s="712">
        <f t="shared" si="2"/>
        <v>35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1012.13</v>
      </c>
      <c r="J25" s="123">
        <f t="shared" si="2"/>
        <v>35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1012.13</v>
      </c>
      <c r="J26" s="123">
        <f t="shared" si="2"/>
        <v>35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1012.13</v>
      </c>
      <c r="J27" s="123">
        <f t="shared" si="2"/>
        <v>35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1012.13</v>
      </c>
      <c r="J28" s="123">
        <f t="shared" si="2"/>
        <v>35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1012.13</v>
      </c>
      <c r="J29" s="123">
        <f t="shared" si="2"/>
        <v>35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1012.13</v>
      </c>
      <c r="J30" s="123">
        <f t="shared" si="2"/>
        <v>35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1012.13</v>
      </c>
      <c r="J31" s="123">
        <f t="shared" si="2"/>
        <v>35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1012.13</v>
      </c>
      <c r="J32" s="123">
        <f t="shared" si="2"/>
        <v>35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1012.13</v>
      </c>
      <c r="J33" s="123">
        <f t="shared" si="2"/>
        <v>35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1012.13</v>
      </c>
      <c r="J34" s="123">
        <f t="shared" si="2"/>
        <v>35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1012.13</v>
      </c>
      <c r="J35" s="123">
        <f t="shared" si="2"/>
        <v>35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1012.13</v>
      </c>
      <c r="J36" s="123">
        <f t="shared" si="2"/>
        <v>35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1012.13</v>
      </c>
      <c r="J37" s="123">
        <f t="shared" si="2"/>
        <v>35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1012.13</v>
      </c>
      <c r="J38" s="123">
        <f t="shared" si="2"/>
        <v>35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1012.13</v>
      </c>
      <c r="J39" s="123">
        <f t="shared" si="2"/>
        <v>35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1012.13</v>
      </c>
      <c r="J40" s="123">
        <f t="shared" si="2"/>
        <v>35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1012.13</v>
      </c>
      <c r="J41" s="123">
        <f t="shared" si="2"/>
        <v>35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1012.13</v>
      </c>
      <c r="J42" s="123">
        <f t="shared" si="2"/>
        <v>35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1012.13</v>
      </c>
      <c r="J43" s="123">
        <f t="shared" si="2"/>
        <v>35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1012.13</v>
      </c>
      <c r="J44" s="123">
        <f t="shared" si="2"/>
        <v>35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1012.13</v>
      </c>
      <c r="J45" s="123">
        <f t="shared" si="2"/>
        <v>35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1012.13</v>
      </c>
      <c r="J46" s="123">
        <f t="shared" si="2"/>
        <v>35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1012.13</v>
      </c>
      <c r="J47" s="123">
        <f t="shared" si="2"/>
        <v>35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1012.13</v>
      </c>
      <c r="J48" s="123">
        <f t="shared" si="2"/>
        <v>35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1012.13</v>
      </c>
      <c r="J49" s="123">
        <f t="shared" si="2"/>
        <v>35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1012.13</v>
      </c>
      <c r="J50" s="123">
        <f t="shared" si="2"/>
        <v>35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1012.13</v>
      </c>
      <c r="J51" s="123">
        <f t="shared" si="2"/>
        <v>35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1012.13</v>
      </c>
      <c r="J52" s="123">
        <f t="shared" si="2"/>
        <v>35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1012.13</v>
      </c>
      <c r="J53" s="123">
        <f t="shared" si="2"/>
        <v>35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1012.13</v>
      </c>
      <c r="J54" s="123">
        <f t="shared" si="2"/>
        <v>35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1012.13</v>
      </c>
      <c r="J55" s="123">
        <f t="shared" si="2"/>
        <v>35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1012.13</v>
      </c>
      <c r="J56" s="123">
        <f t="shared" si="2"/>
        <v>35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1012.13</v>
      </c>
      <c r="J57" s="123">
        <f t="shared" si="2"/>
        <v>35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1012.13</v>
      </c>
      <c r="J58" s="123">
        <f t="shared" si="2"/>
        <v>35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1012.13</v>
      </c>
      <c r="J59" s="123">
        <f t="shared" si="2"/>
        <v>35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1012.13</v>
      </c>
      <c r="J60" s="123">
        <f t="shared" si="2"/>
        <v>35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1012.13</v>
      </c>
      <c r="J95" s="123">
        <f>J60-C95</f>
        <v>35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1012.13</v>
      </c>
      <c r="J96" s="123">
        <f t="shared" ref="J96" si="7">J95-C96</f>
        <v>35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1012.13</v>
      </c>
      <c r="J97" s="123">
        <f>J43-C97</f>
        <v>35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89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89"/>
    </row>
    <row r="100" spans="1:10" ht="15.75" thickBot="1" x14ac:dyDescent="0.3">
      <c r="A100" s="51"/>
      <c r="D100" s="110" t="s">
        <v>4</v>
      </c>
      <c r="E100" s="67">
        <f>F4+F5+F8-+C99</f>
        <v>35</v>
      </c>
      <c r="J100" s="1089"/>
    </row>
    <row r="101" spans="1:10" ht="15.75" thickBot="1" x14ac:dyDescent="0.3">
      <c r="A101" s="115"/>
    </row>
    <row r="102" spans="1:10" ht="16.5" thickTop="1" thickBot="1" x14ac:dyDescent="0.3">
      <c r="A102" s="47"/>
      <c r="C102" s="1646" t="s">
        <v>11</v>
      </c>
      <c r="D102" s="1647"/>
      <c r="E102" s="141">
        <f>E5+E4+E8+-F99</f>
        <v>1012.13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76" t="s">
        <v>333</v>
      </c>
      <c r="B1" s="1676"/>
      <c r="C1" s="1676"/>
      <c r="D1" s="1676"/>
      <c r="E1" s="1676"/>
      <c r="F1" s="1676"/>
      <c r="G1" s="1676"/>
      <c r="H1" s="1676"/>
      <c r="I1" s="167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568"/>
      <c r="E4" s="1007"/>
      <c r="F4" s="1008"/>
      <c r="G4" s="998"/>
    </row>
    <row r="5" spans="1:10" ht="15" customHeight="1" x14ac:dyDescent="0.25">
      <c r="A5" s="1677" t="s">
        <v>336</v>
      </c>
      <c r="B5" s="1542" t="s">
        <v>76</v>
      </c>
      <c r="C5" s="654">
        <v>54</v>
      </c>
      <c r="D5" s="568">
        <v>45139</v>
      </c>
      <c r="E5" s="1007">
        <v>544</v>
      </c>
      <c r="F5" s="1008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677"/>
      <c r="B6" s="1678"/>
      <c r="C6" s="654"/>
      <c r="D6" s="568"/>
      <c r="E6" s="1007"/>
      <c r="F6" s="1008"/>
      <c r="G6" s="998"/>
    </row>
    <row r="7" spans="1:10" ht="15.75" customHeight="1" thickBot="1" x14ac:dyDescent="0.35">
      <c r="A7" s="1677"/>
      <c r="B7" s="1543"/>
      <c r="C7" s="654"/>
      <c r="D7" s="568"/>
      <c r="E7" s="1007"/>
      <c r="F7" s="1008"/>
      <c r="G7" s="998"/>
      <c r="I7" s="348"/>
      <c r="J7" s="348"/>
    </row>
    <row r="8" spans="1:10" ht="16.5" customHeight="1" thickTop="1" thickBot="1" x14ac:dyDescent="0.3">
      <c r="A8" s="901"/>
      <c r="B8" s="902"/>
      <c r="C8" s="654"/>
      <c r="D8" s="568"/>
      <c r="E8" s="1009"/>
      <c r="F8" s="712"/>
      <c r="G8" s="566"/>
      <c r="H8" s="584"/>
      <c r="I8" s="1679" t="s">
        <v>47</v>
      </c>
      <c r="J8" s="1674" t="s">
        <v>4</v>
      </c>
    </row>
    <row r="9" spans="1:10" ht="16.5" customHeight="1" thickTop="1" thickBot="1" x14ac:dyDescent="0.3">
      <c r="A9" s="903"/>
      <c r="B9" s="780" t="s">
        <v>7</v>
      </c>
      <c r="C9" s="904" t="s">
        <v>8</v>
      </c>
      <c r="D9" s="905" t="s">
        <v>3</v>
      </c>
      <c r="E9" s="906" t="s">
        <v>2</v>
      </c>
      <c r="F9" s="907" t="s">
        <v>9</v>
      </c>
      <c r="G9" s="908" t="s">
        <v>15</v>
      </c>
      <c r="H9" s="909"/>
      <c r="I9" s="1680"/>
      <c r="J9" s="1675"/>
    </row>
    <row r="10" spans="1:10" ht="15.75" thickTop="1" x14ac:dyDescent="0.25">
      <c r="A10" s="830"/>
      <c r="B10" s="665"/>
      <c r="C10" s="613"/>
      <c r="D10" s="827"/>
      <c r="E10" s="632"/>
      <c r="F10" s="555">
        <f t="shared" ref="F10" si="0">D10</f>
        <v>0</v>
      </c>
      <c r="G10" s="553"/>
      <c r="H10" s="554"/>
      <c r="I10" s="702">
        <f>E4+E5+E6-F10+E7+E8</f>
        <v>544</v>
      </c>
      <c r="J10" s="712">
        <f>F4+F5+F6+F7-C10+F8</f>
        <v>180</v>
      </c>
    </row>
    <row r="11" spans="1:10" x14ac:dyDescent="0.25">
      <c r="A11" s="830"/>
      <c r="B11" s="665"/>
      <c r="C11" s="613"/>
      <c r="D11" s="827"/>
      <c r="E11" s="632"/>
      <c r="F11" s="555">
        <f>D11</f>
        <v>0</v>
      </c>
      <c r="G11" s="553"/>
      <c r="H11" s="554"/>
      <c r="I11" s="702">
        <f>I10-F11</f>
        <v>544</v>
      </c>
      <c r="J11" s="712">
        <f>J10-C11</f>
        <v>180</v>
      </c>
    </row>
    <row r="12" spans="1:10" x14ac:dyDescent="0.25">
      <c r="A12" s="910" t="s">
        <v>32</v>
      </c>
      <c r="B12" s="665"/>
      <c r="C12" s="613"/>
      <c r="D12" s="827"/>
      <c r="E12" s="629"/>
      <c r="F12" s="555">
        <f>D12</f>
        <v>0</v>
      </c>
      <c r="G12" s="553"/>
      <c r="H12" s="554"/>
      <c r="I12" s="702">
        <f t="shared" ref="I12:I75" si="1">I11-F12</f>
        <v>544</v>
      </c>
      <c r="J12" s="712">
        <f t="shared" ref="J12:J75" si="2">J11-C12</f>
        <v>180</v>
      </c>
    </row>
    <row r="13" spans="1:10" x14ac:dyDescent="0.25">
      <c r="A13" s="911"/>
      <c r="B13" s="665"/>
      <c r="C13" s="613"/>
      <c r="D13" s="827"/>
      <c r="E13" s="635"/>
      <c r="F13" s="555">
        <f t="shared" ref="F13:F76" si="3">D13</f>
        <v>0</v>
      </c>
      <c r="G13" s="553"/>
      <c r="H13" s="554"/>
      <c r="I13" s="702">
        <f t="shared" si="1"/>
        <v>544</v>
      </c>
      <c r="J13" s="712">
        <f t="shared" si="2"/>
        <v>180</v>
      </c>
    </row>
    <row r="14" spans="1:10" x14ac:dyDescent="0.25">
      <c r="A14" s="665"/>
      <c r="B14" s="665"/>
      <c r="C14" s="613"/>
      <c r="D14" s="827"/>
      <c r="E14" s="635"/>
      <c r="F14" s="555">
        <f t="shared" si="3"/>
        <v>0</v>
      </c>
      <c r="G14" s="553"/>
      <c r="H14" s="554"/>
      <c r="I14" s="702">
        <f t="shared" si="1"/>
        <v>544</v>
      </c>
      <c r="J14" s="712">
        <f t="shared" si="2"/>
        <v>180</v>
      </c>
    </row>
    <row r="15" spans="1:10" x14ac:dyDescent="0.25">
      <c r="A15" s="912" t="s">
        <v>33</v>
      </c>
      <c r="B15" s="665"/>
      <c r="C15" s="613"/>
      <c r="D15" s="827"/>
      <c r="E15" s="635"/>
      <c r="F15" s="555">
        <f t="shared" si="3"/>
        <v>0</v>
      </c>
      <c r="G15" s="553"/>
      <c r="H15" s="554"/>
      <c r="I15" s="702">
        <f t="shared" si="1"/>
        <v>544</v>
      </c>
      <c r="J15" s="712">
        <f t="shared" si="2"/>
        <v>180</v>
      </c>
    </row>
    <row r="16" spans="1:10" x14ac:dyDescent="0.25">
      <c r="A16" s="911"/>
      <c r="B16" s="665"/>
      <c r="C16" s="613"/>
      <c r="D16" s="827"/>
      <c r="E16" s="629"/>
      <c r="F16" s="555">
        <f t="shared" si="3"/>
        <v>0</v>
      </c>
      <c r="G16" s="553"/>
      <c r="H16" s="554"/>
      <c r="I16" s="702">
        <f t="shared" si="1"/>
        <v>544</v>
      </c>
      <c r="J16" s="712">
        <f t="shared" si="2"/>
        <v>180</v>
      </c>
    </row>
    <row r="17" spans="1:10" x14ac:dyDescent="0.25">
      <c r="A17" s="665"/>
      <c r="B17" s="665"/>
      <c r="C17" s="613"/>
      <c r="D17" s="827"/>
      <c r="E17" s="635"/>
      <c r="F17" s="555">
        <f t="shared" si="3"/>
        <v>0</v>
      </c>
      <c r="G17" s="553"/>
      <c r="H17" s="554"/>
      <c r="I17" s="702">
        <f t="shared" si="1"/>
        <v>544</v>
      </c>
      <c r="J17" s="712">
        <f t="shared" si="2"/>
        <v>180</v>
      </c>
    </row>
    <row r="18" spans="1:10" x14ac:dyDescent="0.25">
      <c r="A18" s="830"/>
      <c r="B18" s="665"/>
      <c r="C18" s="613"/>
      <c r="D18" s="827"/>
      <c r="E18" s="635"/>
      <c r="F18" s="555">
        <f t="shared" si="3"/>
        <v>0</v>
      </c>
      <c r="G18" s="828"/>
      <c r="H18" s="554"/>
      <c r="I18" s="702">
        <f t="shared" si="1"/>
        <v>544</v>
      </c>
      <c r="J18" s="712">
        <f t="shared" si="2"/>
        <v>180</v>
      </c>
    </row>
    <row r="19" spans="1:10" x14ac:dyDescent="0.25">
      <c r="A19" s="830"/>
      <c r="B19" s="665"/>
      <c r="C19" s="693"/>
      <c r="D19" s="827"/>
      <c r="E19" s="635"/>
      <c r="F19" s="555">
        <f t="shared" si="3"/>
        <v>0</v>
      </c>
      <c r="G19" s="553"/>
      <c r="H19" s="554"/>
      <c r="I19" s="702">
        <f t="shared" si="1"/>
        <v>544</v>
      </c>
      <c r="J19" s="712">
        <f t="shared" si="2"/>
        <v>180</v>
      </c>
    </row>
    <row r="20" spans="1:10" x14ac:dyDescent="0.25">
      <c r="A20" s="830"/>
      <c r="B20" s="665"/>
      <c r="C20" s="613"/>
      <c r="D20" s="827"/>
      <c r="E20" s="629"/>
      <c r="F20" s="555">
        <f t="shared" si="3"/>
        <v>0</v>
      </c>
      <c r="G20" s="553"/>
      <c r="H20" s="554"/>
      <c r="I20" s="702">
        <f t="shared" si="1"/>
        <v>544</v>
      </c>
      <c r="J20" s="712">
        <f t="shared" si="2"/>
        <v>180</v>
      </c>
    </row>
    <row r="21" spans="1:10" x14ac:dyDescent="0.25">
      <c r="A21" s="830"/>
      <c r="B21" s="665"/>
      <c r="C21" s="613"/>
      <c r="D21" s="827"/>
      <c r="E21" s="629"/>
      <c r="F21" s="555">
        <f t="shared" si="3"/>
        <v>0</v>
      </c>
      <c r="G21" s="553"/>
      <c r="H21" s="554"/>
      <c r="I21" s="702">
        <f t="shared" si="1"/>
        <v>544</v>
      </c>
      <c r="J21" s="712">
        <f t="shared" si="2"/>
        <v>180</v>
      </c>
    </row>
    <row r="22" spans="1:10" x14ac:dyDescent="0.25">
      <c r="A22" s="830"/>
      <c r="B22" s="665"/>
      <c r="C22" s="613"/>
      <c r="D22" s="827"/>
      <c r="E22" s="632"/>
      <c r="F22" s="555">
        <f t="shared" si="3"/>
        <v>0</v>
      </c>
      <c r="G22" s="553"/>
      <c r="H22" s="554"/>
      <c r="I22" s="702">
        <f t="shared" si="1"/>
        <v>544</v>
      </c>
      <c r="J22" s="712">
        <f t="shared" si="2"/>
        <v>180</v>
      </c>
    </row>
    <row r="23" spans="1:10" x14ac:dyDescent="0.25">
      <c r="A23" s="830"/>
      <c r="B23" s="665"/>
      <c r="C23" s="613"/>
      <c r="D23" s="827"/>
      <c r="E23" s="632"/>
      <c r="F23" s="555">
        <f t="shared" si="3"/>
        <v>0</v>
      </c>
      <c r="G23" s="553"/>
      <c r="H23" s="554"/>
      <c r="I23" s="702">
        <f t="shared" si="1"/>
        <v>544</v>
      </c>
      <c r="J23" s="712">
        <f t="shared" si="2"/>
        <v>180</v>
      </c>
    </row>
    <row r="24" spans="1:10" x14ac:dyDescent="0.25">
      <c r="A24" s="830"/>
      <c r="B24" s="665"/>
      <c r="C24" s="613"/>
      <c r="D24" s="827"/>
      <c r="E24" s="632"/>
      <c r="F24" s="555">
        <f t="shared" si="3"/>
        <v>0</v>
      </c>
      <c r="G24" s="553"/>
      <c r="H24" s="554"/>
      <c r="I24" s="702">
        <f t="shared" si="1"/>
        <v>544</v>
      </c>
      <c r="J24" s="712">
        <f t="shared" si="2"/>
        <v>180</v>
      </c>
    </row>
    <row r="25" spans="1:10" x14ac:dyDescent="0.25">
      <c r="A25" s="830"/>
      <c r="B25" s="665"/>
      <c r="C25" s="613"/>
      <c r="D25" s="827"/>
      <c r="E25" s="632"/>
      <c r="F25" s="555">
        <f t="shared" si="3"/>
        <v>0</v>
      </c>
      <c r="G25" s="553"/>
      <c r="H25" s="554"/>
      <c r="I25" s="702">
        <f t="shared" si="1"/>
        <v>544</v>
      </c>
      <c r="J25" s="712">
        <f t="shared" si="2"/>
        <v>180</v>
      </c>
    </row>
    <row r="26" spans="1:10" x14ac:dyDescent="0.25">
      <c r="A26" s="830"/>
      <c r="B26" s="665"/>
      <c r="C26" s="613"/>
      <c r="D26" s="827"/>
      <c r="E26" s="632"/>
      <c r="F26" s="555">
        <f t="shared" si="3"/>
        <v>0</v>
      </c>
      <c r="G26" s="553"/>
      <c r="H26" s="554"/>
      <c r="I26" s="702">
        <f t="shared" si="1"/>
        <v>544</v>
      </c>
      <c r="J26" s="712">
        <f t="shared" si="2"/>
        <v>180</v>
      </c>
    </row>
    <row r="27" spans="1:10" x14ac:dyDescent="0.25">
      <c r="A27" s="830"/>
      <c r="B27" s="665"/>
      <c r="C27" s="613"/>
      <c r="D27" s="827"/>
      <c r="E27" s="632"/>
      <c r="F27" s="555">
        <f t="shared" si="3"/>
        <v>0</v>
      </c>
      <c r="G27" s="553"/>
      <c r="H27" s="554"/>
      <c r="I27" s="702">
        <f t="shared" si="1"/>
        <v>544</v>
      </c>
      <c r="J27" s="712">
        <f t="shared" si="2"/>
        <v>180</v>
      </c>
    </row>
    <row r="28" spans="1:10" x14ac:dyDescent="0.25">
      <c r="A28" s="830"/>
      <c r="B28" s="665"/>
      <c r="C28" s="613"/>
      <c r="D28" s="827"/>
      <c r="E28" s="632"/>
      <c r="F28" s="555">
        <f t="shared" si="3"/>
        <v>0</v>
      </c>
      <c r="G28" s="553"/>
      <c r="H28" s="554"/>
      <c r="I28" s="702">
        <f t="shared" si="1"/>
        <v>544</v>
      </c>
      <c r="J28" s="712">
        <f t="shared" si="2"/>
        <v>180</v>
      </c>
    </row>
    <row r="29" spans="1:10" x14ac:dyDescent="0.25">
      <c r="A29" s="830"/>
      <c r="B29" s="665"/>
      <c r="C29" s="613"/>
      <c r="D29" s="827"/>
      <c r="E29" s="632"/>
      <c r="F29" s="555">
        <f t="shared" si="3"/>
        <v>0</v>
      </c>
      <c r="G29" s="553"/>
      <c r="H29" s="554"/>
      <c r="I29" s="702">
        <f t="shared" si="1"/>
        <v>544</v>
      </c>
      <c r="J29" s="712">
        <f t="shared" si="2"/>
        <v>180</v>
      </c>
    </row>
    <row r="30" spans="1:10" x14ac:dyDescent="0.25">
      <c r="A30" s="830"/>
      <c r="B30" s="665"/>
      <c r="C30" s="613"/>
      <c r="D30" s="827"/>
      <c r="E30" s="632"/>
      <c r="F30" s="555">
        <f t="shared" si="3"/>
        <v>0</v>
      </c>
      <c r="G30" s="553"/>
      <c r="H30" s="554"/>
      <c r="I30" s="702">
        <f t="shared" si="1"/>
        <v>544</v>
      </c>
      <c r="J30" s="712">
        <f t="shared" si="2"/>
        <v>180</v>
      </c>
    </row>
    <row r="31" spans="1:10" x14ac:dyDescent="0.25">
      <c r="A31" s="830"/>
      <c r="B31" s="665"/>
      <c r="C31" s="613"/>
      <c r="D31" s="827"/>
      <c r="E31" s="632"/>
      <c r="F31" s="555">
        <f t="shared" si="3"/>
        <v>0</v>
      </c>
      <c r="G31" s="553"/>
      <c r="H31" s="554"/>
      <c r="I31" s="702">
        <f t="shared" si="1"/>
        <v>544</v>
      </c>
      <c r="J31" s="712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2">
        <f t="shared" si="1"/>
        <v>544</v>
      </c>
      <c r="J32" s="712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2">
        <f t="shared" si="1"/>
        <v>544</v>
      </c>
      <c r="J33" s="712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2">
        <f t="shared" si="1"/>
        <v>544</v>
      </c>
      <c r="J34" s="712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2">
        <f t="shared" si="1"/>
        <v>544</v>
      </c>
      <c r="J35" s="712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2">
        <f t="shared" si="1"/>
        <v>544</v>
      </c>
      <c r="J36" s="712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2">
        <f t="shared" si="1"/>
        <v>544</v>
      </c>
      <c r="J37" s="712">
        <f t="shared" si="2"/>
        <v>180</v>
      </c>
    </row>
    <row r="38" spans="1:10" x14ac:dyDescent="0.25">
      <c r="A38" s="2"/>
      <c r="B38" s="82"/>
      <c r="C38" s="566"/>
      <c r="D38" s="827"/>
      <c r="E38" s="632"/>
      <c r="F38" s="555">
        <f t="shared" si="3"/>
        <v>0</v>
      </c>
      <c r="G38" s="553"/>
      <c r="H38" s="554"/>
      <c r="I38" s="702">
        <f t="shared" si="1"/>
        <v>544</v>
      </c>
      <c r="J38" s="712">
        <f t="shared" si="2"/>
        <v>180</v>
      </c>
    </row>
    <row r="39" spans="1:10" x14ac:dyDescent="0.25">
      <c r="A39" s="2"/>
      <c r="B39" s="82"/>
      <c r="C39" s="566"/>
      <c r="D39" s="827"/>
      <c r="E39" s="632"/>
      <c r="F39" s="555">
        <f t="shared" si="3"/>
        <v>0</v>
      </c>
      <c r="G39" s="553"/>
      <c r="H39" s="554"/>
      <c r="I39" s="702">
        <f t="shared" si="1"/>
        <v>544</v>
      </c>
      <c r="J39" s="712">
        <f t="shared" si="2"/>
        <v>180</v>
      </c>
    </row>
    <row r="40" spans="1:10" x14ac:dyDescent="0.25">
      <c r="A40" s="2"/>
      <c r="B40" s="82"/>
      <c r="C40" s="566"/>
      <c r="D40" s="827"/>
      <c r="E40" s="632"/>
      <c r="F40" s="555">
        <f t="shared" si="3"/>
        <v>0</v>
      </c>
      <c r="G40" s="553"/>
      <c r="H40" s="554"/>
      <c r="I40" s="702">
        <f t="shared" si="1"/>
        <v>544</v>
      </c>
      <c r="J40" s="712">
        <f t="shared" si="2"/>
        <v>180</v>
      </c>
    </row>
    <row r="41" spans="1:10" x14ac:dyDescent="0.25">
      <c r="A41" s="2"/>
      <c r="B41" s="82"/>
      <c r="C41" s="566"/>
      <c r="D41" s="827"/>
      <c r="E41" s="632"/>
      <c r="F41" s="555">
        <f t="shared" si="3"/>
        <v>0</v>
      </c>
      <c r="G41" s="553"/>
      <c r="H41" s="554"/>
      <c r="I41" s="702">
        <f t="shared" si="1"/>
        <v>544</v>
      </c>
      <c r="J41" s="712">
        <f t="shared" si="2"/>
        <v>180</v>
      </c>
    </row>
    <row r="42" spans="1:10" x14ac:dyDescent="0.25">
      <c r="A42" s="2"/>
      <c r="B42" s="82"/>
      <c r="C42" s="566"/>
      <c r="D42" s="827"/>
      <c r="E42" s="632"/>
      <c r="F42" s="555">
        <f t="shared" si="3"/>
        <v>0</v>
      </c>
      <c r="G42" s="553"/>
      <c r="H42" s="554"/>
      <c r="I42" s="702">
        <f t="shared" si="1"/>
        <v>544</v>
      </c>
      <c r="J42" s="712">
        <f t="shared" si="2"/>
        <v>180</v>
      </c>
    </row>
    <row r="43" spans="1:10" x14ac:dyDescent="0.25">
      <c r="A43" s="2"/>
      <c r="B43" s="82"/>
      <c r="C43" s="566"/>
      <c r="D43" s="827"/>
      <c r="E43" s="632"/>
      <c r="F43" s="555">
        <f t="shared" si="3"/>
        <v>0</v>
      </c>
      <c r="G43" s="553"/>
      <c r="H43" s="554"/>
      <c r="I43" s="702">
        <f t="shared" si="1"/>
        <v>544</v>
      </c>
      <c r="J43" s="712">
        <f t="shared" si="2"/>
        <v>180</v>
      </c>
    </row>
    <row r="44" spans="1:10" x14ac:dyDescent="0.25">
      <c r="A44" s="2"/>
      <c r="B44" s="82"/>
      <c r="C44" s="566"/>
      <c r="D44" s="827"/>
      <c r="E44" s="632"/>
      <c r="F44" s="555">
        <f t="shared" si="3"/>
        <v>0</v>
      </c>
      <c r="G44" s="553"/>
      <c r="H44" s="554"/>
      <c r="I44" s="702">
        <f t="shared" si="1"/>
        <v>544</v>
      </c>
      <c r="J44" s="712">
        <f t="shared" si="2"/>
        <v>180</v>
      </c>
    </row>
    <row r="45" spans="1:10" x14ac:dyDescent="0.25">
      <c r="A45" s="2"/>
      <c r="B45" s="82"/>
      <c r="C45" s="566"/>
      <c r="D45" s="827"/>
      <c r="E45" s="632"/>
      <c r="F45" s="555">
        <f t="shared" si="3"/>
        <v>0</v>
      </c>
      <c r="G45" s="553"/>
      <c r="H45" s="554"/>
      <c r="I45" s="702">
        <f t="shared" si="1"/>
        <v>544</v>
      </c>
      <c r="J45" s="712">
        <f t="shared" si="2"/>
        <v>180</v>
      </c>
    </row>
    <row r="46" spans="1:10" x14ac:dyDescent="0.25">
      <c r="A46" s="2"/>
      <c r="B46" s="82"/>
      <c r="C46" s="566"/>
      <c r="D46" s="827"/>
      <c r="E46" s="632"/>
      <c r="F46" s="555">
        <f t="shared" si="3"/>
        <v>0</v>
      </c>
      <c r="G46" s="553"/>
      <c r="H46" s="554"/>
      <c r="I46" s="702">
        <f t="shared" si="1"/>
        <v>544</v>
      </c>
      <c r="J46" s="712">
        <f t="shared" si="2"/>
        <v>180</v>
      </c>
    </row>
    <row r="47" spans="1:10" x14ac:dyDescent="0.25">
      <c r="A47" s="2"/>
      <c r="B47" s="82"/>
      <c r="C47" s="566"/>
      <c r="D47" s="827"/>
      <c r="E47" s="632"/>
      <c r="F47" s="555">
        <f t="shared" si="3"/>
        <v>0</v>
      </c>
      <c r="G47" s="553"/>
      <c r="H47" s="554"/>
      <c r="I47" s="702">
        <f t="shared" si="1"/>
        <v>544</v>
      </c>
      <c r="J47" s="712">
        <f t="shared" si="2"/>
        <v>180</v>
      </c>
    </row>
    <row r="48" spans="1:10" x14ac:dyDescent="0.25">
      <c r="A48" s="2"/>
      <c r="B48" s="82"/>
      <c r="C48" s="566"/>
      <c r="D48" s="827"/>
      <c r="E48" s="632"/>
      <c r="F48" s="555">
        <f t="shared" si="3"/>
        <v>0</v>
      </c>
      <c r="G48" s="553"/>
      <c r="H48" s="554"/>
      <c r="I48" s="702">
        <f t="shared" si="1"/>
        <v>544</v>
      </c>
      <c r="J48" s="712">
        <f t="shared" si="2"/>
        <v>180</v>
      </c>
    </row>
    <row r="49" spans="1:10" x14ac:dyDescent="0.25">
      <c r="A49" s="2"/>
      <c r="B49" s="82"/>
      <c r="C49" s="566"/>
      <c r="D49" s="827"/>
      <c r="E49" s="632"/>
      <c r="F49" s="555">
        <f t="shared" si="3"/>
        <v>0</v>
      </c>
      <c r="G49" s="553"/>
      <c r="H49" s="554"/>
      <c r="I49" s="702">
        <f t="shared" si="1"/>
        <v>544</v>
      </c>
      <c r="J49" s="712">
        <f t="shared" si="2"/>
        <v>180</v>
      </c>
    </row>
    <row r="50" spans="1:10" x14ac:dyDescent="0.25">
      <c r="A50" s="2"/>
      <c r="B50" s="82"/>
      <c r="C50" s="566"/>
      <c r="D50" s="827"/>
      <c r="E50" s="632"/>
      <c r="F50" s="555">
        <f t="shared" si="3"/>
        <v>0</v>
      </c>
      <c r="G50" s="553"/>
      <c r="H50" s="554"/>
      <c r="I50" s="702">
        <f t="shared" si="1"/>
        <v>544</v>
      </c>
      <c r="J50" s="712">
        <f t="shared" si="2"/>
        <v>180</v>
      </c>
    </row>
    <row r="51" spans="1:10" x14ac:dyDescent="0.25">
      <c r="A51" s="2"/>
      <c r="B51" s="82"/>
      <c r="C51" s="566"/>
      <c r="D51" s="827"/>
      <c r="E51" s="632"/>
      <c r="F51" s="555">
        <f t="shared" si="3"/>
        <v>0</v>
      </c>
      <c r="G51" s="553"/>
      <c r="H51" s="554"/>
      <c r="I51" s="702">
        <f t="shared" si="1"/>
        <v>544</v>
      </c>
      <c r="J51" s="712">
        <f t="shared" si="2"/>
        <v>180</v>
      </c>
    </row>
    <row r="52" spans="1:10" x14ac:dyDescent="0.25">
      <c r="A52" s="2"/>
      <c r="B52" s="82"/>
      <c r="C52" s="566"/>
      <c r="D52" s="827"/>
      <c r="E52" s="632"/>
      <c r="F52" s="555">
        <f t="shared" si="3"/>
        <v>0</v>
      </c>
      <c r="G52" s="553"/>
      <c r="H52" s="554"/>
      <c r="I52" s="702">
        <f t="shared" si="1"/>
        <v>544</v>
      </c>
      <c r="J52" s="712">
        <f t="shared" si="2"/>
        <v>180</v>
      </c>
    </row>
    <row r="53" spans="1:10" x14ac:dyDescent="0.25">
      <c r="A53" s="2"/>
      <c r="B53" s="82"/>
      <c r="C53" s="566"/>
      <c r="D53" s="827"/>
      <c r="E53" s="632"/>
      <c r="F53" s="555">
        <f t="shared" si="3"/>
        <v>0</v>
      </c>
      <c r="G53" s="553"/>
      <c r="H53" s="554"/>
      <c r="I53" s="702">
        <f t="shared" si="1"/>
        <v>544</v>
      </c>
      <c r="J53" s="712">
        <f t="shared" si="2"/>
        <v>180</v>
      </c>
    </row>
    <row r="54" spans="1:10" x14ac:dyDescent="0.25">
      <c r="A54" s="2"/>
      <c r="B54" s="82"/>
      <c r="C54" s="566"/>
      <c r="D54" s="827"/>
      <c r="E54" s="632"/>
      <c r="F54" s="555">
        <f t="shared" si="3"/>
        <v>0</v>
      </c>
      <c r="G54" s="553"/>
      <c r="H54" s="554"/>
      <c r="I54" s="702">
        <f t="shared" si="1"/>
        <v>544</v>
      </c>
      <c r="J54" s="712">
        <f t="shared" si="2"/>
        <v>180</v>
      </c>
    </row>
    <row r="55" spans="1:10" x14ac:dyDescent="0.25">
      <c r="A55" s="2"/>
      <c r="B55" s="82"/>
      <c r="C55" s="566"/>
      <c r="D55" s="827"/>
      <c r="E55" s="632"/>
      <c r="F55" s="555">
        <f t="shared" si="3"/>
        <v>0</v>
      </c>
      <c r="G55" s="553"/>
      <c r="H55" s="554"/>
      <c r="I55" s="702">
        <f t="shared" si="1"/>
        <v>544</v>
      </c>
      <c r="J55" s="712">
        <f t="shared" si="2"/>
        <v>180</v>
      </c>
    </row>
    <row r="56" spans="1:10" x14ac:dyDescent="0.25">
      <c r="A56" s="2"/>
      <c r="B56" s="82"/>
      <c r="C56" s="566"/>
      <c r="D56" s="827"/>
      <c r="E56" s="632"/>
      <c r="F56" s="555">
        <f t="shared" si="3"/>
        <v>0</v>
      </c>
      <c r="G56" s="553"/>
      <c r="H56" s="554"/>
      <c r="I56" s="702">
        <f t="shared" si="1"/>
        <v>544</v>
      </c>
      <c r="J56" s="712">
        <f t="shared" si="2"/>
        <v>180</v>
      </c>
    </row>
    <row r="57" spans="1:10" x14ac:dyDescent="0.25">
      <c r="A57" s="2"/>
      <c r="B57" s="82"/>
      <c r="C57" s="566"/>
      <c r="D57" s="827"/>
      <c r="E57" s="632"/>
      <c r="F57" s="555">
        <f t="shared" si="3"/>
        <v>0</v>
      </c>
      <c r="G57" s="553"/>
      <c r="H57" s="554"/>
      <c r="I57" s="702">
        <f t="shared" si="1"/>
        <v>544</v>
      </c>
      <c r="J57" s="712">
        <f t="shared" si="2"/>
        <v>180</v>
      </c>
    </row>
    <row r="58" spans="1:10" x14ac:dyDescent="0.25">
      <c r="A58" s="2"/>
      <c r="B58" s="82"/>
      <c r="C58" s="566"/>
      <c r="D58" s="827"/>
      <c r="E58" s="632"/>
      <c r="F58" s="555">
        <f t="shared" si="3"/>
        <v>0</v>
      </c>
      <c r="G58" s="553"/>
      <c r="H58" s="554"/>
      <c r="I58" s="702">
        <f t="shared" si="1"/>
        <v>544</v>
      </c>
      <c r="J58" s="712">
        <f t="shared" si="2"/>
        <v>180</v>
      </c>
    </row>
    <row r="59" spans="1:10" x14ac:dyDescent="0.25">
      <c r="A59" s="2"/>
      <c r="B59" s="82"/>
      <c r="C59" s="566"/>
      <c r="D59" s="827"/>
      <c r="E59" s="632"/>
      <c r="F59" s="555">
        <f t="shared" si="3"/>
        <v>0</v>
      </c>
      <c r="G59" s="553"/>
      <c r="H59" s="554"/>
      <c r="I59" s="702">
        <f t="shared" si="1"/>
        <v>544</v>
      </c>
      <c r="J59" s="712">
        <f t="shared" si="2"/>
        <v>180</v>
      </c>
    </row>
    <row r="60" spans="1:10" x14ac:dyDescent="0.25">
      <c r="A60" s="2"/>
      <c r="B60" s="82"/>
      <c r="C60" s="566"/>
      <c r="D60" s="827"/>
      <c r="E60" s="632"/>
      <c r="F60" s="555">
        <f t="shared" si="3"/>
        <v>0</v>
      </c>
      <c r="G60" s="553"/>
      <c r="H60" s="554"/>
      <c r="I60" s="702">
        <f t="shared" si="1"/>
        <v>544</v>
      </c>
      <c r="J60" s="712">
        <f t="shared" si="2"/>
        <v>180</v>
      </c>
    </row>
    <row r="61" spans="1:10" x14ac:dyDescent="0.25">
      <c r="A61" s="2"/>
      <c r="B61" s="82"/>
      <c r="C61" s="566"/>
      <c r="D61" s="827"/>
      <c r="E61" s="632"/>
      <c r="F61" s="555">
        <f t="shared" si="3"/>
        <v>0</v>
      </c>
      <c r="G61" s="553"/>
      <c r="H61" s="554"/>
      <c r="I61" s="702">
        <f t="shared" si="1"/>
        <v>544</v>
      </c>
      <c r="J61" s="712">
        <f t="shared" si="2"/>
        <v>180</v>
      </c>
    </row>
    <row r="62" spans="1:10" x14ac:dyDescent="0.25">
      <c r="A62" s="2"/>
      <c r="B62" s="82"/>
      <c r="C62" s="566"/>
      <c r="D62" s="827"/>
      <c r="E62" s="632"/>
      <c r="F62" s="555">
        <f t="shared" si="3"/>
        <v>0</v>
      </c>
      <c r="G62" s="553"/>
      <c r="H62" s="554"/>
      <c r="I62" s="702">
        <f t="shared" si="1"/>
        <v>544</v>
      </c>
      <c r="J62" s="712">
        <f t="shared" si="2"/>
        <v>180</v>
      </c>
    </row>
    <row r="63" spans="1:10" x14ac:dyDescent="0.25">
      <c r="A63" s="2"/>
      <c r="B63" s="82"/>
      <c r="C63" s="566"/>
      <c r="D63" s="827"/>
      <c r="E63" s="632"/>
      <c r="F63" s="555">
        <f t="shared" si="3"/>
        <v>0</v>
      </c>
      <c r="G63" s="553"/>
      <c r="H63" s="554"/>
      <c r="I63" s="702">
        <f t="shared" si="1"/>
        <v>544</v>
      </c>
      <c r="J63" s="712">
        <f t="shared" si="2"/>
        <v>180</v>
      </c>
    </row>
    <row r="64" spans="1:10" x14ac:dyDescent="0.25">
      <c r="A64" s="2"/>
      <c r="B64" s="82"/>
      <c r="C64" s="566"/>
      <c r="D64" s="827"/>
      <c r="E64" s="632"/>
      <c r="F64" s="555">
        <f t="shared" si="3"/>
        <v>0</v>
      </c>
      <c r="G64" s="553"/>
      <c r="H64" s="554"/>
      <c r="I64" s="702">
        <f t="shared" si="1"/>
        <v>544</v>
      </c>
      <c r="J64" s="712">
        <f t="shared" si="2"/>
        <v>180</v>
      </c>
    </row>
    <row r="65" spans="1:10" x14ac:dyDescent="0.25">
      <c r="A65" s="2"/>
      <c r="B65" s="82"/>
      <c r="C65" s="566"/>
      <c r="D65" s="827"/>
      <c r="E65" s="632"/>
      <c r="F65" s="555">
        <f t="shared" si="3"/>
        <v>0</v>
      </c>
      <c r="G65" s="553"/>
      <c r="H65" s="554"/>
      <c r="I65" s="702">
        <f t="shared" si="1"/>
        <v>544</v>
      </c>
      <c r="J65" s="712">
        <f t="shared" si="2"/>
        <v>180</v>
      </c>
    </row>
    <row r="66" spans="1:10" x14ac:dyDescent="0.25">
      <c r="A66" s="2"/>
      <c r="B66" s="82"/>
      <c r="C66" s="566"/>
      <c r="D66" s="827"/>
      <c r="E66" s="632"/>
      <c r="F66" s="555">
        <f t="shared" si="3"/>
        <v>0</v>
      </c>
      <c r="G66" s="553"/>
      <c r="H66" s="554"/>
      <c r="I66" s="702">
        <f t="shared" si="1"/>
        <v>544</v>
      </c>
      <c r="J66" s="712">
        <f t="shared" si="2"/>
        <v>180</v>
      </c>
    </row>
    <row r="67" spans="1:10" x14ac:dyDescent="0.25">
      <c r="A67" s="2"/>
      <c r="B67" s="82"/>
      <c r="C67" s="566"/>
      <c r="D67" s="827"/>
      <c r="E67" s="632"/>
      <c r="F67" s="555">
        <f t="shared" si="3"/>
        <v>0</v>
      </c>
      <c r="G67" s="553"/>
      <c r="H67" s="554"/>
      <c r="I67" s="702">
        <f t="shared" si="1"/>
        <v>544</v>
      </c>
      <c r="J67" s="712">
        <f t="shared" si="2"/>
        <v>180</v>
      </c>
    </row>
    <row r="68" spans="1:10" x14ac:dyDescent="0.25">
      <c r="A68" s="2"/>
      <c r="B68" s="82"/>
      <c r="C68" s="566"/>
      <c r="D68" s="827"/>
      <c r="E68" s="632"/>
      <c r="F68" s="555">
        <f t="shared" si="3"/>
        <v>0</v>
      </c>
      <c r="G68" s="553"/>
      <c r="H68" s="554"/>
      <c r="I68" s="702">
        <f t="shared" si="1"/>
        <v>544</v>
      </c>
      <c r="J68" s="712">
        <f t="shared" si="2"/>
        <v>180</v>
      </c>
    </row>
    <row r="69" spans="1:10" x14ac:dyDescent="0.25">
      <c r="A69" s="2"/>
      <c r="B69" s="82"/>
      <c r="C69" s="566"/>
      <c r="D69" s="827"/>
      <c r="E69" s="632"/>
      <c r="F69" s="555">
        <f t="shared" si="3"/>
        <v>0</v>
      </c>
      <c r="G69" s="553"/>
      <c r="H69" s="554"/>
      <c r="I69" s="702">
        <f t="shared" si="1"/>
        <v>544</v>
      </c>
      <c r="J69" s="712">
        <f t="shared" si="2"/>
        <v>180</v>
      </c>
    </row>
    <row r="70" spans="1:10" x14ac:dyDescent="0.25">
      <c r="A70" s="2"/>
      <c r="B70" s="82"/>
      <c r="C70" s="566"/>
      <c r="D70" s="827"/>
      <c r="E70" s="632"/>
      <c r="F70" s="555">
        <f t="shared" si="3"/>
        <v>0</v>
      </c>
      <c r="G70" s="553"/>
      <c r="H70" s="554"/>
      <c r="I70" s="702">
        <f t="shared" si="1"/>
        <v>544</v>
      </c>
      <c r="J70" s="712">
        <f t="shared" si="2"/>
        <v>180</v>
      </c>
    </row>
    <row r="71" spans="1:10" x14ac:dyDescent="0.25">
      <c r="A71" s="2"/>
      <c r="B71" s="82"/>
      <c r="C71" s="566"/>
      <c r="D71" s="827"/>
      <c r="E71" s="632"/>
      <c r="F71" s="555">
        <f t="shared" si="3"/>
        <v>0</v>
      </c>
      <c r="G71" s="553"/>
      <c r="H71" s="554"/>
      <c r="I71" s="702">
        <f t="shared" si="1"/>
        <v>544</v>
      </c>
      <c r="J71" s="712">
        <f t="shared" si="2"/>
        <v>180</v>
      </c>
    </row>
    <row r="72" spans="1:10" x14ac:dyDescent="0.25">
      <c r="A72" s="2"/>
      <c r="B72" s="82"/>
      <c r="C72" s="566"/>
      <c r="D72" s="827"/>
      <c r="E72" s="632"/>
      <c r="F72" s="555">
        <f t="shared" si="3"/>
        <v>0</v>
      </c>
      <c r="G72" s="553"/>
      <c r="H72" s="554"/>
      <c r="I72" s="702">
        <f t="shared" si="1"/>
        <v>544</v>
      </c>
      <c r="J72" s="712">
        <f t="shared" si="2"/>
        <v>180</v>
      </c>
    </row>
    <row r="73" spans="1:10" x14ac:dyDescent="0.25">
      <c r="A73" s="2"/>
      <c r="B73" s="82"/>
      <c r="C73" s="566"/>
      <c r="D73" s="827"/>
      <c r="E73" s="632"/>
      <c r="F73" s="555">
        <f t="shared" si="3"/>
        <v>0</v>
      </c>
      <c r="G73" s="553"/>
      <c r="H73" s="554"/>
      <c r="I73" s="702">
        <f t="shared" si="1"/>
        <v>544</v>
      </c>
      <c r="J73" s="712">
        <f t="shared" si="2"/>
        <v>180</v>
      </c>
    </row>
    <row r="74" spans="1:10" x14ac:dyDescent="0.25">
      <c r="A74" s="2"/>
      <c r="B74" s="82"/>
      <c r="C74" s="566"/>
      <c r="D74" s="827"/>
      <c r="E74" s="632"/>
      <c r="F74" s="555">
        <f t="shared" si="3"/>
        <v>0</v>
      </c>
      <c r="G74" s="553"/>
      <c r="H74" s="554"/>
      <c r="I74" s="702">
        <f t="shared" si="1"/>
        <v>544</v>
      </c>
      <c r="J74" s="712">
        <f t="shared" si="2"/>
        <v>180</v>
      </c>
    </row>
    <row r="75" spans="1:10" x14ac:dyDescent="0.25">
      <c r="A75" s="2"/>
      <c r="B75" s="82"/>
      <c r="C75" s="566"/>
      <c r="D75" s="827"/>
      <c r="E75" s="632"/>
      <c r="F75" s="555">
        <f t="shared" si="3"/>
        <v>0</v>
      </c>
      <c r="G75" s="553"/>
      <c r="H75" s="554"/>
      <c r="I75" s="702">
        <f t="shared" si="1"/>
        <v>544</v>
      </c>
      <c r="J75" s="712">
        <f t="shared" si="2"/>
        <v>180</v>
      </c>
    </row>
    <row r="76" spans="1:10" x14ac:dyDescent="0.25">
      <c r="A76" s="2"/>
      <c r="B76" s="82"/>
      <c r="C76" s="566"/>
      <c r="D76" s="827"/>
      <c r="E76" s="632"/>
      <c r="F76" s="555">
        <f t="shared" si="3"/>
        <v>0</v>
      </c>
      <c r="G76" s="553"/>
      <c r="H76" s="554"/>
      <c r="I76" s="702">
        <f t="shared" ref="I76:I91" si="4">I75-F76</f>
        <v>544</v>
      </c>
      <c r="J76" s="712">
        <f t="shared" ref="J76:J91" si="5">J75-C76</f>
        <v>180</v>
      </c>
    </row>
    <row r="77" spans="1:10" x14ac:dyDescent="0.25">
      <c r="A77" s="2"/>
      <c r="B77" s="82"/>
      <c r="C77" s="566"/>
      <c r="D77" s="827"/>
      <c r="E77" s="632"/>
      <c r="F77" s="555">
        <f t="shared" ref="F77:F91" si="6">D77</f>
        <v>0</v>
      </c>
      <c r="G77" s="553"/>
      <c r="H77" s="554"/>
      <c r="I77" s="702">
        <f t="shared" si="4"/>
        <v>544</v>
      </c>
      <c r="J77" s="712">
        <f t="shared" si="5"/>
        <v>180</v>
      </c>
    </row>
    <row r="78" spans="1:10" x14ac:dyDescent="0.25">
      <c r="A78" s="2"/>
      <c r="B78" s="82"/>
      <c r="C78" s="566"/>
      <c r="D78" s="827"/>
      <c r="E78" s="632"/>
      <c r="F78" s="555">
        <f t="shared" si="6"/>
        <v>0</v>
      </c>
      <c r="G78" s="553"/>
      <c r="H78" s="554"/>
      <c r="I78" s="702">
        <f t="shared" si="4"/>
        <v>544</v>
      </c>
      <c r="J78" s="712">
        <f t="shared" si="5"/>
        <v>180</v>
      </c>
    </row>
    <row r="79" spans="1:10" x14ac:dyDescent="0.25">
      <c r="A79" s="2"/>
      <c r="B79" s="82"/>
      <c r="C79" s="566"/>
      <c r="D79" s="827"/>
      <c r="E79" s="632"/>
      <c r="F79" s="555">
        <f t="shared" si="6"/>
        <v>0</v>
      </c>
      <c r="G79" s="553"/>
      <c r="H79" s="554"/>
      <c r="I79" s="702">
        <f t="shared" si="4"/>
        <v>544</v>
      </c>
      <c r="J79" s="712">
        <f t="shared" si="5"/>
        <v>180</v>
      </c>
    </row>
    <row r="80" spans="1:10" x14ac:dyDescent="0.25">
      <c r="A80" s="2"/>
      <c r="B80" s="82"/>
      <c r="C80" s="566"/>
      <c r="D80" s="827"/>
      <c r="E80" s="632"/>
      <c r="F80" s="555">
        <f t="shared" si="6"/>
        <v>0</v>
      </c>
      <c r="G80" s="553"/>
      <c r="H80" s="554"/>
      <c r="I80" s="702">
        <f t="shared" si="4"/>
        <v>544</v>
      </c>
      <c r="J80" s="712">
        <f t="shared" si="5"/>
        <v>180</v>
      </c>
    </row>
    <row r="81" spans="1:10" x14ac:dyDescent="0.25">
      <c r="A81" s="2"/>
      <c r="B81" s="82"/>
      <c r="C81" s="566"/>
      <c r="D81" s="827"/>
      <c r="E81" s="632"/>
      <c r="F81" s="555">
        <f t="shared" si="6"/>
        <v>0</v>
      </c>
      <c r="G81" s="553"/>
      <c r="H81" s="554"/>
      <c r="I81" s="702">
        <f t="shared" si="4"/>
        <v>544</v>
      </c>
      <c r="J81" s="712">
        <f t="shared" si="5"/>
        <v>180</v>
      </c>
    </row>
    <row r="82" spans="1:10" x14ac:dyDescent="0.25">
      <c r="A82" s="2"/>
      <c r="B82" s="82"/>
      <c r="C82" s="566"/>
      <c r="D82" s="827"/>
      <c r="E82" s="632"/>
      <c r="F82" s="555">
        <f t="shared" si="6"/>
        <v>0</v>
      </c>
      <c r="G82" s="553"/>
      <c r="H82" s="554"/>
      <c r="I82" s="702">
        <f t="shared" si="4"/>
        <v>544</v>
      </c>
      <c r="J82" s="712">
        <f t="shared" si="5"/>
        <v>180</v>
      </c>
    </row>
    <row r="83" spans="1:10" x14ac:dyDescent="0.25">
      <c r="A83" s="2"/>
      <c r="B83" s="82"/>
      <c r="C83" s="566"/>
      <c r="D83" s="827"/>
      <c r="E83" s="632"/>
      <c r="F83" s="555">
        <f t="shared" si="6"/>
        <v>0</v>
      </c>
      <c r="G83" s="553"/>
      <c r="H83" s="554"/>
      <c r="I83" s="702">
        <f t="shared" si="4"/>
        <v>544</v>
      </c>
      <c r="J83" s="712">
        <f t="shared" si="5"/>
        <v>180</v>
      </c>
    </row>
    <row r="84" spans="1:10" x14ac:dyDescent="0.25">
      <c r="A84" s="2"/>
      <c r="B84" s="82"/>
      <c r="C84" s="566"/>
      <c r="D84" s="827"/>
      <c r="E84" s="632"/>
      <c r="F84" s="555">
        <f t="shared" si="6"/>
        <v>0</v>
      </c>
      <c r="G84" s="553"/>
      <c r="H84" s="554"/>
      <c r="I84" s="702">
        <f t="shared" si="4"/>
        <v>544</v>
      </c>
      <c r="J84" s="712">
        <f t="shared" si="5"/>
        <v>180</v>
      </c>
    </row>
    <row r="85" spans="1:10" x14ac:dyDescent="0.25">
      <c r="A85" s="2"/>
      <c r="B85" s="82"/>
      <c r="C85" s="566"/>
      <c r="D85" s="827"/>
      <c r="E85" s="632"/>
      <c r="F85" s="555">
        <f t="shared" si="6"/>
        <v>0</v>
      </c>
      <c r="G85" s="553"/>
      <c r="H85" s="554"/>
      <c r="I85" s="702">
        <f t="shared" si="4"/>
        <v>544</v>
      </c>
      <c r="J85" s="712">
        <f t="shared" si="5"/>
        <v>180</v>
      </c>
    </row>
    <row r="86" spans="1:10" x14ac:dyDescent="0.25">
      <c r="A86" s="2"/>
      <c r="B86" s="82"/>
      <c r="C86" s="566"/>
      <c r="D86" s="827"/>
      <c r="E86" s="632"/>
      <c r="F86" s="555">
        <f t="shared" si="6"/>
        <v>0</v>
      </c>
      <c r="G86" s="553"/>
      <c r="H86" s="554"/>
      <c r="I86" s="702">
        <f t="shared" si="4"/>
        <v>544</v>
      </c>
      <c r="J86" s="712">
        <f t="shared" si="5"/>
        <v>180</v>
      </c>
    </row>
    <row r="87" spans="1:10" x14ac:dyDescent="0.25">
      <c r="A87" s="2"/>
      <c r="B87" s="82"/>
      <c r="C87" s="566"/>
      <c r="D87" s="827"/>
      <c r="E87" s="632"/>
      <c r="F87" s="555">
        <f t="shared" si="6"/>
        <v>0</v>
      </c>
      <c r="G87" s="553"/>
      <c r="H87" s="554"/>
      <c r="I87" s="702">
        <f t="shared" si="4"/>
        <v>544</v>
      </c>
      <c r="J87" s="712">
        <f t="shared" si="5"/>
        <v>180</v>
      </c>
    </row>
    <row r="88" spans="1:10" x14ac:dyDescent="0.25">
      <c r="A88" s="2"/>
      <c r="B88" s="82"/>
      <c r="C88" s="566"/>
      <c r="D88" s="827"/>
      <c r="E88" s="632"/>
      <c r="F88" s="555">
        <f t="shared" si="6"/>
        <v>0</v>
      </c>
      <c r="G88" s="553"/>
      <c r="H88" s="554"/>
      <c r="I88" s="702">
        <f t="shared" si="4"/>
        <v>544</v>
      </c>
      <c r="J88" s="712">
        <f t="shared" si="5"/>
        <v>180</v>
      </c>
    </row>
    <row r="89" spans="1:10" x14ac:dyDescent="0.25">
      <c r="A89" s="2"/>
      <c r="B89" s="82"/>
      <c r="C89" s="566"/>
      <c r="D89" s="827"/>
      <c r="E89" s="632"/>
      <c r="F89" s="555">
        <f t="shared" si="6"/>
        <v>0</v>
      </c>
      <c r="G89" s="553"/>
      <c r="H89" s="554"/>
      <c r="I89" s="702">
        <f t="shared" si="4"/>
        <v>544</v>
      </c>
      <c r="J89" s="712">
        <f t="shared" si="5"/>
        <v>180</v>
      </c>
    </row>
    <row r="90" spans="1:10" x14ac:dyDescent="0.25">
      <c r="A90" s="2"/>
      <c r="B90" s="82"/>
      <c r="C90" s="566"/>
      <c r="D90" s="827"/>
      <c r="E90" s="632"/>
      <c r="F90" s="555">
        <f t="shared" si="6"/>
        <v>0</v>
      </c>
      <c r="G90" s="553"/>
      <c r="H90" s="554"/>
      <c r="I90" s="702">
        <f t="shared" si="4"/>
        <v>544</v>
      </c>
      <c r="J90" s="712">
        <f t="shared" si="5"/>
        <v>180</v>
      </c>
    </row>
    <row r="91" spans="1:10" ht="14.25" customHeight="1" x14ac:dyDescent="0.25">
      <c r="A91" s="2"/>
      <c r="B91" s="82"/>
      <c r="C91" s="566"/>
      <c r="D91" s="827">
        <v>0</v>
      </c>
      <c r="E91" s="632"/>
      <c r="F91" s="555">
        <f t="shared" si="6"/>
        <v>0</v>
      </c>
      <c r="G91" s="553"/>
      <c r="H91" s="554"/>
      <c r="I91" s="702">
        <f t="shared" si="4"/>
        <v>544</v>
      </c>
      <c r="J91" s="712">
        <f t="shared" si="5"/>
        <v>180</v>
      </c>
    </row>
    <row r="92" spans="1:10" ht="14.25" customHeight="1" x14ac:dyDescent="0.25">
      <c r="A92" s="2"/>
      <c r="B92" s="82"/>
      <c r="C92" s="566"/>
      <c r="D92" s="827"/>
      <c r="E92" s="632"/>
      <c r="F92" s="555"/>
      <c r="G92" s="553"/>
      <c r="H92" s="554"/>
      <c r="I92" s="702"/>
      <c r="J92" s="712"/>
    </row>
    <row r="93" spans="1:10" ht="14.25" customHeight="1" x14ac:dyDescent="0.25">
      <c r="A93" s="2"/>
      <c r="B93" s="82"/>
      <c r="C93" s="566"/>
      <c r="D93" s="827"/>
      <c r="E93" s="632"/>
      <c r="F93" s="555"/>
      <c r="G93" s="553"/>
      <c r="H93" s="554"/>
      <c r="I93" s="702"/>
      <c r="J93" s="712"/>
    </row>
    <row r="94" spans="1:10" ht="14.25" customHeight="1" x14ac:dyDescent="0.25">
      <c r="A94" s="2"/>
      <c r="B94" s="82"/>
      <c r="C94" s="566"/>
      <c r="D94" s="827"/>
      <c r="E94" s="632"/>
      <c r="F94" s="555"/>
      <c r="G94" s="553"/>
      <c r="H94" s="554"/>
      <c r="I94" s="702"/>
      <c r="J94" s="712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46" t="s">
        <v>11</v>
      </c>
      <c r="D105" s="1647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676" t="s">
        <v>333</v>
      </c>
      <c r="B1" s="1676"/>
      <c r="C1" s="1676"/>
      <c r="D1" s="1676"/>
      <c r="E1" s="1676"/>
      <c r="F1" s="1676"/>
      <c r="G1" s="1676"/>
      <c r="H1" s="1676"/>
      <c r="I1" s="1676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655"/>
      <c r="E4" s="656"/>
      <c r="F4" s="657"/>
      <c r="G4" s="1079"/>
    </row>
    <row r="5" spans="1:10" ht="15" customHeight="1" x14ac:dyDescent="0.3">
      <c r="A5" s="1677" t="s">
        <v>96</v>
      </c>
      <c r="B5" s="1681" t="s">
        <v>407</v>
      </c>
      <c r="C5" s="878">
        <v>65</v>
      </c>
      <c r="D5" s="655">
        <v>45154</v>
      </c>
      <c r="E5" s="877">
        <v>191.88</v>
      </c>
      <c r="F5" s="657">
        <v>5</v>
      </c>
      <c r="G5" s="143">
        <f>F43</f>
        <v>0</v>
      </c>
      <c r="H5" s="57">
        <f>E4+E5+E6-G5+E7+E8</f>
        <v>191.88</v>
      </c>
    </row>
    <row r="6" spans="1:10" ht="16.5" customHeight="1" x14ac:dyDescent="0.25">
      <c r="A6" s="1677"/>
      <c r="B6" s="1682"/>
      <c r="C6" s="654"/>
      <c r="D6" s="655"/>
      <c r="E6" s="656"/>
      <c r="F6" s="657"/>
      <c r="G6" s="1079"/>
    </row>
    <row r="7" spans="1:10" ht="15.75" customHeight="1" thickBot="1" x14ac:dyDescent="0.35">
      <c r="A7" s="1677"/>
      <c r="B7" s="1683"/>
      <c r="C7" s="654"/>
      <c r="D7" s="655"/>
      <c r="E7" s="656"/>
      <c r="F7" s="657"/>
      <c r="G7" s="1079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79"/>
      <c r="I8" s="1679" t="s">
        <v>47</v>
      </c>
      <c r="J8" s="1674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680"/>
      <c r="J9" s="1675"/>
    </row>
    <row r="10" spans="1:10" ht="15.75" thickTop="1" x14ac:dyDescent="0.25">
      <c r="A10" s="2"/>
      <c r="B10" s="82"/>
      <c r="C10" s="15"/>
      <c r="D10" s="147"/>
      <c r="E10" s="629"/>
      <c r="F10" s="555">
        <f>D10</f>
        <v>0</v>
      </c>
      <c r="G10" s="553"/>
      <c r="H10" s="554"/>
      <c r="I10" s="702">
        <f>E4+E5+E6-F10+E7+E8</f>
        <v>191.88</v>
      </c>
      <c r="J10" s="712">
        <f>F4+F5+F6+F7-C10+F8</f>
        <v>5</v>
      </c>
    </row>
    <row r="11" spans="1:10" x14ac:dyDescent="0.25">
      <c r="A11" s="2"/>
      <c r="B11" s="82"/>
      <c r="C11" s="15"/>
      <c r="D11" s="147"/>
      <c r="E11" s="632"/>
      <c r="F11" s="555">
        <f>D11</f>
        <v>0</v>
      </c>
      <c r="G11" s="553"/>
      <c r="H11" s="554"/>
      <c r="I11" s="550">
        <f>I10-F11</f>
        <v>191.88</v>
      </c>
      <c r="J11" s="712">
        <f>J10-C11</f>
        <v>5</v>
      </c>
    </row>
    <row r="12" spans="1:10" x14ac:dyDescent="0.25">
      <c r="A12" s="79" t="s">
        <v>32</v>
      </c>
      <c r="B12" s="82"/>
      <c r="C12" s="15"/>
      <c r="D12" s="147"/>
      <c r="E12" s="629"/>
      <c r="F12" s="555">
        <f>D12</f>
        <v>0</v>
      </c>
      <c r="G12" s="553"/>
      <c r="H12" s="554"/>
      <c r="I12" s="550">
        <f t="shared" ref="I12:I40" si="0">I11-F12</f>
        <v>191.88</v>
      </c>
      <c r="J12" s="712">
        <f t="shared" ref="J12:J40" si="1">J11-C12</f>
        <v>5</v>
      </c>
    </row>
    <row r="13" spans="1:10" x14ac:dyDescent="0.25">
      <c r="A13" s="80"/>
      <c r="B13" s="82"/>
      <c r="C13" s="15"/>
      <c r="D13" s="147"/>
      <c r="E13" s="635"/>
      <c r="F13" s="555">
        <f t="shared" ref="F13:F40" si="2">D13</f>
        <v>0</v>
      </c>
      <c r="G13" s="553"/>
      <c r="H13" s="554"/>
      <c r="I13" s="550">
        <f t="shared" si="0"/>
        <v>191.88</v>
      </c>
      <c r="J13" s="712">
        <f t="shared" si="1"/>
        <v>5</v>
      </c>
    </row>
    <row r="14" spans="1:10" x14ac:dyDescent="0.25">
      <c r="A14" s="82"/>
      <c r="B14" s="82"/>
      <c r="C14" s="15"/>
      <c r="D14" s="147"/>
      <c r="E14" s="635"/>
      <c r="F14" s="555">
        <f t="shared" si="2"/>
        <v>0</v>
      </c>
      <c r="G14" s="553"/>
      <c r="H14" s="554"/>
      <c r="I14" s="550">
        <f t="shared" si="0"/>
        <v>191.88</v>
      </c>
      <c r="J14" s="712">
        <f t="shared" si="1"/>
        <v>5</v>
      </c>
    </row>
    <row r="15" spans="1:10" x14ac:dyDescent="0.25">
      <c r="A15" s="81" t="s">
        <v>33</v>
      </c>
      <c r="B15" s="82"/>
      <c r="C15" s="15"/>
      <c r="D15" s="147"/>
      <c r="E15" s="635"/>
      <c r="F15" s="555">
        <f t="shared" si="2"/>
        <v>0</v>
      </c>
      <c r="G15" s="553"/>
      <c r="H15" s="554"/>
      <c r="I15" s="550">
        <f t="shared" si="0"/>
        <v>191.88</v>
      </c>
      <c r="J15" s="712">
        <f t="shared" si="1"/>
        <v>5</v>
      </c>
    </row>
    <row r="16" spans="1:10" x14ac:dyDescent="0.25">
      <c r="A16" s="80"/>
      <c r="B16" s="82"/>
      <c r="C16" s="15"/>
      <c r="D16" s="147"/>
      <c r="E16" s="629"/>
      <c r="F16" s="555">
        <f t="shared" si="2"/>
        <v>0</v>
      </c>
      <c r="G16" s="553"/>
      <c r="H16" s="554"/>
      <c r="I16" s="550">
        <f t="shared" si="0"/>
        <v>191.88</v>
      </c>
      <c r="J16" s="712">
        <f t="shared" si="1"/>
        <v>5</v>
      </c>
    </row>
    <row r="17" spans="1:10" x14ac:dyDescent="0.25">
      <c r="A17" s="82"/>
      <c r="B17" s="82"/>
      <c r="C17" s="15"/>
      <c r="D17" s="147"/>
      <c r="E17" s="635"/>
      <c r="F17" s="555">
        <f t="shared" si="2"/>
        <v>0</v>
      </c>
      <c r="G17" s="553"/>
      <c r="H17" s="554"/>
      <c r="I17" s="550">
        <f t="shared" si="0"/>
        <v>191.88</v>
      </c>
      <c r="J17" s="712">
        <f t="shared" si="1"/>
        <v>5</v>
      </c>
    </row>
    <row r="18" spans="1:10" x14ac:dyDescent="0.25">
      <c r="A18" s="2"/>
      <c r="B18" s="82"/>
      <c r="C18" s="15"/>
      <c r="D18" s="147"/>
      <c r="E18" s="635"/>
      <c r="F18" s="555">
        <f t="shared" si="2"/>
        <v>0</v>
      </c>
      <c r="G18" s="828"/>
      <c r="H18" s="554"/>
      <c r="I18" s="550">
        <f t="shared" si="0"/>
        <v>191.88</v>
      </c>
      <c r="J18" s="712">
        <f t="shared" si="1"/>
        <v>5</v>
      </c>
    </row>
    <row r="19" spans="1:10" x14ac:dyDescent="0.25">
      <c r="A19" s="2"/>
      <c r="B19" s="82"/>
      <c r="C19" s="53"/>
      <c r="D19" s="147"/>
      <c r="E19" s="635"/>
      <c r="F19" s="555">
        <f t="shared" si="2"/>
        <v>0</v>
      </c>
      <c r="G19" s="553"/>
      <c r="H19" s="554"/>
      <c r="I19" s="550">
        <f t="shared" si="0"/>
        <v>191.88</v>
      </c>
      <c r="J19" s="712">
        <f t="shared" si="1"/>
        <v>5</v>
      </c>
    </row>
    <row r="20" spans="1:10" x14ac:dyDescent="0.25">
      <c r="A20" s="2"/>
      <c r="B20" s="82"/>
      <c r="C20" s="15"/>
      <c r="D20" s="147"/>
      <c r="E20" s="629"/>
      <c r="F20" s="555">
        <f t="shared" si="2"/>
        <v>0</v>
      </c>
      <c r="G20" s="553"/>
      <c r="H20" s="554"/>
      <c r="I20" s="550">
        <f t="shared" si="0"/>
        <v>191.88</v>
      </c>
      <c r="J20" s="712">
        <f t="shared" si="1"/>
        <v>5</v>
      </c>
    </row>
    <row r="21" spans="1:10" x14ac:dyDescent="0.25">
      <c r="A21" s="2"/>
      <c r="B21" s="82"/>
      <c r="C21" s="15"/>
      <c r="D21" s="147"/>
      <c r="E21" s="629"/>
      <c r="F21" s="555">
        <f t="shared" si="2"/>
        <v>0</v>
      </c>
      <c r="G21" s="553"/>
      <c r="H21" s="554"/>
      <c r="I21" s="550">
        <f t="shared" si="0"/>
        <v>191.88</v>
      </c>
      <c r="J21" s="712">
        <f t="shared" si="1"/>
        <v>5</v>
      </c>
    </row>
    <row r="22" spans="1:10" x14ac:dyDescent="0.25">
      <c r="A22" s="2"/>
      <c r="B22" s="82"/>
      <c r="C22" s="15"/>
      <c r="D22" s="147"/>
      <c r="E22" s="632"/>
      <c r="F22" s="555">
        <f t="shared" si="2"/>
        <v>0</v>
      </c>
      <c r="G22" s="553"/>
      <c r="H22" s="554"/>
      <c r="I22" s="550">
        <f t="shared" si="0"/>
        <v>191.88</v>
      </c>
      <c r="J22" s="712">
        <f t="shared" si="1"/>
        <v>5</v>
      </c>
    </row>
    <row r="23" spans="1:10" x14ac:dyDescent="0.25">
      <c r="A23" s="2"/>
      <c r="B23" s="82"/>
      <c r="C23" s="15"/>
      <c r="D23" s="147"/>
      <c r="E23" s="632"/>
      <c r="F23" s="555">
        <f t="shared" si="2"/>
        <v>0</v>
      </c>
      <c r="G23" s="553"/>
      <c r="H23" s="554"/>
      <c r="I23" s="550">
        <f t="shared" si="0"/>
        <v>191.88</v>
      </c>
      <c r="J23" s="712">
        <f t="shared" si="1"/>
        <v>5</v>
      </c>
    </row>
    <row r="24" spans="1:10" x14ac:dyDescent="0.25">
      <c r="A24" s="2"/>
      <c r="B24" s="82"/>
      <c r="C24" s="15"/>
      <c r="D24" s="147"/>
      <c r="E24" s="632"/>
      <c r="F24" s="555">
        <f t="shared" si="2"/>
        <v>0</v>
      </c>
      <c r="G24" s="553"/>
      <c r="H24" s="554"/>
      <c r="I24" s="550">
        <f t="shared" si="0"/>
        <v>191.88</v>
      </c>
      <c r="J24" s="712">
        <f t="shared" si="1"/>
        <v>5</v>
      </c>
    </row>
    <row r="25" spans="1:10" x14ac:dyDescent="0.25">
      <c r="A25" s="2"/>
      <c r="B25" s="82"/>
      <c r="C25" s="15"/>
      <c r="D25" s="147"/>
      <c r="E25" s="632"/>
      <c r="F25" s="555">
        <f t="shared" si="2"/>
        <v>0</v>
      </c>
      <c r="G25" s="553"/>
      <c r="H25" s="554"/>
      <c r="I25" s="550">
        <f t="shared" si="0"/>
        <v>191.88</v>
      </c>
      <c r="J25" s="712">
        <f t="shared" si="1"/>
        <v>5</v>
      </c>
    </row>
    <row r="26" spans="1:10" x14ac:dyDescent="0.25">
      <c r="A26" s="2"/>
      <c r="B26" s="82"/>
      <c r="C26" s="15"/>
      <c r="D26" s="147"/>
      <c r="E26" s="632"/>
      <c r="F26" s="555">
        <f t="shared" si="2"/>
        <v>0</v>
      </c>
      <c r="G26" s="553"/>
      <c r="H26" s="554"/>
      <c r="I26" s="550">
        <f t="shared" si="0"/>
        <v>191.88</v>
      </c>
      <c r="J26" s="712">
        <f t="shared" si="1"/>
        <v>5</v>
      </c>
    </row>
    <row r="27" spans="1:10" x14ac:dyDescent="0.25">
      <c r="A27" s="2"/>
      <c r="B27" s="82"/>
      <c r="C27" s="15"/>
      <c r="D27" s="147"/>
      <c r="E27" s="632"/>
      <c r="F27" s="555">
        <f t="shared" si="2"/>
        <v>0</v>
      </c>
      <c r="G27" s="553"/>
      <c r="H27" s="554"/>
      <c r="I27" s="550">
        <f t="shared" si="0"/>
        <v>191.88</v>
      </c>
      <c r="J27" s="712">
        <f t="shared" si="1"/>
        <v>5</v>
      </c>
    </row>
    <row r="28" spans="1:10" x14ac:dyDescent="0.25">
      <c r="A28" s="2"/>
      <c r="B28" s="82"/>
      <c r="C28" s="15"/>
      <c r="D28" s="147"/>
      <c r="E28" s="632"/>
      <c r="F28" s="555">
        <f t="shared" si="2"/>
        <v>0</v>
      </c>
      <c r="G28" s="553"/>
      <c r="H28" s="554"/>
      <c r="I28" s="550">
        <f t="shared" si="0"/>
        <v>191.88</v>
      </c>
      <c r="J28" s="712">
        <f t="shared" si="1"/>
        <v>5</v>
      </c>
    </row>
    <row r="29" spans="1:10" x14ac:dyDescent="0.25">
      <c r="A29" s="2"/>
      <c r="B29" s="82"/>
      <c r="C29" s="15"/>
      <c r="D29" s="147"/>
      <c r="E29" s="632"/>
      <c r="F29" s="555">
        <f t="shared" si="2"/>
        <v>0</v>
      </c>
      <c r="G29" s="553"/>
      <c r="H29" s="554"/>
      <c r="I29" s="550">
        <f t="shared" si="0"/>
        <v>191.88</v>
      </c>
      <c r="J29" s="712">
        <f t="shared" si="1"/>
        <v>5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191.88</v>
      </c>
      <c r="J30" s="123">
        <f t="shared" si="1"/>
        <v>5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191.88</v>
      </c>
      <c r="J31" s="123">
        <f t="shared" si="1"/>
        <v>5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191.88</v>
      </c>
      <c r="J32" s="123">
        <f t="shared" si="1"/>
        <v>5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191.88</v>
      </c>
      <c r="J33" s="123">
        <f t="shared" si="1"/>
        <v>5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191.88</v>
      </c>
      <c r="J34" s="123">
        <f t="shared" si="1"/>
        <v>5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191.88</v>
      </c>
      <c r="J35" s="123">
        <f t="shared" si="1"/>
        <v>5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191.88</v>
      </c>
      <c r="J36" s="123">
        <f t="shared" si="1"/>
        <v>5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191.88</v>
      </c>
      <c r="J37" s="123">
        <f t="shared" si="1"/>
        <v>5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191.88</v>
      </c>
      <c r="J38" s="123">
        <f t="shared" si="1"/>
        <v>5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191.88</v>
      </c>
      <c r="J39" s="712">
        <f t="shared" si="1"/>
        <v>5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191.88</v>
      </c>
      <c r="J40" s="123">
        <f t="shared" si="1"/>
        <v>5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5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46" t="s">
        <v>11</v>
      </c>
      <c r="D46" s="1647"/>
      <c r="E46" s="141">
        <f>E5+E4+E6+-F43+E7</f>
        <v>191.88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N6" sqref="N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01" t="s">
        <v>309</v>
      </c>
      <c r="B1" s="1601"/>
      <c r="C1" s="1601"/>
      <c r="D1" s="1601"/>
      <c r="E1" s="1601"/>
      <c r="F1" s="1601"/>
      <c r="G1" s="1601"/>
      <c r="H1" s="96">
        <v>1</v>
      </c>
      <c r="L1" s="1592" t="s">
        <v>333</v>
      </c>
      <c r="M1" s="1592"/>
      <c r="N1" s="1592"/>
      <c r="O1" s="1592"/>
      <c r="P1" s="1592"/>
      <c r="Q1" s="1592"/>
      <c r="R1" s="159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124"/>
      <c r="O4" s="130"/>
      <c r="P4" s="225"/>
      <c r="Q4" s="226"/>
    </row>
    <row r="5" spans="1:21" ht="15" customHeight="1" thickBot="1" x14ac:dyDescent="0.3">
      <c r="A5" s="1684" t="s">
        <v>96</v>
      </c>
      <c r="B5" s="1681" t="s">
        <v>98</v>
      </c>
      <c r="C5" s="485">
        <v>65</v>
      </c>
      <c r="D5" s="130">
        <v>45112</v>
      </c>
      <c r="E5" s="879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684" t="s">
        <v>96</v>
      </c>
      <c r="M5" s="1681" t="s">
        <v>98</v>
      </c>
      <c r="N5" s="485">
        <v>68</v>
      </c>
      <c r="O5" s="130">
        <v>45141</v>
      </c>
      <c r="P5" s="879">
        <v>436.98</v>
      </c>
      <c r="Q5" s="227">
        <v>17</v>
      </c>
      <c r="R5" s="143">
        <f>Q46</f>
        <v>0</v>
      </c>
      <c r="S5" s="57">
        <f>P4+P5+P6-R5</f>
        <v>1336.51</v>
      </c>
    </row>
    <row r="6" spans="1:21" ht="17.25" thickTop="1" thickBot="1" x14ac:dyDescent="0.3">
      <c r="A6" s="1685"/>
      <c r="B6" s="1683"/>
      <c r="C6" s="212"/>
      <c r="D6" s="130"/>
      <c r="E6" s="140"/>
      <c r="F6" s="227"/>
      <c r="I6" s="1671" t="s">
        <v>3</v>
      </c>
      <c r="J6" s="1666" t="s">
        <v>4</v>
      </c>
      <c r="L6" s="1685"/>
      <c r="M6" s="1683"/>
      <c r="N6" s="124">
        <v>69</v>
      </c>
      <c r="O6" s="130">
        <v>45154</v>
      </c>
      <c r="P6" s="140">
        <v>899.53</v>
      </c>
      <c r="Q6" s="227">
        <v>35</v>
      </c>
      <c r="T6" s="1671" t="s">
        <v>3</v>
      </c>
      <c r="U6" s="1666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2"/>
      <c r="J7" s="166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72"/>
      <c r="U7" s="1667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216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1336.51</v>
      </c>
      <c r="U8" s="123">
        <f>Q4+Q5+Q6-N8</f>
        <v>52</v>
      </c>
    </row>
    <row r="9" spans="1:21" x14ac:dyDescent="0.25">
      <c r="A9" s="185"/>
      <c r="B9" s="82"/>
      <c r="C9" s="15">
        <v>9</v>
      </c>
      <c r="D9" s="168">
        <v>243.72</v>
      </c>
      <c r="E9" s="632">
        <v>45118</v>
      </c>
      <c r="F9" s="555">
        <f t="shared" si="0"/>
        <v>243.72</v>
      </c>
      <c r="G9" s="553" t="s">
        <v>222</v>
      </c>
      <c r="H9" s="567">
        <v>65</v>
      </c>
      <c r="I9" s="702">
        <f>I8-F9</f>
        <v>1270.3700000000001</v>
      </c>
      <c r="J9" s="712">
        <f>J8-C9</f>
        <v>48</v>
      </c>
      <c r="L9" s="185"/>
      <c r="M9" s="82"/>
      <c r="N9" s="15"/>
      <c r="O9" s="168">
        <v>0</v>
      </c>
      <c r="P9" s="632"/>
      <c r="Q9" s="555">
        <f t="shared" si="1"/>
        <v>0</v>
      </c>
      <c r="R9" s="553"/>
      <c r="S9" s="567"/>
      <c r="T9" s="702">
        <f>T8-Q9</f>
        <v>1336.51</v>
      </c>
      <c r="U9" s="712">
        <f>U8-N9</f>
        <v>52</v>
      </c>
    </row>
    <row r="10" spans="1:21" x14ac:dyDescent="0.25">
      <c r="A10" s="174"/>
      <c r="B10" s="82"/>
      <c r="C10" s="15">
        <v>5</v>
      </c>
      <c r="D10" s="168">
        <v>138.91</v>
      </c>
      <c r="E10" s="632">
        <v>45120</v>
      </c>
      <c r="F10" s="555">
        <f t="shared" si="0"/>
        <v>138.91</v>
      </c>
      <c r="G10" s="553" t="s">
        <v>233</v>
      </c>
      <c r="H10" s="567">
        <v>65</v>
      </c>
      <c r="I10" s="702">
        <f t="shared" ref="I10:I44" si="2">I9-F10</f>
        <v>1131.46</v>
      </c>
      <c r="J10" s="712">
        <f t="shared" ref="J10:J44" si="3">J9-C10</f>
        <v>43</v>
      </c>
      <c r="L10" s="174"/>
      <c r="M10" s="82"/>
      <c r="N10" s="15"/>
      <c r="O10" s="168">
        <v>0</v>
      </c>
      <c r="P10" s="632"/>
      <c r="Q10" s="555">
        <f t="shared" si="1"/>
        <v>0</v>
      </c>
      <c r="R10" s="553"/>
      <c r="S10" s="567"/>
      <c r="T10" s="702">
        <f t="shared" ref="T10:T44" si="4">T9-Q10</f>
        <v>1336.51</v>
      </c>
      <c r="U10" s="712">
        <f t="shared" ref="U10:U44" si="5">U9-N10</f>
        <v>52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2">
        <v>45122</v>
      </c>
      <c r="F11" s="555">
        <f t="shared" si="0"/>
        <v>23.4</v>
      </c>
      <c r="G11" s="553" t="s">
        <v>240</v>
      </c>
      <c r="H11" s="567">
        <v>65</v>
      </c>
      <c r="I11" s="702">
        <f t="shared" si="2"/>
        <v>1108.06</v>
      </c>
      <c r="J11" s="712">
        <f t="shared" si="3"/>
        <v>42</v>
      </c>
      <c r="L11" s="81" t="s">
        <v>33</v>
      </c>
      <c r="M11" s="82"/>
      <c r="N11" s="15"/>
      <c r="O11" s="168">
        <v>0</v>
      </c>
      <c r="P11" s="632"/>
      <c r="Q11" s="555">
        <f t="shared" si="1"/>
        <v>0</v>
      </c>
      <c r="R11" s="553"/>
      <c r="S11" s="567"/>
      <c r="T11" s="702">
        <f t="shared" si="4"/>
        <v>1336.51</v>
      </c>
      <c r="U11" s="712">
        <f t="shared" si="5"/>
        <v>52</v>
      </c>
    </row>
    <row r="12" spans="1:21" x14ac:dyDescent="0.25">
      <c r="A12" s="1084"/>
      <c r="B12" s="82"/>
      <c r="C12" s="15">
        <v>5</v>
      </c>
      <c r="D12" s="168">
        <v>128.83000000000001</v>
      </c>
      <c r="E12" s="632">
        <v>45124</v>
      </c>
      <c r="F12" s="555">
        <f t="shared" si="0"/>
        <v>128.83000000000001</v>
      </c>
      <c r="G12" s="553" t="s">
        <v>249</v>
      </c>
      <c r="H12" s="567">
        <v>63</v>
      </c>
      <c r="I12" s="702">
        <f t="shared" si="2"/>
        <v>979.2299999999999</v>
      </c>
      <c r="J12" s="712">
        <f t="shared" si="3"/>
        <v>37</v>
      </c>
      <c r="L12" s="1329"/>
      <c r="M12" s="82"/>
      <c r="N12" s="15"/>
      <c r="O12" s="168">
        <v>0</v>
      </c>
      <c r="P12" s="632"/>
      <c r="Q12" s="555">
        <f t="shared" si="1"/>
        <v>0</v>
      </c>
      <c r="R12" s="553"/>
      <c r="S12" s="567"/>
      <c r="T12" s="702">
        <f t="shared" si="4"/>
        <v>1336.51</v>
      </c>
      <c r="U12" s="712">
        <f t="shared" si="5"/>
        <v>52</v>
      </c>
    </row>
    <row r="13" spans="1:21" x14ac:dyDescent="0.25">
      <c r="A13" s="1084"/>
      <c r="B13" s="82"/>
      <c r="C13" s="15">
        <v>7</v>
      </c>
      <c r="D13" s="168">
        <v>182.14</v>
      </c>
      <c r="E13" s="629">
        <v>45126</v>
      </c>
      <c r="F13" s="555">
        <f t="shared" si="0"/>
        <v>182.14</v>
      </c>
      <c r="G13" s="553" t="s">
        <v>257</v>
      </c>
      <c r="H13" s="567">
        <v>65</v>
      </c>
      <c r="I13" s="702">
        <f t="shared" si="2"/>
        <v>797.08999999999992</v>
      </c>
      <c r="J13" s="712">
        <f t="shared" si="3"/>
        <v>30</v>
      </c>
      <c r="L13" s="1329"/>
      <c r="M13" s="82"/>
      <c r="N13" s="15"/>
      <c r="O13" s="168">
        <v>0</v>
      </c>
      <c r="P13" s="629"/>
      <c r="Q13" s="555">
        <f t="shared" si="1"/>
        <v>0</v>
      </c>
      <c r="R13" s="553"/>
      <c r="S13" s="567"/>
      <c r="T13" s="702">
        <f t="shared" si="4"/>
        <v>1336.51</v>
      </c>
      <c r="U13" s="712">
        <f t="shared" si="5"/>
        <v>52</v>
      </c>
    </row>
    <row r="14" spans="1:21" x14ac:dyDescent="0.25">
      <c r="B14" s="82"/>
      <c r="C14" s="15">
        <v>10</v>
      </c>
      <c r="D14" s="168">
        <v>273.39</v>
      </c>
      <c r="E14" s="629">
        <v>45134</v>
      </c>
      <c r="F14" s="555">
        <f>D14</f>
        <v>273.39</v>
      </c>
      <c r="G14" s="553" t="s">
        <v>290</v>
      </c>
      <c r="H14" s="567">
        <v>66</v>
      </c>
      <c r="I14" s="550">
        <f t="shared" si="2"/>
        <v>523.69999999999993</v>
      </c>
      <c r="J14" s="712">
        <f t="shared" si="3"/>
        <v>20</v>
      </c>
      <c r="M14" s="82"/>
      <c r="N14" s="15"/>
      <c r="O14" s="168">
        <v>0</v>
      </c>
      <c r="P14" s="629"/>
      <c r="Q14" s="555">
        <f t="shared" si="1"/>
        <v>0</v>
      </c>
      <c r="R14" s="553"/>
      <c r="S14" s="567"/>
      <c r="T14" s="550">
        <f t="shared" si="4"/>
        <v>1336.51</v>
      </c>
      <c r="U14" s="712">
        <f t="shared" si="5"/>
        <v>52</v>
      </c>
    </row>
    <row r="15" spans="1:2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626">
        <f t="shared" si="2"/>
        <v>523.69999999999993</v>
      </c>
      <c r="J15" s="627">
        <f t="shared" si="3"/>
        <v>20</v>
      </c>
      <c r="M15" s="82"/>
      <c r="N15" s="15"/>
      <c r="O15" s="168">
        <v>0</v>
      </c>
      <c r="P15" s="629"/>
      <c r="Q15" s="555">
        <f t="shared" si="1"/>
        <v>0</v>
      </c>
      <c r="R15" s="553"/>
      <c r="S15" s="567"/>
      <c r="T15" s="702">
        <f t="shared" si="4"/>
        <v>1336.51</v>
      </c>
      <c r="U15" s="712">
        <f t="shared" si="5"/>
        <v>52</v>
      </c>
    </row>
    <row r="16" spans="1:21" x14ac:dyDescent="0.25">
      <c r="A16" s="80"/>
      <c r="B16" s="82"/>
      <c r="C16" s="15"/>
      <c r="D16" s="1027">
        <v>0</v>
      </c>
      <c r="E16" s="1031"/>
      <c r="F16" s="792">
        <f>D16</f>
        <v>0</v>
      </c>
      <c r="G16" s="793"/>
      <c r="H16" s="1028"/>
      <c r="I16" s="702">
        <f t="shared" si="2"/>
        <v>523.69999999999993</v>
      </c>
      <c r="J16" s="712">
        <f t="shared" si="3"/>
        <v>20</v>
      </c>
      <c r="L16" s="80"/>
      <c r="M16" s="82"/>
      <c r="N16" s="15"/>
      <c r="O16" s="168">
        <v>0</v>
      </c>
      <c r="P16" s="1031"/>
      <c r="Q16" s="555">
        <f t="shared" si="1"/>
        <v>0</v>
      </c>
      <c r="R16" s="793"/>
      <c r="S16" s="1028"/>
      <c r="T16" s="702">
        <f t="shared" si="4"/>
        <v>1336.51</v>
      </c>
      <c r="U16" s="712">
        <f t="shared" si="5"/>
        <v>52</v>
      </c>
    </row>
    <row r="17" spans="1:21" x14ac:dyDescent="0.25">
      <c r="A17" s="82"/>
      <c r="B17" s="82"/>
      <c r="C17" s="15"/>
      <c r="D17" s="1027">
        <v>0</v>
      </c>
      <c r="E17" s="1307"/>
      <c r="F17" s="791">
        <f t="shared" ref="F17:F45" si="6">D17</f>
        <v>0</v>
      </c>
      <c r="G17" s="1308"/>
      <c r="H17" s="1028"/>
      <c r="I17" s="702">
        <f t="shared" si="2"/>
        <v>523.69999999999993</v>
      </c>
      <c r="J17" s="712">
        <f t="shared" si="3"/>
        <v>20</v>
      </c>
      <c r="L17" s="82"/>
      <c r="M17" s="82"/>
      <c r="N17" s="15"/>
      <c r="O17" s="168">
        <v>0</v>
      </c>
      <c r="P17" s="1307"/>
      <c r="Q17" s="555">
        <f t="shared" si="1"/>
        <v>0</v>
      </c>
      <c r="R17" s="1309"/>
      <c r="S17" s="1028"/>
      <c r="T17" s="702">
        <f t="shared" si="4"/>
        <v>1336.51</v>
      </c>
      <c r="U17" s="712">
        <f t="shared" si="5"/>
        <v>52</v>
      </c>
    </row>
    <row r="18" spans="1:21" x14ac:dyDescent="0.25">
      <c r="A18" s="2"/>
      <c r="B18" s="82"/>
      <c r="C18" s="15"/>
      <c r="D18" s="1027">
        <v>0</v>
      </c>
      <c r="E18" s="1307"/>
      <c r="F18" s="791">
        <f t="shared" si="6"/>
        <v>0</v>
      </c>
      <c r="G18" s="520"/>
      <c r="H18" s="1028"/>
      <c r="I18" s="702">
        <f t="shared" si="2"/>
        <v>523.69999999999993</v>
      </c>
      <c r="J18" s="712">
        <f t="shared" si="3"/>
        <v>20</v>
      </c>
      <c r="L18" s="2"/>
      <c r="M18" s="82"/>
      <c r="N18" s="15"/>
      <c r="O18" s="168">
        <v>0</v>
      </c>
      <c r="P18" s="1307"/>
      <c r="Q18" s="555">
        <f t="shared" si="1"/>
        <v>0</v>
      </c>
      <c r="R18" s="793"/>
      <c r="S18" s="1028"/>
      <c r="T18" s="702">
        <f t="shared" si="4"/>
        <v>1336.51</v>
      </c>
      <c r="U18" s="712">
        <f t="shared" si="5"/>
        <v>52</v>
      </c>
    </row>
    <row r="19" spans="1:21" x14ac:dyDescent="0.25">
      <c r="A19" s="2"/>
      <c r="B19" s="82"/>
      <c r="C19" s="15"/>
      <c r="D19" s="1027">
        <v>0</v>
      </c>
      <c r="E19" s="1307"/>
      <c r="F19" s="791">
        <f t="shared" si="6"/>
        <v>0</v>
      </c>
      <c r="G19" s="520"/>
      <c r="H19" s="1029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307"/>
      <c r="Q19" s="555">
        <f t="shared" si="1"/>
        <v>0</v>
      </c>
      <c r="R19" s="793"/>
      <c r="S19" s="1028"/>
      <c r="T19" s="702">
        <f t="shared" si="4"/>
        <v>1336.51</v>
      </c>
      <c r="U19" s="712">
        <f t="shared" si="5"/>
        <v>52</v>
      </c>
    </row>
    <row r="20" spans="1:21" x14ac:dyDescent="0.25">
      <c r="A20" s="2"/>
      <c r="B20" s="82"/>
      <c r="C20" s="15"/>
      <c r="D20" s="1027">
        <v>0</v>
      </c>
      <c r="E20" s="1307"/>
      <c r="F20" s="791">
        <f t="shared" si="6"/>
        <v>0</v>
      </c>
      <c r="G20" s="520"/>
      <c r="H20" s="1029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307"/>
      <c r="Q20" s="555">
        <f t="shared" si="1"/>
        <v>0</v>
      </c>
      <c r="R20" s="520"/>
      <c r="S20" s="1029"/>
      <c r="T20" s="197">
        <f t="shared" si="4"/>
        <v>1336.51</v>
      </c>
      <c r="U20" s="123">
        <f t="shared" si="5"/>
        <v>52</v>
      </c>
    </row>
    <row r="21" spans="1:21" x14ac:dyDescent="0.25">
      <c r="A21" s="2"/>
      <c r="B21" s="82"/>
      <c r="C21" s="15"/>
      <c r="D21" s="1027">
        <v>0</v>
      </c>
      <c r="E21" s="1307"/>
      <c r="F21" s="791">
        <f t="shared" si="6"/>
        <v>0</v>
      </c>
      <c r="G21" s="520"/>
      <c r="H21" s="1029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307"/>
      <c r="Q21" s="555">
        <f t="shared" si="1"/>
        <v>0</v>
      </c>
      <c r="R21" s="520"/>
      <c r="S21" s="1029"/>
      <c r="T21" s="197">
        <f t="shared" si="4"/>
        <v>1336.51</v>
      </c>
      <c r="U21" s="123">
        <f t="shared" si="5"/>
        <v>52</v>
      </c>
    </row>
    <row r="22" spans="1:21" x14ac:dyDescent="0.25">
      <c r="A22" s="2"/>
      <c r="B22" s="82"/>
      <c r="C22" s="15"/>
      <c r="D22" s="1027">
        <v>0</v>
      </c>
      <c r="E22" s="1307"/>
      <c r="F22" s="791">
        <f t="shared" si="6"/>
        <v>0</v>
      </c>
      <c r="G22" s="520"/>
      <c r="H22" s="1029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307"/>
      <c r="Q22" s="555">
        <f t="shared" si="1"/>
        <v>0</v>
      </c>
      <c r="R22" s="520"/>
      <c r="S22" s="1029"/>
      <c r="T22" s="197">
        <f t="shared" si="4"/>
        <v>1336.51</v>
      </c>
      <c r="U22" s="123">
        <f t="shared" si="5"/>
        <v>52</v>
      </c>
    </row>
    <row r="23" spans="1:21" x14ac:dyDescent="0.25">
      <c r="A23" s="2"/>
      <c r="B23" s="82"/>
      <c r="C23" s="15"/>
      <c r="D23" s="1027">
        <v>0</v>
      </c>
      <c r="E23" s="1307"/>
      <c r="F23" s="791">
        <f t="shared" si="6"/>
        <v>0</v>
      </c>
      <c r="G23" s="520"/>
      <c r="H23" s="1029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307"/>
      <c r="Q23" s="555">
        <f t="shared" si="1"/>
        <v>0</v>
      </c>
      <c r="R23" s="520"/>
      <c r="S23" s="1029"/>
      <c r="T23" s="197">
        <f t="shared" si="4"/>
        <v>1336.51</v>
      </c>
      <c r="U23" s="123">
        <f t="shared" si="5"/>
        <v>52</v>
      </c>
    </row>
    <row r="24" spans="1:21" x14ac:dyDescent="0.25">
      <c r="A24" s="2"/>
      <c r="B24" s="82"/>
      <c r="C24" s="15"/>
      <c r="D24" s="1027">
        <v>0</v>
      </c>
      <c r="E24" s="1307"/>
      <c r="F24" s="791">
        <f t="shared" si="6"/>
        <v>0</v>
      </c>
      <c r="G24" s="520"/>
      <c r="H24" s="1029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307"/>
      <c r="Q24" s="555">
        <f t="shared" si="1"/>
        <v>0</v>
      </c>
      <c r="R24" s="520"/>
      <c r="S24" s="1029"/>
      <c r="T24" s="197">
        <f t="shared" si="4"/>
        <v>1336.51</v>
      </c>
      <c r="U24" s="123">
        <f t="shared" si="5"/>
        <v>52</v>
      </c>
    </row>
    <row r="25" spans="1:21" x14ac:dyDescent="0.25">
      <c r="A25" s="2"/>
      <c r="B25" s="82"/>
      <c r="C25" s="15"/>
      <c r="D25" s="1027">
        <v>0</v>
      </c>
      <c r="E25" s="1307"/>
      <c r="F25" s="791">
        <f t="shared" si="6"/>
        <v>0</v>
      </c>
      <c r="G25" s="520"/>
      <c r="H25" s="1029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307"/>
      <c r="Q25" s="555">
        <f t="shared" si="1"/>
        <v>0</v>
      </c>
      <c r="R25" s="520"/>
      <c r="S25" s="1029"/>
      <c r="T25" s="197">
        <f t="shared" si="4"/>
        <v>1336.51</v>
      </c>
      <c r="U25" s="123">
        <f t="shared" si="5"/>
        <v>52</v>
      </c>
    </row>
    <row r="26" spans="1:21" x14ac:dyDescent="0.25">
      <c r="A26" s="2"/>
      <c r="B26" s="82"/>
      <c r="C26" s="15"/>
      <c r="D26" s="1027">
        <v>0</v>
      </c>
      <c r="E26" s="1307"/>
      <c r="F26" s="791">
        <f t="shared" si="6"/>
        <v>0</v>
      </c>
      <c r="G26" s="520"/>
      <c r="H26" s="1029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307"/>
      <c r="Q26" s="555">
        <f t="shared" si="1"/>
        <v>0</v>
      </c>
      <c r="R26" s="520"/>
      <c r="S26" s="1029"/>
      <c r="T26" s="197">
        <f t="shared" si="4"/>
        <v>1336.51</v>
      </c>
      <c r="U26" s="123">
        <f t="shared" si="5"/>
        <v>52</v>
      </c>
    </row>
    <row r="27" spans="1:21" x14ac:dyDescent="0.25">
      <c r="A27" s="2"/>
      <c r="B27" s="82"/>
      <c r="C27" s="15"/>
      <c r="D27" s="1027">
        <v>0</v>
      </c>
      <c r="E27" s="1307"/>
      <c r="F27" s="791">
        <f t="shared" si="6"/>
        <v>0</v>
      </c>
      <c r="G27" s="520"/>
      <c r="H27" s="1029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307"/>
      <c r="Q27" s="555">
        <f t="shared" si="1"/>
        <v>0</v>
      </c>
      <c r="R27" s="520"/>
      <c r="S27" s="1029"/>
      <c r="T27" s="197">
        <f t="shared" si="4"/>
        <v>1336.51</v>
      </c>
      <c r="U27" s="123">
        <f t="shared" si="5"/>
        <v>52</v>
      </c>
    </row>
    <row r="28" spans="1:21" x14ac:dyDescent="0.25">
      <c r="A28" s="2"/>
      <c r="B28" s="82"/>
      <c r="C28" s="15"/>
      <c r="D28" s="1027">
        <v>0</v>
      </c>
      <c r="E28" s="1307"/>
      <c r="F28" s="791">
        <f t="shared" si="6"/>
        <v>0</v>
      </c>
      <c r="G28" s="520"/>
      <c r="H28" s="1029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307"/>
      <c r="Q28" s="555">
        <f t="shared" si="1"/>
        <v>0</v>
      </c>
      <c r="R28" s="520"/>
      <c r="S28" s="1029"/>
      <c r="T28" s="197">
        <f t="shared" si="4"/>
        <v>1336.51</v>
      </c>
      <c r="U28" s="123">
        <f t="shared" si="5"/>
        <v>52</v>
      </c>
    </row>
    <row r="29" spans="1:21" x14ac:dyDescent="0.25">
      <c r="A29" s="2"/>
      <c r="B29" s="82"/>
      <c r="C29" s="15"/>
      <c r="D29" s="1027">
        <v>0</v>
      </c>
      <c r="E29" s="1307"/>
      <c r="F29" s="791">
        <f t="shared" si="6"/>
        <v>0</v>
      </c>
      <c r="G29" s="520"/>
      <c r="H29" s="1029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307"/>
      <c r="Q29" s="555">
        <f t="shared" si="1"/>
        <v>0</v>
      </c>
      <c r="R29" s="520"/>
      <c r="S29" s="1029"/>
      <c r="T29" s="197">
        <f t="shared" si="4"/>
        <v>1336.51</v>
      </c>
      <c r="U29" s="123">
        <f t="shared" si="5"/>
        <v>52</v>
      </c>
    </row>
    <row r="30" spans="1:21" x14ac:dyDescent="0.25">
      <c r="A30" s="2"/>
      <c r="B30" s="82"/>
      <c r="C30" s="15"/>
      <c r="D30" s="1027">
        <v>0</v>
      </c>
      <c r="E30" s="1307"/>
      <c r="F30" s="791">
        <f t="shared" si="6"/>
        <v>0</v>
      </c>
      <c r="G30" s="520"/>
      <c r="H30" s="1029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307"/>
      <c r="Q30" s="555">
        <f t="shared" si="1"/>
        <v>0</v>
      </c>
      <c r="R30" s="520"/>
      <c r="S30" s="1029"/>
      <c r="T30" s="197">
        <f t="shared" si="4"/>
        <v>1336.51</v>
      </c>
      <c r="U30" s="123">
        <f t="shared" si="5"/>
        <v>52</v>
      </c>
    </row>
    <row r="31" spans="1:21" x14ac:dyDescent="0.25">
      <c r="A31" s="2"/>
      <c r="B31" s="82"/>
      <c r="C31" s="15"/>
      <c r="D31" s="1027">
        <v>0</v>
      </c>
      <c r="E31" s="1307"/>
      <c r="F31" s="791">
        <f t="shared" si="6"/>
        <v>0</v>
      </c>
      <c r="G31" s="520"/>
      <c r="H31" s="1029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307"/>
      <c r="Q31" s="555">
        <f t="shared" si="1"/>
        <v>0</v>
      </c>
      <c r="R31" s="520"/>
      <c r="S31" s="1029"/>
      <c r="T31" s="197">
        <f t="shared" si="4"/>
        <v>1336.51</v>
      </c>
      <c r="U31" s="123">
        <f t="shared" si="5"/>
        <v>52</v>
      </c>
    </row>
    <row r="32" spans="1:21" x14ac:dyDescent="0.25">
      <c r="A32" s="2"/>
      <c r="B32" s="82"/>
      <c r="C32" s="15"/>
      <c r="D32" s="1027">
        <v>0</v>
      </c>
      <c r="E32" s="1307"/>
      <c r="F32" s="791">
        <f t="shared" si="6"/>
        <v>0</v>
      </c>
      <c r="G32" s="520"/>
      <c r="H32" s="1029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307"/>
      <c r="Q32" s="555">
        <f t="shared" si="1"/>
        <v>0</v>
      </c>
      <c r="R32" s="520"/>
      <c r="S32" s="1029"/>
      <c r="T32" s="197">
        <f t="shared" si="4"/>
        <v>1336.51</v>
      </c>
      <c r="U32" s="123">
        <f t="shared" si="5"/>
        <v>52</v>
      </c>
    </row>
    <row r="33" spans="1:21" x14ac:dyDescent="0.25">
      <c r="A33" s="2"/>
      <c r="B33" s="82"/>
      <c r="C33" s="15"/>
      <c r="D33" s="1027">
        <v>0</v>
      </c>
      <c r="E33" s="1307"/>
      <c r="F33" s="791">
        <f t="shared" si="6"/>
        <v>0</v>
      </c>
      <c r="G33" s="520"/>
      <c r="H33" s="1029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307"/>
      <c r="Q33" s="555">
        <f t="shared" si="1"/>
        <v>0</v>
      </c>
      <c r="R33" s="520"/>
      <c r="S33" s="1029"/>
      <c r="T33" s="197">
        <f t="shared" si="4"/>
        <v>1336.51</v>
      </c>
      <c r="U33" s="123">
        <f t="shared" si="5"/>
        <v>52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1336.51</v>
      </c>
      <c r="U34" s="123">
        <f t="shared" si="5"/>
        <v>52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1336.51</v>
      </c>
      <c r="U35" s="123">
        <f t="shared" si="5"/>
        <v>52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1336.51</v>
      </c>
      <c r="U36" s="123">
        <f t="shared" si="5"/>
        <v>52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1336.51</v>
      </c>
      <c r="U37" s="123">
        <f t="shared" si="5"/>
        <v>52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1336.51</v>
      </c>
      <c r="U38" s="123">
        <f t="shared" si="5"/>
        <v>52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1336.51</v>
      </c>
      <c r="U39" s="123">
        <f t="shared" si="5"/>
        <v>52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1336.51</v>
      </c>
      <c r="U40" s="123">
        <f t="shared" si="5"/>
        <v>52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1336.51</v>
      </c>
      <c r="U41" s="123">
        <f t="shared" si="5"/>
        <v>52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1336.51</v>
      </c>
      <c r="U42" s="123">
        <f t="shared" si="5"/>
        <v>52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1336.51</v>
      </c>
      <c r="U43" s="123">
        <f t="shared" si="5"/>
        <v>52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1336.51</v>
      </c>
      <c r="U44" s="123">
        <f t="shared" si="5"/>
        <v>52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84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29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84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29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84"/>
      <c r="L47" s="51"/>
      <c r="O47" s="110" t="s">
        <v>4</v>
      </c>
      <c r="P47" s="67">
        <f>Q4+Q5+Q6-+N46</f>
        <v>52</v>
      </c>
      <c r="U47" s="132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646" t="s">
        <v>11</v>
      </c>
      <c r="D49" s="1647"/>
      <c r="E49" s="141">
        <f>E5+E4+E6+-F46</f>
        <v>523.70000000000005</v>
      </c>
      <c r="L49" s="47"/>
      <c r="N49" s="1646" t="s">
        <v>11</v>
      </c>
      <c r="O49" s="1647"/>
      <c r="P49" s="141">
        <f>P5+P4+P6+-Q46</f>
        <v>1336.51</v>
      </c>
    </row>
  </sheetData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E1" workbookViewId="0">
      <selection activeCell="Q6" sqref="Q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01" t="s">
        <v>318</v>
      </c>
      <c r="B1" s="1601"/>
      <c r="C1" s="1601"/>
      <c r="D1" s="1601"/>
      <c r="E1" s="1601"/>
      <c r="F1" s="1601"/>
      <c r="G1" s="1601"/>
      <c r="H1" s="96">
        <v>1</v>
      </c>
      <c r="L1" s="1592" t="s">
        <v>322</v>
      </c>
      <c r="M1" s="1592"/>
      <c r="N1" s="1592"/>
      <c r="O1" s="1592"/>
      <c r="P1" s="1592"/>
      <c r="Q1" s="1592"/>
      <c r="R1" s="1592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5"/>
      <c r="D4" s="885"/>
      <c r="E4" s="225"/>
      <c r="F4" s="226"/>
      <c r="L4" s="74"/>
      <c r="M4" s="140"/>
      <c r="N4" s="485"/>
      <c r="O4" s="885"/>
      <c r="P4" s="225"/>
      <c r="Q4" s="226"/>
    </row>
    <row r="5" spans="1:21" ht="16.5" customHeight="1" thickBot="1" x14ac:dyDescent="0.3">
      <c r="A5" s="1684" t="s">
        <v>96</v>
      </c>
      <c r="B5" s="1681" t="s">
        <v>110</v>
      </c>
      <c r="C5" s="485">
        <v>228</v>
      </c>
      <c r="D5" s="885">
        <v>45133</v>
      </c>
      <c r="E5" s="879">
        <v>453.13</v>
      </c>
      <c r="F5" s="227">
        <v>14</v>
      </c>
      <c r="G5" s="143">
        <f>F30</f>
        <v>124.69</v>
      </c>
      <c r="H5" s="57">
        <f>E4+E5+E6-G5</f>
        <v>328.44</v>
      </c>
      <c r="L5" s="1684" t="s">
        <v>96</v>
      </c>
      <c r="M5" s="1681" t="s">
        <v>110</v>
      </c>
      <c r="N5" s="485">
        <v>228</v>
      </c>
      <c r="O5" s="885">
        <v>45154</v>
      </c>
      <c r="P5" s="879">
        <v>614.51</v>
      </c>
      <c r="Q5" s="227">
        <v>20</v>
      </c>
      <c r="R5" s="143">
        <f>Q30</f>
        <v>0</v>
      </c>
      <c r="S5" s="57">
        <f>P4+P5+P6-R5</f>
        <v>614.51</v>
      </c>
    </row>
    <row r="6" spans="1:21" ht="17.25" thickTop="1" thickBot="1" x14ac:dyDescent="0.3">
      <c r="A6" s="1685"/>
      <c r="B6" s="1683"/>
      <c r="C6" s="212"/>
      <c r="D6" s="885"/>
      <c r="E6" s="140"/>
      <c r="F6" s="227"/>
      <c r="I6" s="1688" t="s">
        <v>3</v>
      </c>
      <c r="J6" s="1686" t="s">
        <v>4</v>
      </c>
      <c r="L6" s="1685"/>
      <c r="M6" s="1683"/>
      <c r="N6" s="212"/>
      <c r="O6" s="885"/>
      <c r="P6" s="140"/>
      <c r="Q6" s="227"/>
      <c r="T6" s="1688" t="s">
        <v>3</v>
      </c>
      <c r="U6" s="1686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89"/>
      <c r="J7" s="1687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689"/>
      <c r="U7" s="1687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287</v>
      </c>
      <c r="H8" s="567">
        <v>230</v>
      </c>
      <c r="I8" s="702">
        <f>E5+E4-F8+E6</f>
        <v>328.44</v>
      </c>
      <c r="J8" s="712">
        <f>F4+F5+F6-C8</f>
        <v>10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3"/>
      <c r="S8" s="567"/>
      <c r="T8" s="702">
        <f>P5+P4-Q8+P6</f>
        <v>614.51</v>
      </c>
      <c r="U8" s="712">
        <f>Q4+Q5+Q6-N8</f>
        <v>20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6">
        <f>I8-F9</f>
        <v>328.44</v>
      </c>
      <c r="J9" s="627">
        <f>J8-C9</f>
        <v>10</v>
      </c>
      <c r="L9" s="185"/>
      <c r="M9" s="82"/>
      <c r="N9" s="15"/>
      <c r="O9" s="168">
        <v>0</v>
      </c>
      <c r="P9" s="232"/>
      <c r="Q9" s="68">
        <f t="shared" si="1"/>
        <v>0</v>
      </c>
      <c r="R9" s="553"/>
      <c r="S9" s="567"/>
      <c r="T9" s="702">
        <f>T8-Q9</f>
        <v>614.51</v>
      </c>
      <c r="U9" s="712">
        <f>U8-N9</f>
        <v>20</v>
      </c>
    </row>
    <row r="10" spans="1:21" x14ac:dyDescent="0.25">
      <c r="A10" s="174"/>
      <c r="B10" s="82"/>
      <c r="C10" s="15"/>
      <c r="D10" s="1027">
        <v>0</v>
      </c>
      <c r="E10" s="962"/>
      <c r="F10" s="791">
        <f t="shared" si="0"/>
        <v>0</v>
      </c>
      <c r="G10" s="793"/>
      <c r="H10" s="1028"/>
      <c r="I10" s="702">
        <f t="shared" ref="I10:I28" si="2">I9-F10</f>
        <v>328.44</v>
      </c>
      <c r="J10" s="712">
        <f t="shared" ref="J10:J28" si="3">J9-C10</f>
        <v>10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3"/>
      <c r="S10" s="567"/>
      <c r="T10" s="702">
        <f t="shared" ref="T10:T28" si="4">T9-Q10</f>
        <v>614.51</v>
      </c>
      <c r="U10" s="712">
        <f t="shared" ref="U10:U28" si="5">U9-N10</f>
        <v>20</v>
      </c>
    </row>
    <row r="11" spans="1:21" x14ac:dyDescent="0.25">
      <c r="A11" s="81" t="s">
        <v>33</v>
      </c>
      <c r="B11" s="82"/>
      <c r="C11" s="15"/>
      <c r="D11" s="1027">
        <v>0</v>
      </c>
      <c r="E11" s="962"/>
      <c r="F11" s="791">
        <f t="shared" si="0"/>
        <v>0</v>
      </c>
      <c r="G11" s="793"/>
      <c r="H11" s="1028"/>
      <c r="I11" s="702">
        <f t="shared" si="2"/>
        <v>328.44</v>
      </c>
      <c r="J11" s="712">
        <f t="shared" si="3"/>
        <v>10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53"/>
      <c r="S11" s="567"/>
      <c r="T11" s="702">
        <f t="shared" si="4"/>
        <v>614.51</v>
      </c>
      <c r="U11" s="712">
        <f t="shared" si="5"/>
        <v>20</v>
      </c>
    </row>
    <row r="12" spans="1:21" x14ac:dyDescent="0.25">
      <c r="A12" s="1214"/>
      <c r="B12" s="82"/>
      <c r="C12" s="15"/>
      <c r="D12" s="1027">
        <v>0</v>
      </c>
      <c r="E12" s="962"/>
      <c r="F12" s="791">
        <f t="shared" si="0"/>
        <v>0</v>
      </c>
      <c r="G12" s="793"/>
      <c r="H12" s="1028"/>
      <c r="I12" s="702">
        <f t="shared" si="2"/>
        <v>328.44</v>
      </c>
      <c r="J12" s="712">
        <f t="shared" si="3"/>
        <v>10</v>
      </c>
      <c r="L12" s="1329"/>
      <c r="M12" s="82"/>
      <c r="N12" s="15"/>
      <c r="O12" s="168">
        <v>0</v>
      </c>
      <c r="P12" s="232"/>
      <c r="Q12" s="68">
        <f t="shared" si="1"/>
        <v>0</v>
      </c>
      <c r="R12" s="553"/>
      <c r="S12" s="567"/>
      <c r="T12" s="702">
        <f t="shared" si="4"/>
        <v>614.51</v>
      </c>
      <c r="U12" s="712">
        <f t="shared" si="5"/>
        <v>20</v>
      </c>
    </row>
    <row r="13" spans="1:21" x14ac:dyDescent="0.25">
      <c r="A13" s="1214"/>
      <c r="B13" s="82"/>
      <c r="C13" s="15"/>
      <c r="D13" s="1027">
        <v>0</v>
      </c>
      <c r="E13" s="962"/>
      <c r="F13" s="791">
        <f t="shared" si="0"/>
        <v>0</v>
      </c>
      <c r="G13" s="793"/>
      <c r="H13" s="1028"/>
      <c r="I13" s="702">
        <f t="shared" si="2"/>
        <v>328.44</v>
      </c>
      <c r="J13" s="712">
        <f t="shared" si="3"/>
        <v>10</v>
      </c>
      <c r="L13" s="1329"/>
      <c r="M13" s="82"/>
      <c r="N13" s="15"/>
      <c r="O13" s="168">
        <v>0</v>
      </c>
      <c r="P13" s="232"/>
      <c r="Q13" s="68">
        <f t="shared" si="1"/>
        <v>0</v>
      </c>
      <c r="R13" s="553"/>
      <c r="S13" s="567"/>
      <c r="T13" s="702">
        <f t="shared" si="4"/>
        <v>614.51</v>
      </c>
      <c r="U13" s="712">
        <f t="shared" si="5"/>
        <v>20</v>
      </c>
    </row>
    <row r="14" spans="1:21" x14ac:dyDescent="0.25">
      <c r="B14" s="82"/>
      <c r="C14" s="15"/>
      <c r="D14" s="1027">
        <v>0</v>
      </c>
      <c r="E14" s="962"/>
      <c r="F14" s="791">
        <f t="shared" si="0"/>
        <v>0</v>
      </c>
      <c r="G14" s="793"/>
      <c r="H14" s="1028"/>
      <c r="I14" s="702">
        <f t="shared" si="2"/>
        <v>328.44</v>
      </c>
      <c r="J14" s="712">
        <f t="shared" si="3"/>
        <v>10</v>
      </c>
      <c r="M14" s="82"/>
      <c r="N14" s="15"/>
      <c r="O14" s="168">
        <v>0</v>
      </c>
      <c r="P14" s="232"/>
      <c r="Q14" s="68">
        <f t="shared" si="1"/>
        <v>0</v>
      </c>
      <c r="R14" s="553"/>
      <c r="S14" s="567"/>
      <c r="T14" s="702">
        <f t="shared" si="4"/>
        <v>614.51</v>
      </c>
      <c r="U14" s="712">
        <f t="shared" si="5"/>
        <v>20</v>
      </c>
    </row>
    <row r="15" spans="1:21" x14ac:dyDescent="0.25">
      <c r="B15" s="82"/>
      <c r="C15" s="15"/>
      <c r="D15" s="1027">
        <v>0</v>
      </c>
      <c r="E15" s="962"/>
      <c r="F15" s="791">
        <f t="shared" si="0"/>
        <v>0</v>
      </c>
      <c r="G15" s="793"/>
      <c r="H15" s="1028"/>
      <c r="I15" s="702">
        <f t="shared" si="2"/>
        <v>328.44</v>
      </c>
      <c r="J15" s="712">
        <f t="shared" si="3"/>
        <v>10</v>
      </c>
      <c r="M15" s="82"/>
      <c r="N15" s="15"/>
      <c r="O15" s="168">
        <v>0</v>
      </c>
      <c r="P15" s="232"/>
      <c r="Q15" s="68">
        <f t="shared" si="1"/>
        <v>0</v>
      </c>
      <c r="R15" s="553"/>
      <c r="S15" s="567"/>
      <c r="T15" s="702">
        <f t="shared" si="4"/>
        <v>614.51</v>
      </c>
      <c r="U15" s="712">
        <f t="shared" si="5"/>
        <v>20</v>
      </c>
    </row>
    <row r="16" spans="1:21" x14ac:dyDescent="0.25">
      <c r="A16" s="80"/>
      <c r="B16" s="82"/>
      <c r="C16" s="15"/>
      <c r="D16" s="1027">
        <v>0</v>
      </c>
      <c r="E16" s="962"/>
      <c r="F16" s="791">
        <f t="shared" si="0"/>
        <v>0</v>
      </c>
      <c r="G16" s="793"/>
      <c r="H16" s="1028"/>
      <c r="I16" s="702">
        <f t="shared" si="2"/>
        <v>328.44</v>
      </c>
      <c r="J16" s="712">
        <f t="shared" si="3"/>
        <v>10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3"/>
      <c r="S16" s="567"/>
      <c r="T16" s="702">
        <f t="shared" si="4"/>
        <v>614.51</v>
      </c>
      <c r="U16" s="712">
        <f t="shared" si="5"/>
        <v>20</v>
      </c>
    </row>
    <row r="17" spans="1:21" x14ac:dyDescent="0.25">
      <c r="A17" s="82"/>
      <c r="B17" s="82"/>
      <c r="C17" s="15"/>
      <c r="D17" s="1027">
        <v>0</v>
      </c>
      <c r="E17" s="962"/>
      <c r="F17" s="791">
        <f t="shared" si="0"/>
        <v>0</v>
      </c>
      <c r="G17" s="1309"/>
      <c r="H17" s="1028"/>
      <c r="I17" s="702">
        <f t="shared" si="2"/>
        <v>328.44</v>
      </c>
      <c r="J17" s="712">
        <f t="shared" si="3"/>
        <v>10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8"/>
      <c r="S17" s="567"/>
      <c r="T17" s="702">
        <f t="shared" si="4"/>
        <v>614.51</v>
      </c>
      <c r="U17" s="712">
        <f t="shared" si="5"/>
        <v>20</v>
      </c>
    </row>
    <row r="18" spans="1:21" x14ac:dyDescent="0.25">
      <c r="A18" s="2"/>
      <c r="B18" s="82"/>
      <c r="C18" s="15"/>
      <c r="D18" s="1027">
        <v>0</v>
      </c>
      <c r="E18" s="962"/>
      <c r="F18" s="791">
        <f t="shared" si="0"/>
        <v>0</v>
      </c>
      <c r="G18" s="520"/>
      <c r="H18" s="1029"/>
      <c r="I18" s="197">
        <f t="shared" si="2"/>
        <v>328.44</v>
      </c>
      <c r="J18" s="123">
        <f t="shared" si="3"/>
        <v>10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614.51</v>
      </c>
      <c r="U18" s="123">
        <f t="shared" si="5"/>
        <v>20</v>
      </c>
    </row>
    <row r="19" spans="1:21" x14ac:dyDescent="0.25">
      <c r="A19" s="2"/>
      <c r="B19" s="82"/>
      <c r="C19" s="15"/>
      <c r="D19" s="1027">
        <v>0</v>
      </c>
      <c r="E19" s="962"/>
      <c r="F19" s="791">
        <f t="shared" si="0"/>
        <v>0</v>
      </c>
      <c r="G19" s="520"/>
      <c r="H19" s="1029"/>
      <c r="I19" s="197">
        <f t="shared" si="2"/>
        <v>328.44</v>
      </c>
      <c r="J19" s="123">
        <f t="shared" si="3"/>
        <v>10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614.51</v>
      </c>
      <c r="U19" s="123">
        <f t="shared" si="5"/>
        <v>20</v>
      </c>
    </row>
    <row r="20" spans="1:21" x14ac:dyDescent="0.25">
      <c r="A20" s="2"/>
      <c r="B20" s="82"/>
      <c r="C20" s="15"/>
      <c r="D20" s="1027">
        <v>0</v>
      </c>
      <c r="E20" s="962"/>
      <c r="F20" s="791">
        <f t="shared" si="0"/>
        <v>0</v>
      </c>
      <c r="G20" s="520"/>
      <c r="H20" s="1029"/>
      <c r="I20" s="197">
        <f t="shared" si="2"/>
        <v>328.44</v>
      </c>
      <c r="J20" s="123">
        <f t="shared" si="3"/>
        <v>10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614.51</v>
      </c>
      <c r="U20" s="123">
        <f t="shared" si="5"/>
        <v>20</v>
      </c>
    </row>
    <row r="21" spans="1:21" x14ac:dyDescent="0.25">
      <c r="A21" s="2"/>
      <c r="B21" s="82"/>
      <c r="C21" s="15"/>
      <c r="D21" s="1027">
        <v>0</v>
      </c>
      <c r="E21" s="962"/>
      <c r="F21" s="791">
        <f t="shared" si="0"/>
        <v>0</v>
      </c>
      <c r="G21" s="520"/>
      <c r="H21" s="1029"/>
      <c r="I21" s="197">
        <f t="shared" si="2"/>
        <v>328.44</v>
      </c>
      <c r="J21" s="123">
        <f t="shared" si="3"/>
        <v>10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614.51</v>
      </c>
      <c r="U21" s="123">
        <f t="shared" si="5"/>
        <v>20</v>
      </c>
    </row>
    <row r="22" spans="1:21" x14ac:dyDescent="0.25">
      <c r="A22" s="2"/>
      <c r="B22" s="82"/>
      <c r="C22" s="15"/>
      <c r="D22" s="1027">
        <v>0</v>
      </c>
      <c r="E22" s="962"/>
      <c r="F22" s="791">
        <f t="shared" si="0"/>
        <v>0</v>
      </c>
      <c r="G22" s="520"/>
      <c r="H22" s="1029"/>
      <c r="I22" s="197">
        <f t="shared" si="2"/>
        <v>328.44</v>
      </c>
      <c r="J22" s="123">
        <f t="shared" si="3"/>
        <v>10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614.51</v>
      </c>
      <c r="U22" s="123">
        <f t="shared" si="5"/>
        <v>20</v>
      </c>
    </row>
    <row r="23" spans="1:21" x14ac:dyDescent="0.25">
      <c r="A23" s="2"/>
      <c r="B23" s="82"/>
      <c r="C23" s="15"/>
      <c r="D23" s="1027">
        <v>0</v>
      </c>
      <c r="E23" s="970"/>
      <c r="F23" s="791">
        <f t="shared" si="0"/>
        <v>0</v>
      </c>
      <c r="G23" s="520"/>
      <c r="H23" s="1029"/>
      <c r="I23" s="197">
        <f t="shared" si="2"/>
        <v>328.44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614.51</v>
      </c>
      <c r="U23" s="123">
        <f t="shared" si="5"/>
        <v>20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328.44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614.51</v>
      </c>
      <c r="U24" s="123">
        <f t="shared" si="5"/>
        <v>20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328.44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614.51</v>
      </c>
      <c r="U25" s="123">
        <f t="shared" si="5"/>
        <v>20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328.44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614.51</v>
      </c>
      <c r="U26" s="123">
        <f t="shared" si="5"/>
        <v>20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328.44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614.51</v>
      </c>
      <c r="U27" s="123">
        <f t="shared" si="5"/>
        <v>20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328.44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614.51</v>
      </c>
      <c r="U28" s="123">
        <f t="shared" si="5"/>
        <v>20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14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29"/>
    </row>
    <row r="30" spans="1:21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14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329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1214"/>
      <c r="L31" s="51"/>
      <c r="O31" s="110" t="s">
        <v>4</v>
      </c>
      <c r="P31" s="67">
        <f>Q4+Q5+Q6-+N30</f>
        <v>20</v>
      </c>
      <c r="U31" s="132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46" t="s">
        <v>11</v>
      </c>
      <c r="D33" s="1647"/>
      <c r="E33" s="141">
        <f>E5+E4+E6+-F30</f>
        <v>328.44</v>
      </c>
      <c r="L33" s="47"/>
      <c r="N33" s="1646" t="s">
        <v>11</v>
      </c>
      <c r="O33" s="1647"/>
      <c r="P33" s="141">
        <f>P5+P4+P6+-Q30</f>
        <v>614.51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588"/>
      <c r="B1" s="1588"/>
      <c r="C1" s="1588"/>
      <c r="D1" s="1588"/>
      <c r="E1" s="1588"/>
      <c r="F1" s="1588"/>
      <c r="G1" s="1588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1"/>
      <c r="H4" s="144"/>
      <c r="I4" s="367"/>
    </row>
    <row r="5" spans="1:11" ht="15" customHeight="1" x14ac:dyDescent="0.25">
      <c r="A5" s="1596"/>
      <c r="B5" s="1612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596"/>
      <c r="B6" s="1690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59">
        <f>F4+F5+F6-C9+F7</f>
        <v>0</v>
      </c>
      <c r="C9" s="613"/>
      <c r="D9" s="555"/>
      <c r="E9" s="635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59">
        <f>B9-C10</f>
        <v>0</v>
      </c>
      <c r="C10" s="613"/>
      <c r="D10" s="555"/>
      <c r="E10" s="634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59">
        <f t="shared" ref="B11:B36" si="2">B10-C11</f>
        <v>0</v>
      </c>
      <c r="C11" s="613"/>
      <c r="D11" s="555"/>
      <c r="E11" s="635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59">
        <f t="shared" si="2"/>
        <v>0</v>
      </c>
      <c r="C12" s="613"/>
      <c r="D12" s="555"/>
      <c r="E12" s="635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59">
        <f t="shared" si="2"/>
        <v>0</v>
      </c>
      <c r="C13" s="613"/>
      <c r="D13" s="555"/>
      <c r="E13" s="635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59">
        <f t="shared" si="2"/>
        <v>0</v>
      </c>
      <c r="C14" s="613"/>
      <c r="D14" s="555"/>
      <c r="E14" s="635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59">
        <f t="shared" si="2"/>
        <v>0</v>
      </c>
      <c r="C15" s="613"/>
      <c r="D15" s="552"/>
      <c r="E15" s="629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59">
        <f t="shared" si="2"/>
        <v>0</v>
      </c>
      <c r="C16" s="613"/>
      <c r="D16" s="555"/>
      <c r="E16" s="635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59">
        <f t="shared" si="2"/>
        <v>0</v>
      </c>
      <c r="C17" s="613"/>
      <c r="D17" s="555"/>
      <c r="E17" s="635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59">
        <f t="shared" si="2"/>
        <v>0</v>
      </c>
      <c r="C18" s="613"/>
      <c r="D18" s="555"/>
      <c r="E18" s="635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59">
        <f t="shared" si="2"/>
        <v>0</v>
      </c>
      <c r="C19" s="613"/>
      <c r="D19" s="555"/>
      <c r="E19" s="635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59">
        <f t="shared" si="2"/>
        <v>0</v>
      </c>
      <c r="C20" s="613"/>
      <c r="D20" s="555"/>
      <c r="E20" s="635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59">
        <f t="shared" si="2"/>
        <v>0</v>
      </c>
      <c r="C21" s="613"/>
      <c r="D21" s="555"/>
      <c r="E21" s="635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59">
        <f t="shared" si="2"/>
        <v>0</v>
      </c>
      <c r="C22" s="613"/>
      <c r="D22" s="555"/>
      <c r="E22" s="635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584" t="s">
        <v>21</v>
      </c>
      <c r="E75" s="1585"/>
      <c r="F75" s="137">
        <f>G5-F73</f>
        <v>0</v>
      </c>
    </row>
    <row r="76" spans="1:10" ht="15.75" thickBot="1" x14ac:dyDescent="0.3">
      <c r="A76" s="121"/>
      <c r="D76" s="709" t="s">
        <v>4</v>
      </c>
      <c r="E76" s="71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00"/>
      <c r="B5" s="1691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00"/>
      <c r="B6" s="1691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594" t="s">
        <v>11</v>
      </c>
      <c r="D60" s="1595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  <c r="K1" s="1592"/>
      <c r="L1" s="1592"/>
      <c r="M1" s="1592"/>
      <c r="N1" s="1592"/>
      <c r="O1" s="1592"/>
      <c r="P1" s="1592"/>
      <c r="Q1" s="159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6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07"/>
      <c r="C4" s="360"/>
      <c r="D4" s="130"/>
      <c r="E4" s="197"/>
      <c r="F4" s="61"/>
      <c r="G4" s="151"/>
      <c r="H4" s="151"/>
      <c r="K4" s="12"/>
      <c r="L4" s="1214"/>
      <c r="M4" s="360"/>
      <c r="N4" s="130"/>
      <c r="O4" s="197"/>
      <c r="P4" s="61"/>
      <c r="Q4" s="151"/>
      <c r="R4" s="151"/>
    </row>
    <row r="5" spans="1:19" ht="15" customHeight="1" x14ac:dyDescent="0.25">
      <c r="A5" s="1596"/>
      <c r="B5" s="1597"/>
      <c r="C5" s="360"/>
      <c r="D5" s="130"/>
      <c r="E5" s="990"/>
      <c r="F5" s="653"/>
      <c r="G5" s="586"/>
      <c r="H5" s="584"/>
      <c r="I5" s="742"/>
      <c r="J5" s="584"/>
      <c r="K5" s="1598"/>
      <c r="L5" s="1598"/>
      <c r="M5" s="360"/>
      <c r="N5" s="568"/>
      <c r="O5" s="990"/>
      <c r="P5" s="653"/>
      <c r="Q5" s="788"/>
      <c r="R5" s="584"/>
      <c r="S5" s="742"/>
    </row>
    <row r="6" spans="1:19" x14ac:dyDescent="0.25">
      <c r="A6" s="1596"/>
      <c r="B6" s="1597"/>
      <c r="C6" s="230"/>
      <c r="D6" s="130"/>
      <c r="E6" s="77"/>
      <c r="F6" s="61"/>
      <c r="G6" s="47"/>
      <c r="H6" s="7">
        <f>E6-G6+E7+E5-G5</f>
        <v>0</v>
      </c>
      <c r="K6" s="1598"/>
      <c r="L6" s="1598"/>
      <c r="M6" s="230"/>
      <c r="N6" s="568"/>
      <c r="O6" s="633"/>
      <c r="P6" s="653"/>
      <c r="Q6" s="743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9"/>
      <c r="C9" s="613"/>
      <c r="D9" s="555"/>
      <c r="E9" s="582"/>
      <c r="F9" s="555"/>
      <c r="G9" s="553"/>
      <c r="H9" s="554"/>
      <c r="I9" s="586">
        <f>G5-F9</f>
        <v>0</v>
      </c>
      <c r="J9" s="584"/>
      <c r="K9" s="79"/>
      <c r="L9" s="659"/>
      <c r="M9" s="613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59"/>
      <c r="C10" s="613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59"/>
      <c r="M10" s="613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59"/>
      <c r="C11" s="613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59"/>
      <c r="M11" s="613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59"/>
      <c r="C12" s="613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59"/>
      <c r="M12" s="613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59"/>
      <c r="C13" s="613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59"/>
      <c r="M13" s="613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207"/>
      <c r="B14" s="659"/>
      <c r="C14" s="613"/>
      <c r="D14" s="555"/>
      <c r="E14" s="582"/>
      <c r="F14" s="555"/>
      <c r="G14" s="553"/>
      <c r="H14" s="554"/>
      <c r="I14" s="586">
        <f t="shared" si="2"/>
        <v>0</v>
      </c>
      <c r="J14" s="584"/>
      <c r="K14" s="1214"/>
      <c r="L14" s="659"/>
      <c r="M14" s="613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207"/>
      <c r="B15" s="659"/>
      <c r="C15" s="613"/>
      <c r="D15" s="555"/>
      <c r="E15" s="582"/>
      <c r="F15" s="555"/>
      <c r="G15" s="553"/>
      <c r="H15" s="554"/>
      <c r="I15" s="586">
        <f t="shared" si="2"/>
        <v>0</v>
      </c>
      <c r="J15" s="584"/>
      <c r="K15" s="1214"/>
      <c r="L15" s="659"/>
      <c r="M15" s="613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3"/>
      <c r="D16" s="555"/>
      <c r="E16" s="582"/>
      <c r="F16" s="555"/>
      <c r="G16" s="553"/>
      <c r="H16" s="554"/>
      <c r="I16" s="586">
        <f t="shared" si="2"/>
        <v>0</v>
      </c>
      <c r="L16" s="174"/>
      <c r="M16" s="613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3"/>
      <c r="D17" s="555"/>
      <c r="E17" s="582"/>
      <c r="F17" s="555"/>
      <c r="G17" s="553"/>
      <c r="H17" s="554"/>
      <c r="I17" s="586">
        <f t="shared" si="2"/>
        <v>0</v>
      </c>
      <c r="L17" s="174"/>
      <c r="M17" s="613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3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3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3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3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3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3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3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3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3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3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594" t="s">
        <v>11</v>
      </c>
      <c r="D40" s="1595"/>
      <c r="E40" s="56">
        <f>E5+E6-F35+E7</f>
        <v>0</v>
      </c>
      <c r="F40" s="1207"/>
      <c r="M40" s="1594" t="s">
        <v>11</v>
      </c>
      <c r="N40" s="1595"/>
      <c r="O40" s="56">
        <f>O5+O6-P35+O7</f>
        <v>0</v>
      </c>
      <c r="P40" s="1214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89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588" t="s">
        <v>380</v>
      </c>
      <c r="B1" s="1588"/>
      <c r="C1" s="1588"/>
      <c r="D1" s="1588"/>
      <c r="E1" s="1588"/>
      <c r="F1" s="1588"/>
      <c r="G1" s="1588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89"/>
      <c r="G4" s="1090"/>
      <c r="H4" s="144"/>
      <c r="I4" s="367"/>
    </row>
    <row r="5" spans="1:19" ht="15" customHeight="1" x14ac:dyDescent="0.25">
      <c r="A5" s="1600" t="s">
        <v>345</v>
      </c>
      <c r="B5" s="1622" t="s">
        <v>381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600"/>
      <c r="B6" s="1622"/>
      <c r="C6" s="230"/>
      <c r="D6" s="568"/>
      <c r="E6" s="550"/>
      <c r="F6" s="566"/>
      <c r="G6" s="1089"/>
      <c r="H6" s="74"/>
      <c r="I6" s="230"/>
    </row>
    <row r="7" spans="1:19" ht="15.75" thickBot="1" x14ac:dyDescent="0.3">
      <c r="A7" s="213"/>
      <c r="B7" s="1622"/>
      <c r="C7" s="230"/>
      <c r="D7" s="568"/>
      <c r="E7" s="550"/>
      <c r="F7" s="566"/>
      <c r="G7" s="1089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3"/>
      <c r="D9" s="555">
        <v>0</v>
      </c>
      <c r="E9" s="635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59">
        <f>B9-C10</f>
        <v>89</v>
      </c>
      <c r="C10" s="613"/>
      <c r="D10" s="555">
        <v>0</v>
      </c>
      <c r="E10" s="635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59">
        <f t="shared" ref="B11:B36" si="3">B10-C11</f>
        <v>89</v>
      </c>
      <c r="C11" s="613"/>
      <c r="D11" s="555">
        <v>0</v>
      </c>
      <c r="E11" s="635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72"/>
      <c r="N11" s="1172"/>
      <c r="O11" s="1172"/>
      <c r="P11" s="1172"/>
      <c r="Q11" s="1172"/>
      <c r="R11" s="1172"/>
      <c r="S11" s="1172"/>
    </row>
    <row r="12" spans="1:19" ht="25.5" x14ac:dyDescent="0.35">
      <c r="A12" s="60"/>
      <c r="B12" s="659">
        <f t="shared" si="3"/>
        <v>89</v>
      </c>
      <c r="C12" s="613"/>
      <c r="D12" s="555">
        <v>0</v>
      </c>
      <c r="E12" s="635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73"/>
      <c r="N12" s="1172"/>
      <c r="O12" s="1172"/>
      <c r="P12" s="1172"/>
      <c r="Q12" s="1172"/>
      <c r="R12" s="1172"/>
      <c r="S12" s="1172"/>
    </row>
    <row r="13" spans="1:19" ht="25.5" x14ac:dyDescent="0.35">
      <c r="A13" s="74"/>
      <c r="B13" s="659">
        <f t="shared" si="3"/>
        <v>89</v>
      </c>
      <c r="C13" s="613"/>
      <c r="D13" s="555">
        <v>0</v>
      </c>
      <c r="E13" s="956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73"/>
      <c r="N13" s="1172"/>
      <c r="O13" s="1174"/>
      <c r="P13" s="1172"/>
      <c r="Q13" s="1172"/>
      <c r="R13" s="1172"/>
      <c r="S13" s="1172"/>
    </row>
    <row r="14" spans="1:19" ht="25.5" x14ac:dyDescent="0.35">
      <c r="A14" s="74"/>
      <c r="B14" s="659">
        <f t="shared" si="3"/>
        <v>89</v>
      </c>
      <c r="C14" s="613"/>
      <c r="D14" s="555">
        <v>0</v>
      </c>
      <c r="E14" s="956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73"/>
      <c r="N14" s="1172"/>
      <c r="O14" s="1174"/>
      <c r="P14" s="1172"/>
      <c r="Q14" s="1172"/>
      <c r="R14" s="1172"/>
      <c r="S14" s="1172"/>
    </row>
    <row r="15" spans="1:19" ht="25.5" x14ac:dyDescent="0.35">
      <c r="A15" s="74"/>
      <c r="B15" s="659">
        <f t="shared" si="3"/>
        <v>89</v>
      </c>
      <c r="C15" s="613"/>
      <c r="D15" s="555">
        <v>0</v>
      </c>
      <c r="E15" s="956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73"/>
      <c r="N15" s="1172"/>
      <c r="O15" s="1174"/>
      <c r="P15" s="1172"/>
      <c r="Q15" s="1172"/>
      <c r="R15" s="1172"/>
      <c r="S15" s="1172"/>
    </row>
    <row r="16" spans="1:19" ht="25.5" x14ac:dyDescent="0.35">
      <c r="A16" s="74"/>
      <c r="B16" s="659">
        <f t="shared" si="3"/>
        <v>89</v>
      </c>
      <c r="C16" s="613"/>
      <c r="D16" s="555">
        <v>0</v>
      </c>
      <c r="E16" s="956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73"/>
      <c r="N16" s="1172"/>
      <c r="O16" s="1174"/>
      <c r="P16" s="1172"/>
      <c r="Q16" s="1172"/>
      <c r="R16" s="1172"/>
      <c r="S16" s="1172"/>
    </row>
    <row r="17" spans="1:19" ht="25.5" x14ac:dyDescent="0.35">
      <c r="A17" s="74"/>
      <c r="B17" s="659">
        <f t="shared" si="3"/>
        <v>89</v>
      </c>
      <c r="C17" s="613"/>
      <c r="D17" s="555">
        <v>0</v>
      </c>
      <c r="E17" s="956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73"/>
      <c r="N17" s="1172"/>
      <c r="O17" s="1172"/>
      <c r="P17" s="1172"/>
      <c r="Q17" s="1172"/>
      <c r="R17" s="1172"/>
      <c r="S17" s="1172"/>
    </row>
    <row r="18" spans="1:19" ht="25.5" x14ac:dyDescent="0.35">
      <c r="A18" s="74"/>
      <c r="B18" s="659">
        <f t="shared" si="3"/>
        <v>89</v>
      </c>
      <c r="C18" s="613"/>
      <c r="D18" s="555">
        <v>0</v>
      </c>
      <c r="E18" s="956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73"/>
      <c r="N18" s="1172"/>
      <c r="O18" s="1172"/>
      <c r="P18" s="1172"/>
      <c r="Q18" s="1172"/>
      <c r="R18" s="1172"/>
      <c r="S18" s="1172"/>
    </row>
    <row r="19" spans="1:19" x14ac:dyDescent="0.25">
      <c r="A19" s="74"/>
      <c r="B19" s="659">
        <f t="shared" si="3"/>
        <v>89</v>
      </c>
      <c r="C19" s="613"/>
      <c r="D19" s="555">
        <v>0</v>
      </c>
      <c r="E19" s="956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59">
        <f t="shared" si="3"/>
        <v>89</v>
      </c>
      <c r="C20" s="613"/>
      <c r="D20" s="555">
        <v>0</v>
      </c>
      <c r="E20" s="956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59">
        <f t="shared" si="3"/>
        <v>89</v>
      </c>
      <c r="C21" s="613"/>
      <c r="D21" s="555">
        <v>0</v>
      </c>
      <c r="E21" s="956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59">
        <f t="shared" si="3"/>
        <v>89</v>
      </c>
      <c r="C22" s="613"/>
      <c r="D22" s="555">
        <v>0</v>
      </c>
      <c r="E22" s="956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59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59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59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59">
        <f t="shared" si="3"/>
        <v>89</v>
      </c>
      <c r="C26" s="613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59">
        <f t="shared" si="3"/>
        <v>89</v>
      </c>
      <c r="C27" s="613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59">
        <f t="shared" si="3"/>
        <v>89</v>
      </c>
      <c r="C28" s="613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59">
        <f t="shared" si="3"/>
        <v>89</v>
      </c>
      <c r="C29" s="613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59">
        <f t="shared" si="3"/>
        <v>89</v>
      </c>
      <c r="C30" s="613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59">
        <f t="shared" si="3"/>
        <v>89</v>
      </c>
      <c r="C31" s="613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59">
        <f t="shared" si="3"/>
        <v>89</v>
      </c>
      <c r="C32" s="613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59">
        <f t="shared" si="3"/>
        <v>89</v>
      </c>
      <c r="C33" s="613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59">
        <f t="shared" si="3"/>
        <v>89</v>
      </c>
      <c r="C34" s="613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59">
        <f t="shared" si="3"/>
        <v>89</v>
      </c>
      <c r="C35" s="613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59">
        <f t="shared" si="3"/>
        <v>89</v>
      </c>
      <c r="C36" s="613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59">
        <f>B27-C37</f>
        <v>89</v>
      </c>
      <c r="C37" s="613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59">
        <f t="shared" ref="B38" si="6">B37-C38</f>
        <v>89</v>
      </c>
      <c r="C38" s="640"/>
      <c r="D38" s="555">
        <v>0</v>
      </c>
      <c r="E38" s="754"/>
      <c r="F38" s="552">
        <f t="shared" si="1"/>
        <v>0</v>
      </c>
      <c r="G38" s="716"/>
      <c r="H38" s="755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89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584" t="s">
        <v>21</v>
      </c>
      <c r="E41" s="1585"/>
      <c r="F41" s="137">
        <f>E4+E5+E6+E7-F39</f>
        <v>634</v>
      </c>
    </row>
    <row r="42" spans="1:10" ht="15.75" thickBot="1" x14ac:dyDescent="0.3">
      <c r="A42" s="121"/>
      <c r="D42" s="1087" t="s">
        <v>4</v>
      </c>
      <c r="E42" s="1088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692"/>
      <c r="B4" s="440"/>
      <c r="C4" s="124"/>
      <c r="D4" s="131"/>
      <c r="E4" s="85"/>
      <c r="F4" s="72"/>
      <c r="G4" s="965"/>
    </row>
    <row r="5" spans="1:9" ht="15" customHeight="1" x14ac:dyDescent="0.25">
      <c r="A5" s="1693"/>
      <c r="B5" s="1695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694"/>
      <c r="B6" s="1696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2"/>
      <c r="B10" s="799">
        <f>F4+F5+F6+F7+F8-C10</f>
        <v>0</v>
      </c>
      <c r="C10" s="675"/>
      <c r="D10" s="589"/>
      <c r="E10" s="676"/>
      <c r="F10" s="589">
        <f t="shared" ref="F10:F57" si="0">D10</f>
        <v>0</v>
      </c>
      <c r="G10" s="677"/>
      <c r="H10" s="678"/>
      <c r="I10" s="550">
        <f>E6+E5+E4-F10+E7+E8</f>
        <v>0</v>
      </c>
    </row>
    <row r="11" spans="1:9" x14ac:dyDescent="0.25">
      <c r="A11" s="74"/>
      <c r="B11" s="679">
        <f>B10-C11</f>
        <v>0</v>
      </c>
      <c r="C11" s="675"/>
      <c r="D11" s="589"/>
      <c r="E11" s="676"/>
      <c r="F11" s="589">
        <f t="shared" si="0"/>
        <v>0</v>
      </c>
      <c r="G11" s="677"/>
      <c r="H11" s="678"/>
      <c r="I11" s="550">
        <f>I10-F11</f>
        <v>0</v>
      </c>
    </row>
    <row r="12" spans="1:9" x14ac:dyDescent="0.25">
      <c r="A12" s="74"/>
      <c r="B12" s="679">
        <f t="shared" ref="B12:B58" si="1">B11-C12</f>
        <v>0</v>
      </c>
      <c r="C12" s="675"/>
      <c r="D12" s="589"/>
      <c r="E12" s="676"/>
      <c r="F12" s="589">
        <f t="shared" si="0"/>
        <v>0</v>
      </c>
      <c r="G12" s="677"/>
      <c r="H12" s="678"/>
      <c r="I12" s="550">
        <f t="shared" ref="I12:I13" si="2">I11-F12</f>
        <v>0</v>
      </c>
    </row>
    <row r="13" spans="1:9" x14ac:dyDescent="0.25">
      <c r="A13" s="54"/>
      <c r="B13" s="679">
        <f t="shared" si="1"/>
        <v>0</v>
      </c>
      <c r="C13" s="675"/>
      <c r="D13" s="589"/>
      <c r="E13" s="676"/>
      <c r="F13" s="589">
        <f t="shared" si="0"/>
        <v>0</v>
      </c>
      <c r="G13" s="677"/>
      <c r="H13" s="678"/>
      <c r="I13" s="550">
        <f t="shared" si="2"/>
        <v>0</v>
      </c>
    </row>
    <row r="14" spans="1:9" x14ac:dyDescent="0.25">
      <c r="A14" s="74"/>
      <c r="B14" s="679">
        <f t="shared" si="1"/>
        <v>0</v>
      </c>
      <c r="C14" s="675"/>
      <c r="D14" s="589"/>
      <c r="E14" s="676"/>
      <c r="F14" s="589">
        <f t="shared" si="0"/>
        <v>0</v>
      </c>
      <c r="G14" s="677"/>
      <c r="H14" s="678"/>
      <c r="I14" s="550">
        <f>I13-F14</f>
        <v>0</v>
      </c>
    </row>
    <row r="15" spans="1:9" x14ac:dyDescent="0.25">
      <c r="A15" s="74"/>
      <c r="B15" s="679">
        <f t="shared" si="1"/>
        <v>0</v>
      </c>
      <c r="C15" s="675"/>
      <c r="D15" s="589"/>
      <c r="E15" s="676"/>
      <c r="F15" s="589">
        <f t="shared" si="0"/>
        <v>0</v>
      </c>
      <c r="G15" s="677"/>
      <c r="H15" s="678"/>
      <c r="I15" s="550">
        <f t="shared" ref="I15:I58" si="3">I14-F15</f>
        <v>0</v>
      </c>
    </row>
    <row r="16" spans="1:9" x14ac:dyDescent="0.25">
      <c r="B16" s="679">
        <f t="shared" si="1"/>
        <v>0</v>
      </c>
      <c r="C16" s="675"/>
      <c r="D16" s="589"/>
      <c r="E16" s="676"/>
      <c r="F16" s="589">
        <f t="shared" si="0"/>
        <v>0</v>
      </c>
      <c r="G16" s="677"/>
      <c r="H16" s="678"/>
      <c r="I16" s="550">
        <f t="shared" si="3"/>
        <v>0</v>
      </c>
    </row>
    <row r="17" spans="2:9" x14ac:dyDescent="0.25">
      <c r="B17" s="679">
        <f t="shared" si="1"/>
        <v>0</v>
      </c>
      <c r="C17" s="675"/>
      <c r="D17" s="589"/>
      <c r="E17" s="676"/>
      <c r="F17" s="589">
        <f t="shared" si="0"/>
        <v>0</v>
      </c>
      <c r="G17" s="677"/>
      <c r="H17" s="678"/>
      <c r="I17" s="550">
        <f t="shared" si="3"/>
        <v>0</v>
      </c>
    </row>
    <row r="18" spans="2:9" x14ac:dyDescent="0.25">
      <c r="B18" s="679">
        <f t="shared" si="1"/>
        <v>0</v>
      </c>
      <c r="C18" s="675"/>
      <c r="D18" s="589"/>
      <c r="E18" s="676"/>
      <c r="F18" s="589">
        <f t="shared" si="0"/>
        <v>0</v>
      </c>
      <c r="G18" s="677"/>
      <c r="H18" s="678"/>
      <c r="I18" s="550">
        <f t="shared" si="3"/>
        <v>0</v>
      </c>
    </row>
    <row r="19" spans="2:9" x14ac:dyDescent="0.25">
      <c r="B19" s="679">
        <f t="shared" si="1"/>
        <v>0</v>
      </c>
      <c r="C19" s="675"/>
      <c r="D19" s="589"/>
      <c r="E19" s="676"/>
      <c r="F19" s="589">
        <f t="shared" si="0"/>
        <v>0</v>
      </c>
      <c r="G19" s="677"/>
      <c r="H19" s="678"/>
      <c r="I19" s="550">
        <f t="shared" si="3"/>
        <v>0</v>
      </c>
    </row>
    <row r="20" spans="2:9" x14ac:dyDescent="0.25">
      <c r="B20" s="679">
        <f t="shared" si="1"/>
        <v>0</v>
      </c>
      <c r="C20" s="675"/>
      <c r="D20" s="589"/>
      <c r="E20" s="676"/>
      <c r="F20" s="589">
        <f t="shared" si="0"/>
        <v>0</v>
      </c>
      <c r="G20" s="677"/>
      <c r="H20" s="678"/>
      <c r="I20" s="550">
        <f t="shared" si="3"/>
        <v>0</v>
      </c>
    </row>
    <row r="21" spans="2:9" x14ac:dyDescent="0.25">
      <c r="B21" s="679">
        <f t="shared" si="1"/>
        <v>0</v>
      </c>
      <c r="C21" s="675"/>
      <c r="D21" s="589"/>
      <c r="E21" s="680"/>
      <c r="F21" s="589">
        <f t="shared" si="0"/>
        <v>0</v>
      </c>
      <c r="G21" s="677"/>
      <c r="H21" s="678"/>
      <c r="I21" s="550">
        <f t="shared" si="3"/>
        <v>0</v>
      </c>
    </row>
    <row r="22" spans="2:9" x14ac:dyDescent="0.25">
      <c r="B22" s="679">
        <f t="shared" si="1"/>
        <v>0</v>
      </c>
      <c r="C22" s="675"/>
      <c r="D22" s="589"/>
      <c r="E22" s="680"/>
      <c r="F22" s="589">
        <f t="shared" si="0"/>
        <v>0</v>
      </c>
      <c r="G22" s="677"/>
      <c r="H22" s="678"/>
      <c r="I22" s="550">
        <f t="shared" si="3"/>
        <v>0</v>
      </c>
    </row>
    <row r="23" spans="2:9" x14ac:dyDescent="0.25">
      <c r="B23" s="679">
        <f t="shared" si="1"/>
        <v>0</v>
      </c>
      <c r="C23" s="675"/>
      <c r="D23" s="589"/>
      <c r="E23" s="680"/>
      <c r="F23" s="589">
        <f t="shared" si="0"/>
        <v>0</v>
      </c>
      <c r="G23" s="677"/>
      <c r="H23" s="678"/>
      <c r="I23" s="550">
        <f t="shared" si="3"/>
        <v>0</v>
      </c>
    </row>
    <row r="24" spans="2:9" x14ac:dyDescent="0.25">
      <c r="B24" s="679">
        <f t="shared" si="1"/>
        <v>0</v>
      </c>
      <c r="C24" s="675"/>
      <c r="D24" s="589"/>
      <c r="E24" s="680"/>
      <c r="F24" s="589">
        <f t="shared" si="0"/>
        <v>0</v>
      </c>
      <c r="G24" s="677"/>
      <c r="H24" s="678"/>
      <c r="I24" s="550">
        <f t="shared" si="3"/>
        <v>0</v>
      </c>
    </row>
    <row r="25" spans="2:9" x14ac:dyDescent="0.25">
      <c r="B25" s="679">
        <f t="shared" si="1"/>
        <v>0</v>
      </c>
      <c r="C25" s="675"/>
      <c r="D25" s="589"/>
      <c r="E25" s="680"/>
      <c r="F25" s="589">
        <f t="shared" si="0"/>
        <v>0</v>
      </c>
      <c r="G25" s="677"/>
      <c r="H25" s="678"/>
      <c r="I25" s="550">
        <f t="shared" si="3"/>
        <v>0</v>
      </c>
    </row>
    <row r="26" spans="2:9" x14ac:dyDescent="0.25">
      <c r="B26" s="679">
        <f t="shared" si="1"/>
        <v>0</v>
      </c>
      <c r="C26" s="675"/>
      <c r="D26" s="589"/>
      <c r="E26" s="680"/>
      <c r="F26" s="589">
        <f t="shared" si="0"/>
        <v>0</v>
      </c>
      <c r="G26" s="677"/>
      <c r="H26" s="678"/>
      <c r="I26" s="550">
        <f t="shared" si="3"/>
        <v>0</v>
      </c>
    </row>
    <row r="27" spans="2:9" x14ac:dyDescent="0.25">
      <c r="B27" s="679">
        <f t="shared" si="1"/>
        <v>0</v>
      </c>
      <c r="C27" s="675"/>
      <c r="D27" s="589"/>
      <c r="E27" s="680"/>
      <c r="F27" s="589">
        <f t="shared" si="0"/>
        <v>0</v>
      </c>
      <c r="G27" s="677"/>
      <c r="H27" s="678"/>
      <c r="I27" s="550">
        <f t="shared" si="3"/>
        <v>0</v>
      </c>
    </row>
    <row r="28" spans="2:9" x14ac:dyDescent="0.25">
      <c r="B28" s="679">
        <f t="shared" si="1"/>
        <v>0</v>
      </c>
      <c r="C28" s="675"/>
      <c r="D28" s="589"/>
      <c r="E28" s="680"/>
      <c r="F28" s="589">
        <f t="shared" si="0"/>
        <v>0</v>
      </c>
      <c r="G28" s="677"/>
      <c r="H28" s="678"/>
      <c r="I28" s="550">
        <f t="shared" si="3"/>
        <v>0</v>
      </c>
    </row>
    <row r="29" spans="2:9" x14ac:dyDescent="0.25">
      <c r="B29" s="679">
        <f t="shared" si="1"/>
        <v>0</v>
      </c>
      <c r="C29" s="675"/>
      <c r="D29" s="589"/>
      <c r="E29" s="680"/>
      <c r="F29" s="589">
        <f t="shared" si="0"/>
        <v>0</v>
      </c>
      <c r="G29" s="677"/>
      <c r="H29" s="678"/>
      <c r="I29" s="550">
        <f t="shared" si="3"/>
        <v>0</v>
      </c>
    </row>
    <row r="30" spans="2:9" x14ac:dyDescent="0.25">
      <c r="B30" s="679">
        <f t="shared" si="1"/>
        <v>0</v>
      </c>
      <c r="C30" s="675"/>
      <c r="D30" s="589"/>
      <c r="E30" s="680"/>
      <c r="F30" s="589">
        <f t="shared" si="0"/>
        <v>0</v>
      </c>
      <c r="G30" s="677"/>
      <c r="H30" s="678"/>
      <c r="I30" s="550">
        <f t="shared" si="3"/>
        <v>0</v>
      </c>
    </row>
    <row r="31" spans="2:9" x14ac:dyDescent="0.25">
      <c r="B31" s="679">
        <f t="shared" si="1"/>
        <v>0</v>
      </c>
      <c r="C31" s="675"/>
      <c r="D31" s="589"/>
      <c r="E31" s="676"/>
      <c r="F31" s="589">
        <f t="shared" si="0"/>
        <v>0</v>
      </c>
      <c r="G31" s="677"/>
      <c r="H31" s="678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1:AD104857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01" t="s">
        <v>319</v>
      </c>
      <c r="B1" s="1601"/>
      <c r="C1" s="1601"/>
      <c r="D1" s="1601"/>
      <c r="E1" s="1601"/>
      <c r="F1" s="1601"/>
      <c r="G1" s="1601"/>
      <c r="H1" s="11">
        <v>1</v>
      </c>
      <c r="K1" s="1601" t="str">
        <f>A1</f>
        <v xml:space="preserve">INVENTARIO DEL MES DE JULIO </v>
      </c>
      <c r="L1" s="1601"/>
      <c r="M1" s="1601"/>
      <c r="N1" s="1601"/>
      <c r="O1" s="1601"/>
      <c r="P1" s="1601"/>
      <c r="Q1" s="1601"/>
      <c r="R1" s="11">
        <v>2</v>
      </c>
      <c r="U1" s="1592" t="s">
        <v>379</v>
      </c>
      <c r="V1" s="1592"/>
      <c r="W1" s="1592"/>
      <c r="X1" s="1592"/>
      <c r="Y1" s="1592"/>
      <c r="Z1" s="1592"/>
      <c r="AA1" s="1592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697" t="s">
        <v>85</v>
      </c>
      <c r="C4" s="99"/>
      <c r="D4" s="131"/>
      <c r="E4" s="85">
        <v>233.38</v>
      </c>
      <c r="F4" s="998">
        <v>10</v>
      </c>
      <c r="G4" s="999"/>
      <c r="L4" s="1697" t="s">
        <v>85</v>
      </c>
      <c r="M4" s="1239"/>
      <c r="N4" s="131"/>
      <c r="O4" s="85"/>
      <c r="P4" s="1084"/>
      <c r="Q4" s="1085"/>
      <c r="V4" s="1697" t="s">
        <v>85</v>
      </c>
      <c r="W4" s="124"/>
      <c r="X4" s="131"/>
      <c r="Y4" s="85"/>
      <c r="Z4" s="1329"/>
      <c r="AA4" s="1370"/>
    </row>
    <row r="5" spans="1:29" x14ac:dyDescent="0.25">
      <c r="A5" s="74" t="s">
        <v>52</v>
      </c>
      <c r="B5" s="1698"/>
      <c r="C5" s="124">
        <v>76</v>
      </c>
      <c r="D5" s="131">
        <v>45062</v>
      </c>
      <c r="E5" s="85">
        <v>1958.43</v>
      </c>
      <c r="F5" s="998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698"/>
      <c r="M5" s="124">
        <v>70</v>
      </c>
      <c r="N5" s="131">
        <v>45096</v>
      </c>
      <c r="O5" s="85">
        <v>978.28</v>
      </c>
      <c r="P5" s="1084">
        <v>42</v>
      </c>
      <c r="Q5" s="48">
        <f>P32</f>
        <v>0</v>
      </c>
      <c r="R5" s="134">
        <f>O5-Q5+O6</f>
        <v>978.28</v>
      </c>
      <c r="U5" s="74" t="s">
        <v>52</v>
      </c>
      <c r="V5" s="1698"/>
      <c r="W5" s="361">
        <v>85</v>
      </c>
      <c r="X5" s="131">
        <v>45146</v>
      </c>
      <c r="Y5" s="85">
        <v>2011.56</v>
      </c>
      <c r="Z5" s="1329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998"/>
      <c r="G6" s="998"/>
      <c r="M6" s="99"/>
      <c r="N6" s="131"/>
      <c r="O6" s="74"/>
      <c r="P6" s="1084"/>
      <c r="Q6" s="1084"/>
      <c r="W6" s="99"/>
      <c r="X6" s="131"/>
      <c r="Y6" s="74"/>
      <c r="Z6" s="1329"/>
      <c r="AA6" s="1329"/>
    </row>
    <row r="7" spans="1:2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  <c r="J7" s="584"/>
      <c r="L7" s="1001" t="s">
        <v>7</v>
      </c>
      <c r="M7" s="1002" t="s">
        <v>8</v>
      </c>
      <c r="N7" s="1003" t="s">
        <v>17</v>
      </c>
      <c r="O7" s="1004" t="s">
        <v>2</v>
      </c>
      <c r="P7" s="1005" t="s">
        <v>18</v>
      </c>
      <c r="Q7" s="1006" t="s">
        <v>15</v>
      </c>
      <c r="R7" s="780"/>
      <c r="S7" s="571"/>
      <c r="V7" s="1001" t="s">
        <v>7</v>
      </c>
      <c r="W7" s="1002" t="s">
        <v>8</v>
      </c>
      <c r="X7" s="1003" t="s">
        <v>17</v>
      </c>
      <c r="Y7" s="1004" t="s">
        <v>2</v>
      </c>
      <c r="Z7" s="1005" t="s">
        <v>18</v>
      </c>
      <c r="AA7" s="1006" t="s">
        <v>15</v>
      </c>
      <c r="AB7" s="780"/>
      <c r="AC7" s="571"/>
    </row>
    <row r="8" spans="1:29" ht="15.75" thickTop="1" x14ac:dyDescent="0.25">
      <c r="A8" s="54"/>
      <c r="B8" s="631">
        <f>F4+F5+F6-C8</f>
        <v>95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619">
        <f>E4+E5+E6-F8</f>
        <v>2191.81</v>
      </c>
      <c r="J8" s="584"/>
      <c r="K8" s="54"/>
      <c r="L8" s="631">
        <f>P4+P5+P6-M8</f>
        <v>42</v>
      </c>
      <c r="M8" s="951">
        <v>0</v>
      </c>
      <c r="N8" s="589">
        <v>0</v>
      </c>
      <c r="O8" s="568"/>
      <c r="P8" s="552">
        <f t="shared" ref="P8:P28" si="1">N8</f>
        <v>0</v>
      </c>
      <c r="Q8" s="930">
        <v>0</v>
      </c>
      <c r="R8" s="230">
        <v>0</v>
      </c>
      <c r="S8" s="619">
        <f>O4+O5+O6-P8</f>
        <v>978.28</v>
      </c>
      <c r="U8" s="54"/>
      <c r="V8" s="713">
        <f>Z4+Z5+Z6-W8</f>
        <v>89</v>
      </c>
      <c r="W8" s="951">
        <v>0</v>
      </c>
      <c r="X8" s="589">
        <v>0</v>
      </c>
      <c r="Y8" s="568"/>
      <c r="Z8" s="552">
        <f t="shared" ref="Z8:Z28" si="2">X8</f>
        <v>0</v>
      </c>
      <c r="AA8" s="930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3">
        <f>B8-C9</f>
        <v>74</v>
      </c>
      <c r="C9" s="951">
        <v>21</v>
      </c>
      <c r="D9" s="589">
        <v>489.2</v>
      </c>
      <c r="E9" s="568">
        <v>45087</v>
      </c>
      <c r="F9" s="552">
        <f t="shared" si="0"/>
        <v>489.2</v>
      </c>
      <c r="G9" s="930" t="s">
        <v>166</v>
      </c>
      <c r="H9" s="230">
        <v>78</v>
      </c>
      <c r="I9" s="550">
        <f>I8-F9</f>
        <v>1702.61</v>
      </c>
      <c r="J9" s="584"/>
      <c r="K9" s="74"/>
      <c r="L9" s="713">
        <f>L8-M9</f>
        <v>42</v>
      </c>
      <c r="M9" s="951"/>
      <c r="N9" s="589"/>
      <c r="O9" s="568"/>
      <c r="P9" s="552">
        <f t="shared" si="1"/>
        <v>0</v>
      </c>
      <c r="Q9" s="930"/>
      <c r="R9" s="230"/>
      <c r="S9" s="550">
        <f>S8-P9</f>
        <v>978.28</v>
      </c>
      <c r="U9" s="74"/>
      <c r="V9" s="713">
        <f>V8-W9</f>
        <v>89</v>
      </c>
      <c r="W9" s="951"/>
      <c r="X9" s="589"/>
      <c r="Y9" s="568"/>
      <c r="Z9" s="552">
        <f t="shared" si="2"/>
        <v>0</v>
      </c>
      <c r="AA9" s="930"/>
      <c r="AB9" s="230"/>
      <c r="AC9" s="550">
        <f>AC8-Z9</f>
        <v>2011.56</v>
      </c>
    </row>
    <row r="10" spans="1:29" x14ac:dyDescent="0.25">
      <c r="A10" s="74"/>
      <c r="B10" s="713">
        <f t="shared" ref="B10:B28" si="3">B9-C10</f>
        <v>65</v>
      </c>
      <c r="C10" s="952">
        <v>9</v>
      </c>
      <c r="D10" s="589">
        <v>217.65</v>
      </c>
      <c r="E10" s="568">
        <v>45093</v>
      </c>
      <c r="F10" s="552">
        <f t="shared" si="0"/>
        <v>217.65</v>
      </c>
      <c r="G10" s="930" t="s">
        <v>177</v>
      </c>
      <c r="H10" s="230">
        <v>78</v>
      </c>
      <c r="I10" s="550">
        <f t="shared" ref="I10:I28" si="4">I9-F10</f>
        <v>1484.9599999999998</v>
      </c>
      <c r="K10" s="74"/>
      <c r="L10" s="713">
        <f t="shared" ref="L10:L28" si="5">L9-M10</f>
        <v>42</v>
      </c>
      <c r="M10" s="952"/>
      <c r="N10" s="589"/>
      <c r="O10" s="568"/>
      <c r="P10" s="552">
        <f t="shared" si="1"/>
        <v>0</v>
      </c>
      <c r="Q10" s="930"/>
      <c r="R10" s="230"/>
      <c r="S10" s="550">
        <f t="shared" ref="S10:S28" si="6">S9-P10</f>
        <v>978.28</v>
      </c>
      <c r="U10" s="74"/>
      <c r="V10" s="713">
        <f t="shared" ref="V10:V28" si="7">V9-W10</f>
        <v>89</v>
      </c>
      <c r="W10" s="952"/>
      <c r="X10" s="589"/>
      <c r="Y10" s="568"/>
      <c r="Z10" s="552">
        <f t="shared" si="2"/>
        <v>0</v>
      </c>
      <c r="AA10" s="930"/>
      <c r="AB10" s="230"/>
      <c r="AC10" s="550">
        <f t="shared" ref="AC10:AC28" si="8">AC9-Z10</f>
        <v>2011.56</v>
      </c>
    </row>
    <row r="11" spans="1:29" x14ac:dyDescent="0.25">
      <c r="A11" s="54"/>
      <c r="B11" s="631">
        <f t="shared" si="3"/>
        <v>65</v>
      </c>
      <c r="C11" s="1238"/>
      <c r="D11" s="589"/>
      <c r="E11" s="568"/>
      <c r="F11" s="552">
        <f t="shared" si="0"/>
        <v>0</v>
      </c>
      <c r="G11" s="930"/>
      <c r="H11" s="918"/>
      <c r="I11" s="619">
        <f t="shared" si="4"/>
        <v>1484.9599999999998</v>
      </c>
      <c r="K11" s="54"/>
      <c r="L11" s="713">
        <f t="shared" si="5"/>
        <v>42</v>
      </c>
      <c r="M11" s="952"/>
      <c r="N11" s="589"/>
      <c r="O11" s="568"/>
      <c r="P11" s="552">
        <f t="shared" si="1"/>
        <v>0</v>
      </c>
      <c r="Q11" s="930"/>
      <c r="R11" s="230"/>
      <c r="S11" s="550">
        <f t="shared" si="6"/>
        <v>978.28</v>
      </c>
      <c r="U11" s="54"/>
      <c r="V11" s="713">
        <f t="shared" si="7"/>
        <v>89</v>
      </c>
      <c r="W11" s="952"/>
      <c r="X11" s="589"/>
      <c r="Y11" s="568"/>
      <c r="Z11" s="552">
        <f t="shared" si="2"/>
        <v>0</v>
      </c>
      <c r="AA11" s="930"/>
      <c r="AB11" s="230"/>
      <c r="AC11" s="550">
        <f t="shared" si="8"/>
        <v>2011.56</v>
      </c>
    </row>
    <row r="12" spans="1:29" x14ac:dyDescent="0.25">
      <c r="A12" s="74"/>
      <c r="B12" s="713">
        <f t="shared" si="3"/>
        <v>58</v>
      </c>
      <c r="C12" s="952">
        <v>7</v>
      </c>
      <c r="D12" s="1181">
        <v>165.4</v>
      </c>
      <c r="E12" s="1159">
        <v>45111</v>
      </c>
      <c r="F12" s="695">
        <f t="shared" si="0"/>
        <v>165.4</v>
      </c>
      <c r="G12" s="1182" t="s">
        <v>206</v>
      </c>
      <c r="H12" s="1183">
        <v>78</v>
      </c>
      <c r="I12" s="550">
        <f t="shared" si="4"/>
        <v>1319.5599999999997</v>
      </c>
      <c r="K12" s="74"/>
      <c r="L12" s="713">
        <f t="shared" si="5"/>
        <v>42</v>
      </c>
      <c r="M12" s="952"/>
      <c r="N12" s="589"/>
      <c r="O12" s="568"/>
      <c r="P12" s="552">
        <f t="shared" si="1"/>
        <v>0</v>
      </c>
      <c r="Q12" s="930"/>
      <c r="R12" s="230"/>
      <c r="S12" s="550">
        <f t="shared" si="6"/>
        <v>978.28</v>
      </c>
      <c r="U12" s="74"/>
      <c r="V12" s="713">
        <f t="shared" si="7"/>
        <v>89</v>
      </c>
      <c r="W12" s="952"/>
      <c r="X12" s="589"/>
      <c r="Y12" s="568"/>
      <c r="Z12" s="552">
        <f t="shared" si="2"/>
        <v>0</v>
      </c>
      <c r="AA12" s="930"/>
      <c r="AB12" s="230"/>
      <c r="AC12" s="550">
        <f t="shared" si="8"/>
        <v>2011.56</v>
      </c>
    </row>
    <row r="13" spans="1:29" x14ac:dyDescent="0.25">
      <c r="A13" s="74"/>
      <c r="B13" s="713">
        <f t="shared" si="3"/>
        <v>52</v>
      </c>
      <c r="C13" s="952">
        <v>6</v>
      </c>
      <c r="D13" s="1181">
        <v>145.86000000000001</v>
      </c>
      <c r="E13" s="1159">
        <v>45119</v>
      </c>
      <c r="F13" s="695">
        <f t="shared" si="0"/>
        <v>145.86000000000001</v>
      </c>
      <c r="G13" s="1182" t="s">
        <v>225</v>
      </c>
      <c r="H13" s="1183">
        <v>78</v>
      </c>
      <c r="I13" s="550">
        <f t="shared" si="4"/>
        <v>1173.6999999999998</v>
      </c>
      <c r="K13" s="74"/>
      <c r="L13" s="713">
        <f t="shared" si="5"/>
        <v>42</v>
      </c>
      <c r="M13" s="952"/>
      <c r="N13" s="589"/>
      <c r="O13" s="568"/>
      <c r="P13" s="552">
        <f t="shared" si="1"/>
        <v>0</v>
      </c>
      <c r="Q13" s="930"/>
      <c r="R13" s="230"/>
      <c r="S13" s="550">
        <f t="shared" si="6"/>
        <v>978.28</v>
      </c>
      <c r="U13" s="74"/>
      <c r="V13" s="713">
        <f t="shared" si="7"/>
        <v>89</v>
      </c>
      <c r="W13" s="952"/>
      <c r="X13" s="589"/>
      <c r="Y13" s="568"/>
      <c r="Z13" s="552">
        <f t="shared" si="2"/>
        <v>0</v>
      </c>
      <c r="AA13" s="930"/>
      <c r="AB13" s="230"/>
      <c r="AC13" s="550">
        <f t="shared" si="8"/>
        <v>2011.56</v>
      </c>
    </row>
    <row r="14" spans="1:29" x14ac:dyDescent="0.25">
      <c r="B14" s="713">
        <f t="shared" si="3"/>
        <v>45</v>
      </c>
      <c r="C14" s="952">
        <v>7</v>
      </c>
      <c r="D14" s="1181">
        <v>165.84</v>
      </c>
      <c r="E14" s="1159">
        <v>45124</v>
      </c>
      <c r="F14" s="695">
        <f t="shared" si="0"/>
        <v>165.84</v>
      </c>
      <c r="G14" s="1182" t="s">
        <v>250</v>
      </c>
      <c r="H14" s="1183">
        <v>78</v>
      </c>
      <c r="I14" s="550">
        <f t="shared" si="4"/>
        <v>1007.8599999999998</v>
      </c>
      <c r="L14" s="713">
        <f t="shared" si="5"/>
        <v>42</v>
      </c>
      <c r="M14" s="952"/>
      <c r="N14" s="589"/>
      <c r="O14" s="568"/>
      <c r="P14" s="552">
        <f t="shared" si="1"/>
        <v>0</v>
      </c>
      <c r="Q14" s="930"/>
      <c r="R14" s="230"/>
      <c r="S14" s="550">
        <f t="shared" si="6"/>
        <v>978.28</v>
      </c>
      <c r="V14" s="713">
        <f t="shared" si="7"/>
        <v>89</v>
      </c>
      <c r="W14" s="952"/>
      <c r="X14" s="589"/>
      <c r="Y14" s="568"/>
      <c r="Z14" s="552">
        <f t="shared" si="2"/>
        <v>0</v>
      </c>
      <c r="AA14" s="930"/>
      <c r="AB14" s="230"/>
      <c r="AC14" s="550">
        <f t="shared" si="8"/>
        <v>2011.56</v>
      </c>
    </row>
    <row r="15" spans="1:29" x14ac:dyDescent="0.25">
      <c r="B15" s="713">
        <f t="shared" si="3"/>
        <v>23</v>
      </c>
      <c r="C15" s="952">
        <v>22</v>
      </c>
      <c r="D15" s="1181">
        <v>511.28</v>
      </c>
      <c r="E15" s="1159">
        <v>45129</v>
      </c>
      <c r="F15" s="695">
        <f t="shared" si="0"/>
        <v>511.28</v>
      </c>
      <c r="G15" s="1182" t="s">
        <v>270</v>
      </c>
      <c r="H15" s="1183">
        <v>78</v>
      </c>
      <c r="I15" s="550">
        <f t="shared" si="4"/>
        <v>496.57999999999981</v>
      </c>
      <c r="L15" s="713">
        <f t="shared" si="5"/>
        <v>42</v>
      </c>
      <c r="M15" s="952"/>
      <c r="N15" s="589"/>
      <c r="O15" s="568"/>
      <c r="P15" s="552">
        <f t="shared" si="1"/>
        <v>0</v>
      </c>
      <c r="Q15" s="930"/>
      <c r="R15" s="230"/>
      <c r="S15" s="550">
        <f t="shared" si="6"/>
        <v>978.28</v>
      </c>
      <c r="V15" s="713">
        <f t="shared" si="7"/>
        <v>89</v>
      </c>
      <c r="W15" s="952"/>
      <c r="X15" s="589"/>
      <c r="Y15" s="568"/>
      <c r="Z15" s="552">
        <f t="shared" si="2"/>
        <v>0</v>
      </c>
      <c r="AA15" s="930"/>
      <c r="AB15" s="230"/>
      <c r="AC15" s="550">
        <f t="shared" si="8"/>
        <v>2011.56</v>
      </c>
    </row>
    <row r="16" spans="1:29" x14ac:dyDescent="0.25">
      <c r="B16" s="631">
        <f t="shared" si="3"/>
        <v>23</v>
      </c>
      <c r="C16" s="952"/>
      <c r="D16" s="1181"/>
      <c r="E16" s="1159"/>
      <c r="F16" s="695">
        <f t="shared" si="0"/>
        <v>0</v>
      </c>
      <c r="G16" s="1182"/>
      <c r="H16" s="1183"/>
      <c r="I16" s="619">
        <f t="shared" si="4"/>
        <v>496.57999999999981</v>
      </c>
      <c r="L16" s="713">
        <f t="shared" si="5"/>
        <v>42</v>
      </c>
      <c r="M16" s="952"/>
      <c r="N16" s="589"/>
      <c r="O16" s="568"/>
      <c r="P16" s="552">
        <f t="shared" si="1"/>
        <v>0</v>
      </c>
      <c r="Q16" s="930"/>
      <c r="R16" s="230"/>
      <c r="S16" s="550">
        <f t="shared" si="6"/>
        <v>978.28</v>
      </c>
      <c r="V16" s="713">
        <f t="shared" si="7"/>
        <v>89</v>
      </c>
      <c r="W16" s="952"/>
      <c r="X16" s="589"/>
      <c r="Y16" s="568"/>
      <c r="Z16" s="552">
        <f t="shared" si="2"/>
        <v>0</v>
      </c>
      <c r="AA16" s="930"/>
      <c r="AB16" s="230"/>
      <c r="AC16" s="550">
        <f t="shared" si="8"/>
        <v>2011.56</v>
      </c>
    </row>
    <row r="17" spans="1:29" x14ac:dyDescent="0.25">
      <c r="B17" s="713">
        <f t="shared" si="3"/>
        <v>23</v>
      </c>
      <c r="C17" s="952"/>
      <c r="D17" s="1175"/>
      <c r="E17" s="1026"/>
      <c r="F17" s="694">
        <f t="shared" si="0"/>
        <v>0</v>
      </c>
      <c r="G17" s="1176"/>
      <c r="H17" s="1177"/>
      <c r="I17" s="550">
        <f t="shared" si="4"/>
        <v>496.57999999999981</v>
      </c>
      <c r="L17" s="713">
        <f t="shared" si="5"/>
        <v>42</v>
      </c>
      <c r="M17" s="952"/>
      <c r="N17" s="589"/>
      <c r="O17" s="568"/>
      <c r="P17" s="552">
        <f t="shared" si="1"/>
        <v>0</v>
      </c>
      <c r="Q17" s="930"/>
      <c r="R17" s="230"/>
      <c r="S17" s="550">
        <f t="shared" si="6"/>
        <v>978.28</v>
      </c>
      <c r="V17" s="713">
        <f t="shared" si="7"/>
        <v>89</v>
      </c>
      <c r="W17" s="952"/>
      <c r="X17" s="589"/>
      <c r="Y17" s="568"/>
      <c r="Z17" s="552">
        <f t="shared" si="2"/>
        <v>0</v>
      </c>
      <c r="AA17" s="930"/>
      <c r="AB17" s="230"/>
      <c r="AC17" s="550">
        <f t="shared" si="8"/>
        <v>2011.56</v>
      </c>
    </row>
    <row r="18" spans="1:29" x14ac:dyDescent="0.25">
      <c r="B18" s="713">
        <f t="shared" si="3"/>
        <v>23</v>
      </c>
      <c r="C18" s="952"/>
      <c r="D18" s="1175"/>
      <c r="E18" s="1026"/>
      <c r="F18" s="694">
        <f t="shared" si="0"/>
        <v>0</v>
      </c>
      <c r="G18" s="1176"/>
      <c r="H18" s="1177"/>
      <c r="I18" s="550">
        <f t="shared" si="4"/>
        <v>496.57999999999981</v>
      </c>
      <c r="L18" s="713">
        <f t="shared" si="5"/>
        <v>42</v>
      </c>
      <c r="M18" s="952"/>
      <c r="N18" s="589"/>
      <c r="O18" s="568"/>
      <c r="P18" s="552">
        <f t="shared" si="1"/>
        <v>0</v>
      </c>
      <c r="Q18" s="930"/>
      <c r="R18" s="230"/>
      <c r="S18" s="550">
        <f t="shared" si="6"/>
        <v>978.28</v>
      </c>
      <c r="V18" s="713">
        <f t="shared" si="7"/>
        <v>89</v>
      </c>
      <c r="W18" s="952"/>
      <c r="X18" s="589"/>
      <c r="Y18" s="568"/>
      <c r="Z18" s="552">
        <f t="shared" si="2"/>
        <v>0</v>
      </c>
      <c r="AA18" s="930"/>
      <c r="AB18" s="230"/>
      <c r="AC18" s="550">
        <f t="shared" si="8"/>
        <v>2011.56</v>
      </c>
    </row>
    <row r="19" spans="1:29" x14ac:dyDescent="0.25">
      <c r="B19" s="713">
        <f t="shared" si="3"/>
        <v>23</v>
      </c>
      <c r="C19" s="952"/>
      <c r="D19" s="1175"/>
      <c r="E19" s="1026"/>
      <c r="F19" s="694">
        <f t="shared" si="0"/>
        <v>0</v>
      </c>
      <c r="G19" s="1176"/>
      <c r="H19" s="1177"/>
      <c r="I19" s="550">
        <f t="shared" si="4"/>
        <v>496.57999999999981</v>
      </c>
      <c r="L19" s="713">
        <f t="shared" si="5"/>
        <v>42</v>
      </c>
      <c r="M19" s="952"/>
      <c r="N19" s="589"/>
      <c r="O19" s="568"/>
      <c r="P19" s="552">
        <f t="shared" si="1"/>
        <v>0</v>
      </c>
      <c r="Q19" s="930"/>
      <c r="R19" s="230"/>
      <c r="S19" s="550">
        <f t="shared" si="6"/>
        <v>978.28</v>
      </c>
      <c r="V19" s="713">
        <f t="shared" si="7"/>
        <v>89</v>
      </c>
      <c r="W19" s="952"/>
      <c r="X19" s="589"/>
      <c r="Y19" s="568"/>
      <c r="Z19" s="552">
        <f t="shared" si="2"/>
        <v>0</v>
      </c>
      <c r="AA19" s="930"/>
      <c r="AB19" s="230"/>
      <c r="AC19" s="550">
        <f t="shared" si="8"/>
        <v>2011.56</v>
      </c>
    </row>
    <row r="20" spans="1:29" x14ac:dyDescent="0.25">
      <c r="B20" s="713">
        <f t="shared" si="3"/>
        <v>23</v>
      </c>
      <c r="C20" s="952"/>
      <c r="D20" s="1175"/>
      <c r="E20" s="1026"/>
      <c r="F20" s="694">
        <f t="shared" si="0"/>
        <v>0</v>
      </c>
      <c r="G20" s="1176"/>
      <c r="H20" s="1177"/>
      <c r="I20" s="550">
        <f t="shared" si="4"/>
        <v>496.57999999999981</v>
      </c>
      <c r="L20" s="713">
        <f t="shared" si="5"/>
        <v>42</v>
      </c>
      <c r="M20" s="952"/>
      <c r="N20" s="589"/>
      <c r="O20" s="568"/>
      <c r="P20" s="552">
        <f t="shared" si="1"/>
        <v>0</v>
      </c>
      <c r="Q20" s="930"/>
      <c r="R20" s="230"/>
      <c r="S20" s="550">
        <f t="shared" si="6"/>
        <v>978.28</v>
      </c>
      <c r="V20" s="713">
        <f t="shared" si="7"/>
        <v>89</v>
      </c>
      <c r="W20" s="952"/>
      <c r="X20" s="589"/>
      <c r="Y20" s="568"/>
      <c r="Z20" s="552">
        <f t="shared" si="2"/>
        <v>0</v>
      </c>
      <c r="AA20" s="930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78"/>
      <c r="E21" s="1032"/>
      <c r="F21" s="522">
        <f t="shared" si="0"/>
        <v>0</v>
      </c>
      <c r="G21" s="1179"/>
      <c r="H21" s="1180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78"/>
      <c r="E22" s="1032"/>
      <c r="F22" s="522">
        <f t="shared" si="0"/>
        <v>0</v>
      </c>
      <c r="G22" s="1179"/>
      <c r="H22" s="1180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78"/>
      <c r="E23" s="1032"/>
      <c r="F23" s="522">
        <f t="shared" si="0"/>
        <v>0</v>
      </c>
      <c r="G23" s="1179"/>
      <c r="H23" s="1180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78"/>
      <c r="E24" s="1032"/>
      <c r="F24" s="522">
        <f t="shared" si="0"/>
        <v>0</v>
      </c>
      <c r="G24" s="1179"/>
      <c r="H24" s="1180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78"/>
      <c r="E25" s="1032"/>
      <c r="F25" s="522">
        <f t="shared" si="0"/>
        <v>0</v>
      </c>
      <c r="G25" s="1179"/>
      <c r="H25" s="1180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78"/>
      <c r="E26" s="1032"/>
      <c r="F26" s="522">
        <f t="shared" si="0"/>
        <v>0</v>
      </c>
      <c r="G26" s="1310"/>
      <c r="H26" s="1180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1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1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11"/>
      <c r="E27" s="1032"/>
      <c r="F27" s="522">
        <f t="shared" si="0"/>
        <v>0</v>
      </c>
      <c r="G27" s="1312"/>
      <c r="H27" s="1313"/>
      <c r="I27" s="128">
        <f t="shared" si="4"/>
        <v>496.57999999999981</v>
      </c>
      <c r="L27" s="379">
        <f t="shared" si="5"/>
        <v>42</v>
      </c>
      <c r="M27" s="517"/>
      <c r="N27" s="752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2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11"/>
      <c r="E28" s="1314"/>
      <c r="F28" s="522">
        <f t="shared" si="0"/>
        <v>0</v>
      </c>
      <c r="G28" s="1312"/>
      <c r="H28" s="1313"/>
      <c r="I28" s="128">
        <f t="shared" si="4"/>
        <v>496.57999999999981</v>
      </c>
      <c r="L28" s="379">
        <f t="shared" si="5"/>
        <v>42</v>
      </c>
      <c r="M28" s="517"/>
      <c r="N28" s="752"/>
      <c r="O28" s="753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2"/>
      <c r="Y28" s="753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15"/>
      <c r="E29" s="1314"/>
      <c r="F29" s="1316"/>
      <c r="G29" s="1317"/>
      <c r="H29" s="1313"/>
      <c r="L29" s="380"/>
      <c r="M29" s="517"/>
      <c r="N29" s="954"/>
      <c r="O29" s="753"/>
      <c r="P29" s="403"/>
      <c r="Q29" s="955"/>
      <c r="R29" s="64"/>
      <c r="V29" s="380"/>
      <c r="W29" s="517"/>
      <c r="X29" s="954"/>
      <c r="Y29" s="753"/>
      <c r="Z29" s="403"/>
      <c r="AA29" s="955"/>
      <c r="AB29" s="64"/>
    </row>
    <row r="30" spans="1:29" x14ac:dyDescent="0.25">
      <c r="B30" s="380"/>
      <c r="C30" s="517"/>
      <c r="D30" s="1318"/>
      <c r="E30" s="1314"/>
      <c r="F30" s="1319"/>
      <c r="G30" s="1180"/>
      <c r="H30" s="1180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4" t="s">
        <v>21</v>
      </c>
      <c r="E33" s="995"/>
      <c r="F33" s="137">
        <f>E5-D32</f>
        <v>1886.43</v>
      </c>
      <c r="G33" s="74"/>
      <c r="H33" s="74"/>
      <c r="K33" s="74"/>
      <c r="L33" s="74"/>
      <c r="M33" s="74"/>
      <c r="N33" s="1080" t="s">
        <v>21</v>
      </c>
      <c r="O33" s="1081"/>
      <c r="P33" s="137">
        <f>O5-N32</f>
        <v>978.28</v>
      </c>
      <c r="Q33" s="74"/>
      <c r="R33" s="74"/>
      <c r="U33" s="74"/>
      <c r="V33" s="74"/>
      <c r="W33" s="74"/>
      <c r="X33" s="1366" t="s">
        <v>21</v>
      </c>
      <c r="Y33" s="1367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6" t="s">
        <v>4</v>
      </c>
      <c r="E34" s="997"/>
      <c r="F34" s="49">
        <f>F4+F5-C32</f>
        <v>23</v>
      </c>
      <c r="G34" s="74"/>
      <c r="H34" s="74"/>
      <c r="K34" s="74"/>
      <c r="L34" s="74"/>
      <c r="M34" s="74"/>
      <c r="N34" s="1082" t="s">
        <v>4</v>
      </c>
      <c r="O34" s="1083"/>
      <c r="P34" s="49">
        <f>P4+P5-M32</f>
        <v>42</v>
      </c>
      <c r="Q34" s="74"/>
      <c r="R34" s="74"/>
      <c r="U34" s="74"/>
      <c r="V34" s="74"/>
      <c r="W34" s="74"/>
      <c r="X34" s="1368" t="s">
        <v>4</v>
      </c>
      <c r="Y34" s="1369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7" t="s">
        <v>87</v>
      </c>
      <c r="C4" s="99"/>
      <c r="D4" s="131"/>
      <c r="E4" s="85"/>
      <c r="F4" s="72"/>
      <c r="G4" s="224"/>
    </row>
    <row r="5" spans="1:9" x14ac:dyDescent="0.25">
      <c r="A5" s="1596"/>
      <c r="B5" s="169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596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9">
        <f>F4+F5+F6-C8</f>
        <v>0</v>
      </c>
      <c r="C8" s="613"/>
      <c r="D8" s="552"/>
      <c r="E8" s="570"/>
      <c r="F8" s="552">
        <f t="shared" ref="F8:F28" si="0">D8</f>
        <v>0</v>
      </c>
      <c r="G8" s="682"/>
      <c r="H8" s="554"/>
      <c r="I8" s="550">
        <f>E4+E5+E6-D8</f>
        <v>0</v>
      </c>
    </row>
    <row r="9" spans="1:9" x14ac:dyDescent="0.25">
      <c r="A9" s="74"/>
      <c r="B9" s="929">
        <f>B8-C9</f>
        <v>0</v>
      </c>
      <c r="C9" s="613"/>
      <c r="D9" s="552"/>
      <c r="E9" s="570"/>
      <c r="F9" s="552">
        <f t="shared" si="0"/>
        <v>0</v>
      </c>
      <c r="G9" s="682"/>
      <c r="H9" s="554"/>
      <c r="I9" s="550">
        <f>I8-D9</f>
        <v>0</v>
      </c>
    </row>
    <row r="10" spans="1:9" x14ac:dyDescent="0.25">
      <c r="A10" s="74"/>
      <c r="B10" s="929">
        <f t="shared" ref="B10:B26" si="1">B9-C10</f>
        <v>0</v>
      </c>
      <c r="C10" s="613"/>
      <c r="D10" s="552"/>
      <c r="E10" s="570"/>
      <c r="F10" s="552">
        <f t="shared" si="0"/>
        <v>0</v>
      </c>
      <c r="G10" s="566"/>
      <c r="H10" s="930"/>
      <c r="I10" s="550">
        <f t="shared" ref="I10:I28" si="2">I9-D10</f>
        <v>0</v>
      </c>
    </row>
    <row r="11" spans="1:9" x14ac:dyDescent="0.25">
      <c r="A11" s="54"/>
      <c r="B11" s="929">
        <f t="shared" si="1"/>
        <v>0</v>
      </c>
      <c r="C11" s="613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29">
        <f t="shared" si="1"/>
        <v>0</v>
      </c>
      <c r="C12" s="613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29">
        <f t="shared" si="1"/>
        <v>0</v>
      </c>
      <c r="C13" s="613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29">
        <f t="shared" si="1"/>
        <v>0</v>
      </c>
      <c r="C14" s="613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29">
        <f t="shared" si="1"/>
        <v>0</v>
      </c>
      <c r="C15" s="613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29">
        <f t="shared" si="1"/>
        <v>0</v>
      </c>
      <c r="C16" s="613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29">
        <f t="shared" si="1"/>
        <v>0</v>
      </c>
      <c r="C17" s="613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29">
        <f t="shared" si="1"/>
        <v>0</v>
      </c>
      <c r="C18" s="613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29">
        <f t="shared" si="1"/>
        <v>0</v>
      </c>
      <c r="C19" s="613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29">
        <f t="shared" si="1"/>
        <v>0</v>
      </c>
      <c r="C20" s="613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29">
        <f t="shared" si="1"/>
        <v>0</v>
      </c>
      <c r="C21" s="613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29">
        <f t="shared" si="1"/>
        <v>0</v>
      </c>
      <c r="C22" s="613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29">
        <f t="shared" si="1"/>
        <v>0</v>
      </c>
      <c r="C23" s="613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29">
        <f t="shared" si="1"/>
        <v>0</v>
      </c>
      <c r="C24" s="613"/>
      <c r="D24" s="552"/>
      <c r="E24" s="570"/>
      <c r="F24" s="552">
        <f t="shared" si="0"/>
        <v>0</v>
      </c>
      <c r="G24" s="682"/>
      <c r="H24" s="554"/>
      <c r="I24" s="550">
        <f t="shared" si="2"/>
        <v>0</v>
      </c>
    </row>
    <row r="25" spans="1:9" x14ac:dyDescent="0.25">
      <c r="B25" s="929">
        <f t="shared" si="1"/>
        <v>0</v>
      </c>
      <c r="C25" s="613"/>
      <c r="D25" s="552"/>
      <c r="E25" s="570"/>
      <c r="F25" s="552">
        <f t="shared" si="0"/>
        <v>0</v>
      </c>
      <c r="G25" s="682"/>
      <c r="H25" s="554"/>
      <c r="I25" s="550">
        <f t="shared" si="2"/>
        <v>0</v>
      </c>
    </row>
    <row r="26" spans="1:9" x14ac:dyDescent="0.25">
      <c r="B26" s="929">
        <f t="shared" si="1"/>
        <v>0</v>
      </c>
      <c r="C26" s="613"/>
      <c r="D26" s="552"/>
      <c r="E26" s="570"/>
      <c r="F26" s="552">
        <f t="shared" si="0"/>
        <v>0</v>
      </c>
      <c r="G26" s="682"/>
      <c r="H26" s="554"/>
      <c r="I26" s="550">
        <f t="shared" si="2"/>
        <v>0</v>
      </c>
    </row>
    <row r="27" spans="1:9" x14ac:dyDescent="0.25">
      <c r="B27" s="929"/>
      <c r="C27" s="613"/>
      <c r="D27" s="552"/>
      <c r="E27" s="570"/>
      <c r="F27" s="552">
        <f t="shared" si="0"/>
        <v>0</v>
      </c>
      <c r="G27" s="682"/>
      <c r="H27" s="931"/>
      <c r="I27" s="550">
        <f t="shared" si="2"/>
        <v>0</v>
      </c>
    </row>
    <row r="28" spans="1:9" x14ac:dyDescent="0.25">
      <c r="B28" s="830"/>
      <c r="C28" s="613"/>
      <c r="D28" s="552"/>
      <c r="E28" s="570"/>
      <c r="F28" s="552">
        <f t="shared" si="0"/>
        <v>0</v>
      </c>
      <c r="G28" s="682"/>
      <c r="H28" s="931"/>
      <c r="I28" s="550">
        <f t="shared" si="2"/>
        <v>0</v>
      </c>
    </row>
    <row r="29" spans="1:9" x14ac:dyDescent="0.25">
      <c r="B29" s="830"/>
      <c r="C29" s="613"/>
      <c r="D29" s="552"/>
      <c r="E29" s="570"/>
      <c r="F29" s="831"/>
      <c r="G29" s="932"/>
      <c r="H29" s="931"/>
      <c r="I29" s="584"/>
    </row>
    <row r="30" spans="1:9" x14ac:dyDescent="0.25">
      <c r="B30" s="2"/>
      <c r="C30" s="15"/>
      <c r="D30" s="6"/>
      <c r="E30" s="610"/>
      <c r="F30" s="6"/>
    </row>
    <row r="31" spans="1:9" ht="15.75" thickBot="1" x14ac:dyDescent="0.3">
      <c r="B31" s="73"/>
      <c r="C31" s="86"/>
      <c r="D31" s="75"/>
      <c r="E31" s="61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592" t="s">
        <v>379</v>
      </c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7" t="s">
        <v>436</v>
      </c>
      <c r="C4" s="124"/>
      <c r="D4" s="131"/>
      <c r="E4" s="85"/>
      <c r="F4" s="1329"/>
      <c r="G4" s="1439"/>
    </row>
    <row r="5" spans="1:9" x14ac:dyDescent="0.25">
      <c r="A5" s="74" t="s">
        <v>52</v>
      </c>
      <c r="B5" s="1698"/>
      <c r="C5" s="361">
        <v>135</v>
      </c>
      <c r="D5" s="131">
        <v>45152</v>
      </c>
      <c r="E5" s="85">
        <v>19.309999999999999</v>
      </c>
      <c r="F5" s="1329">
        <v>2</v>
      </c>
      <c r="G5" s="48">
        <f>F32</f>
        <v>0</v>
      </c>
      <c r="H5" s="134">
        <f>E5-G5+E6</f>
        <v>19.309999999999999</v>
      </c>
    </row>
    <row r="6" spans="1:9" ht="15.75" thickBot="1" x14ac:dyDescent="0.3">
      <c r="C6" s="99"/>
      <c r="D6" s="131"/>
      <c r="E6" s="74"/>
      <c r="F6" s="1329"/>
      <c r="G6" s="1329"/>
    </row>
    <row r="7" spans="1: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</row>
    <row r="8" spans="1:9" ht="15.75" thickTop="1" x14ac:dyDescent="0.25">
      <c r="A8" s="54"/>
      <c r="B8" s="713">
        <f>F4+F5+F6-C8</f>
        <v>2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550">
        <f>E4+E5+E6-F8</f>
        <v>19.309999999999999</v>
      </c>
    </row>
    <row r="9" spans="1:9" x14ac:dyDescent="0.25">
      <c r="A9" s="74"/>
      <c r="B9" s="713">
        <f>B8-C9</f>
        <v>2</v>
      </c>
      <c r="C9" s="951"/>
      <c r="D9" s="589"/>
      <c r="E9" s="568"/>
      <c r="F9" s="552">
        <f t="shared" si="0"/>
        <v>0</v>
      </c>
      <c r="G9" s="930"/>
      <c r="H9" s="230"/>
      <c r="I9" s="550">
        <f>I8-F9</f>
        <v>19.309999999999999</v>
      </c>
    </row>
    <row r="10" spans="1:9" x14ac:dyDescent="0.25">
      <c r="A10" s="74"/>
      <c r="B10" s="713">
        <f t="shared" ref="B10:B28" si="1">B9-C10</f>
        <v>2</v>
      </c>
      <c r="C10" s="952"/>
      <c r="D10" s="589"/>
      <c r="E10" s="568"/>
      <c r="F10" s="552">
        <f t="shared" si="0"/>
        <v>0</v>
      </c>
      <c r="G10" s="930"/>
      <c r="H10" s="230"/>
      <c r="I10" s="550">
        <f t="shared" ref="I10:I28" si="2">I9-F10</f>
        <v>19.309999999999999</v>
      </c>
    </row>
    <row r="11" spans="1:9" x14ac:dyDescent="0.25">
      <c r="A11" s="54"/>
      <c r="B11" s="713">
        <f t="shared" si="1"/>
        <v>2</v>
      </c>
      <c r="C11" s="952"/>
      <c r="D11" s="589"/>
      <c r="E11" s="568"/>
      <c r="F11" s="552">
        <f t="shared" si="0"/>
        <v>0</v>
      </c>
      <c r="G11" s="930"/>
      <c r="H11" s="230"/>
      <c r="I11" s="550">
        <f t="shared" si="2"/>
        <v>19.309999999999999</v>
      </c>
    </row>
    <row r="12" spans="1:9" x14ac:dyDescent="0.25">
      <c r="A12" s="74"/>
      <c r="B12" s="713">
        <f t="shared" si="1"/>
        <v>2</v>
      </c>
      <c r="C12" s="952"/>
      <c r="D12" s="589"/>
      <c r="E12" s="568"/>
      <c r="F12" s="552">
        <f t="shared" si="0"/>
        <v>0</v>
      </c>
      <c r="G12" s="930"/>
      <c r="H12" s="230"/>
      <c r="I12" s="550">
        <f t="shared" si="2"/>
        <v>19.309999999999999</v>
      </c>
    </row>
    <row r="13" spans="1:9" x14ac:dyDescent="0.25">
      <c r="A13" s="74"/>
      <c r="B13" s="713">
        <f t="shared" si="1"/>
        <v>2</v>
      </c>
      <c r="C13" s="952"/>
      <c r="D13" s="589"/>
      <c r="E13" s="568"/>
      <c r="F13" s="552">
        <f t="shared" si="0"/>
        <v>0</v>
      </c>
      <c r="G13" s="930"/>
      <c r="H13" s="230"/>
      <c r="I13" s="550">
        <f t="shared" si="2"/>
        <v>19.309999999999999</v>
      </c>
    </row>
    <row r="14" spans="1:9" x14ac:dyDescent="0.25">
      <c r="B14" s="713">
        <f t="shared" si="1"/>
        <v>2</v>
      </c>
      <c r="C14" s="952"/>
      <c r="D14" s="589"/>
      <c r="E14" s="568"/>
      <c r="F14" s="552">
        <f t="shared" si="0"/>
        <v>0</v>
      </c>
      <c r="G14" s="930"/>
      <c r="H14" s="230"/>
      <c r="I14" s="550">
        <f t="shared" si="2"/>
        <v>19.309999999999999</v>
      </c>
    </row>
    <row r="15" spans="1:9" x14ac:dyDescent="0.25">
      <c r="B15" s="713">
        <f t="shared" si="1"/>
        <v>2</v>
      </c>
      <c r="C15" s="952"/>
      <c r="D15" s="589"/>
      <c r="E15" s="568"/>
      <c r="F15" s="552">
        <f t="shared" si="0"/>
        <v>0</v>
      </c>
      <c r="G15" s="930"/>
      <c r="H15" s="230"/>
      <c r="I15" s="550">
        <f t="shared" si="2"/>
        <v>19.309999999999999</v>
      </c>
    </row>
    <row r="16" spans="1:9" x14ac:dyDescent="0.25">
      <c r="B16" s="713">
        <f t="shared" si="1"/>
        <v>2</v>
      </c>
      <c r="C16" s="952"/>
      <c r="D16" s="589"/>
      <c r="E16" s="568"/>
      <c r="F16" s="552">
        <f t="shared" si="0"/>
        <v>0</v>
      </c>
      <c r="G16" s="930"/>
      <c r="H16" s="230"/>
      <c r="I16" s="550">
        <f t="shared" si="2"/>
        <v>19.309999999999999</v>
      </c>
    </row>
    <row r="17" spans="1:9" x14ac:dyDescent="0.25">
      <c r="B17" s="713">
        <f t="shared" si="1"/>
        <v>2</v>
      </c>
      <c r="C17" s="952"/>
      <c r="D17" s="589"/>
      <c r="E17" s="568"/>
      <c r="F17" s="552">
        <f t="shared" si="0"/>
        <v>0</v>
      </c>
      <c r="G17" s="930"/>
      <c r="H17" s="230"/>
      <c r="I17" s="550">
        <f t="shared" si="2"/>
        <v>19.309999999999999</v>
      </c>
    </row>
    <row r="18" spans="1:9" x14ac:dyDescent="0.25">
      <c r="B18" s="713">
        <f t="shared" si="1"/>
        <v>2</v>
      </c>
      <c r="C18" s="952"/>
      <c r="D18" s="589"/>
      <c r="E18" s="568"/>
      <c r="F18" s="552">
        <f t="shared" si="0"/>
        <v>0</v>
      </c>
      <c r="G18" s="930"/>
      <c r="H18" s="230"/>
      <c r="I18" s="550">
        <f t="shared" si="2"/>
        <v>19.309999999999999</v>
      </c>
    </row>
    <row r="19" spans="1:9" x14ac:dyDescent="0.25">
      <c r="B19" s="713">
        <f t="shared" si="1"/>
        <v>2</v>
      </c>
      <c r="C19" s="952"/>
      <c r="D19" s="589"/>
      <c r="E19" s="568"/>
      <c r="F19" s="552">
        <f t="shared" si="0"/>
        <v>0</v>
      </c>
      <c r="G19" s="930"/>
      <c r="H19" s="230"/>
      <c r="I19" s="550">
        <f t="shared" si="2"/>
        <v>19.309999999999999</v>
      </c>
    </row>
    <row r="20" spans="1:9" x14ac:dyDescent="0.25">
      <c r="B20" s="713">
        <f t="shared" si="1"/>
        <v>2</v>
      </c>
      <c r="C20" s="952"/>
      <c r="D20" s="589"/>
      <c r="E20" s="568"/>
      <c r="F20" s="552">
        <f t="shared" si="0"/>
        <v>0</v>
      </c>
      <c r="G20" s="930"/>
      <c r="H20" s="230"/>
      <c r="I20" s="550">
        <f t="shared" si="2"/>
        <v>19.309999999999999</v>
      </c>
    </row>
    <row r="21" spans="1:9" x14ac:dyDescent="0.25">
      <c r="B21" s="379">
        <f t="shared" si="1"/>
        <v>2</v>
      </c>
      <c r="C21" s="517"/>
      <c r="D21" s="320"/>
      <c r="E21" s="130"/>
      <c r="F21" s="91">
        <f t="shared" si="0"/>
        <v>0</v>
      </c>
      <c r="G21" s="274"/>
      <c r="H21" s="148"/>
      <c r="I21" s="128">
        <f t="shared" si="2"/>
        <v>19.309999999999999</v>
      </c>
    </row>
    <row r="22" spans="1:9" x14ac:dyDescent="0.25">
      <c r="B22" s="379">
        <f t="shared" si="1"/>
        <v>2</v>
      </c>
      <c r="C22" s="517"/>
      <c r="D22" s="320"/>
      <c r="E22" s="130"/>
      <c r="F22" s="91">
        <f t="shared" si="0"/>
        <v>0</v>
      </c>
      <c r="G22" s="274"/>
      <c r="H22" s="148"/>
      <c r="I22" s="128">
        <f t="shared" si="2"/>
        <v>19.309999999999999</v>
      </c>
    </row>
    <row r="23" spans="1:9" x14ac:dyDescent="0.25">
      <c r="B23" s="379">
        <f t="shared" si="1"/>
        <v>2</v>
      </c>
      <c r="C23" s="517"/>
      <c r="D23" s="320"/>
      <c r="E23" s="130"/>
      <c r="F23" s="91">
        <f t="shared" si="0"/>
        <v>0</v>
      </c>
      <c r="G23" s="274"/>
      <c r="H23" s="148"/>
      <c r="I23" s="128">
        <f t="shared" si="2"/>
        <v>19.309999999999999</v>
      </c>
    </row>
    <row r="24" spans="1:9" x14ac:dyDescent="0.25">
      <c r="B24" s="379">
        <f t="shared" si="1"/>
        <v>2</v>
      </c>
      <c r="C24" s="517"/>
      <c r="D24" s="320"/>
      <c r="E24" s="130"/>
      <c r="F24" s="91">
        <f t="shared" si="0"/>
        <v>0</v>
      </c>
      <c r="G24" s="274"/>
      <c r="H24" s="148"/>
      <c r="I24" s="128">
        <f t="shared" si="2"/>
        <v>19.309999999999999</v>
      </c>
    </row>
    <row r="25" spans="1:9" x14ac:dyDescent="0.25">
      <c r="B25" s="379">
        <f t="shared" si="1"/>
        <v>2</v>
      </c>
      <c r="C25" s="517"/>
      <c r="D25" s="320"/>
      <c r="E25" s="130"/>
      <c r="F25" s="91">
        <f t="shared" si="0"/>
        <v>0</v>
      </c>
      <c r="G25" s="274"/>
      <c r="H25" s="148"/>
      <c r="I25" s="128">
        <f t="shared" si="2"/>
        <v>19.309999999999999</v>
      </c>
    </row>
    <row r="26" spans="1:9" x14ac:dyDescent="0.25">
      <c r="B26" s="379">
        <f t="shared" si="1"/>
        <v>2</v>
      </c>
      <c r="C26" s="517"/>
      <c r="D26" s="320"/>
      <c r="E26" s="130"/>
      <c r="F26" s="91">
        <f t="shared" si="0"/>
        <v>0</v>
      </c>
      <c r="G26" s="751"/>
      <c r="H26" s="148"/>
      <c r="I26" s="128">
        <f t="shared" si="2"/>
        <v>19.309999999999999</v>
      </c>
    </row>
    <row r="27" spans="1:9" x14ac:dyDescent="0.25">
      <c r="B27" s="379">
        <f t="shared" si="1"/>
        <v>2</v>
      </c>
      <c r="C27" s="517"/>
      <c r="D27" s="752"/>
      <c r="E27" s="130"/>
      <c r="F27" s="91">
        <f t="shared" si="0"/>
        <v>0</v>
      </c>
      <c r="G27" s="94"/>
      <c r="H27" s="64"/>
      <c r="I27" s="128">
        <f t="shared" si="2"/>
        <v>19.309999999999999</v>
      </c>
    </row>
    <row r="28" spans="1:9" x14ac:dyDescent="0.25">
      <c r="B28" s="379">
        <f t="shared" si="1"/>
        <v>2</v>
      </c>
      <c r="C28" s="517"/>
      <c r="D28" s="752"/>
      <c r="E28" s="753"/>
      <c r="F28" s="91">
        <f t="shared" si="0"/>
        <v>0</v>
      </c>
      <c r="G28" s="94"/>
      <c r="H28" s="64"/>
      <c r="I28" s="128">
        <f t="shared" si="2"/>
        <v>19.309999999999999</v>
      </c>
    </row>
    <row r="29" spans="1:9" x14ac:dyDescent="0.25">
      <c r="B29" s="380"/>
      <c r="C29" s="517"/>
      <c r="D29" s="954"/>
      <c r="E29" s="753"/>
      <c r="F29" s="403"/>
      <c r="G29" s="955"/>
      <c r="H29" s="64"/>
    </row>
    <row r="30" spans="1:9" x14ac:dyDescent="0.25">
      <c r="B30" s="380"/>
      <c r="C30" s="517"/>
      <c r="D30" s="480"/>
      <c r="E30" s="114"/>
      <c r="F30" s="6"/>
    </row>
    <row r="31" spans="1:9" ht="15.75" thickBot="1" x14ac:dyDescent="0.3">
      <c r="B31" s="446"/>
      <c r="C31" s="518"/>
      <c r="D31" s="51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435" t="s">
        <v>21</v>
      </c>
      <c r="E33" s="1436"/>
      <c r="F33" s="137">
        <f>E5-D32</f>
        <v>19.309999999999999</v>
      </c>
      <c r="G33" s="74"/>
      <c r="H33" s="74"/>
    </row>
    <row r="34" spans="1:8" ht="15.75" thickBot="1" x14ac:dyDescent="0.3">
      <c r="A34" s="74"/>
      <c r="B34" s="74"/>
      <c r="C34" s="74"/>
      <c r="D34" s="1437" t="s">
        <v>4</v>
      </c>
      <c r="E34" s="1438"/>
      <c r="F34" s="49">
        <f>F4+F5-C32</f>
        <v>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92" t="s">
        <v>333</v>
      </c>
      <c r="B1" s="1592"/>
      <c r="C1" s="1592"/>
      <c r="D1" s="1592"/>
      <c r="E1" s="1592"/>
      <c r="F1" s="1592"/>
      <c r="G1" s="159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684" t="s">
        <v>96</v>
      </c>
      <c r="B5" s="1699" t="s">
        <v>203</v>
      </c>
      <c r="C5" s="485">
        <v>112</v>
      </c>
      <c r="D5" s="114">
        <v>45154</v>
      </c>
      <c r="E5" s="140">
        <v>615.91999999999996</v>
      </c>
      <c r="F5" s="227">
        <v>25</v>
      </c>
      <c r="G5" s="143">
        <f>F30</f>
        <v>0</v>
      </c>
      <c r="H5" s="57">
        <f>E4+E5+E6-G5</f>
        <v>615.91999999999996</v>
      </c>
    </row>
    <row r="6" spans="1:11" ht="17.25" customHeight="1" thickTop="1" thickBot="1" x14ac:dyDescent="0.3">
      <c r="A6" s="1685"/>
      <c r="B6" s="1700"/>
      <c r="C6" s="212"/>
      <c r="D6" s="114"/>
      <c r="E6" s="140"/>
      <c r="F6" s="227"/>
      <c r="I6" s="1671" t="s">
        <v>3</v>
      </c>
      <c r="J6" s="16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2"/>
      <c r="J7" s="1667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615.91999999999996</v>
      </c>
      <c r="J8" s="712">
        <f>F4+F5+F6-C8</f>
        <v>25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615.91999999999996</v>
      </c>
      <c r="J9" s="712">
        <f>J8-C9</f>
        <v>25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615.91999999999996</v>
      </c>
      <c r="J10" s="712">
        <f t="shared" ref="J10:J28" si="2">J9-C10</f>
        <v>25</v>
      </c>
    </row>
    <row r="11" spans="1:11" x14ac:dyDescent="0.25">
      <c r="A11" s="81" t="s">
        <v>33</v>
      </c>
      <c r="B11" s="82"/>
      <c r="C11" s="15"/>
      <c r="D11" s="168">
        <v>0</v>
      </c>
      <c r="E11" s="632"/>
      <c r="F11" s="555">
        <f t="shared" si="0"/>
        <v>0</v>
      </c>
      <c r="G11" s="553"/>
      <c r="H11" s="567"/>
      <c r="I11" s="702">
        <f t="shared" si="1"/>
        <v>615.91999999999996</v>
      </c>
      <c r="J11" s="712">
        <f t="shared" si="2"/>
        <v>25</v>
      </c>
      <c r="K11" s="584"/>
    </row>
    <row r="12" spans="1:11" x14ac:dyDescent="0.25">
      <c r="A12" s="1214"/>
      <c r="B12" s="82"/>
      <c r="C12" s="15"/>
      <c r="D12" s="168">
        <v>0</v>
      </c>
      <c r="E12" s="632"/>
      <c r="F12" s="555">
        <f t="shared" si="0"/>
        <v>0</v>
      </c>
      <c r="G12" s="553"/>
      <c r="H12" s="567"/>
      <c r="I12" s="702">
        <f t="shared" si="1"/>
        <v>615.91999999999996</v>
      </c>
      <c r="J12" s="712">
        <f t="shared" si="2"/>
        <v>25</v>
      </c>
      <c r="K12" s="584"/>
    </row>
    <row r="13" spans="1:11" x14ac:dyDescent="0.25">
      <c r="A13" s="1214"/>
      <c r="B13" s="82"/>
      <c r="C13" s="15"/>
      <c r="D13" s="168">
        <v>0</v>
      </c>
      <c r="E13" s="629"/>
      <c r="F13" s="555">
        <f t="shared" si="0"/>
        <v>0</v>
      </c>
      <c r="G13" s="553"/>
      <c r="H13" s="567"/>
      <c r="I13" s="702">
        <f t="shared" si="1"/>
        <v>615.91999999999996</v>
      </c>
      <c r="J13" s="712">
        <f t="shared" si="2"/>
        <v>25</v>
      </c>
      <c r="K13" s="584"/>
    </row>
    <row r="14" spans="1:11" x14ac:dyDescent="0.25">
      <c r="B14" s="82"/>
      <c r="C14" s="15"/>
      <c r="D14" s="168">
        <v>0</v>
      </c>
      <c r="E14" s="629"/>
      <c r="F14" s="555">
        <f>D14</f>
        <v>0</v>
      </c>
      <c r="G14" s="553"/>
      <c r="H14" s="567"/>
      <c r="I14" s="702">
        <f t="shared" si="1"/>
        <v>615.91999999999996</v>
      </c>
      <c r="J14" s="712">
        <f t="shared" si="2"/>
        <v>25</v>
      </c>
      <c r="K14" s="584"/>
    </row>
    <row r="15" spans="1:1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702">
        <f t="shared" si="1"/>
        <v>615.91999999999996</v>
      </c>
      <c r="J15" s="712">
        <f t="shared" si="2"/>
        <v>25</v>
      </c>
      <c r="K15" s="584"/>
    </row>
    <row r="16" spans="1:11" x14ac:dyDescent="0.25">
      <c r="A16" s="80"/>
      <c r="B16" s="82"/>
      <c r="C16" s="15"/>
      <c r="D16" s="168">
        <v>0</v>
      </c>
      <c r="E16" s="635"/>
      <c r="F16" s="555">
        <f>D16</f>
        <v>0</v>
      </c>
      <c r="G16" s="553"/>
      <c r="H16" s="567"/>
      <c r="I16" s="702">
        <f t="shared" si="1"/>
        <v>615.91999999999996</v>
      </c>
      <c r="J16" s="712">
        <f t="shared" si="2"/>
        <v>25</v>
      </c>
      <c r="K16" s="584"/>
    </row>
    <row r="17" spans="1:11" x14ac:dyDescent="0.25">
      <c r="A17" s="82"/>
      <c r="B17" s="82"/>
      <c r="C17" s="15"/>
      <c r="D17" s="168">
        <v>0</v>
      </c>
      <c r="E17" s="635"/>
      <c r="F17" s="555">
        <f t="shared" ref="F17:F29" si="3">D17</f>
        <v>0</v>
      </c>
      <c r="G17" s="828"/>
      <c r="H17" s="567"/>
      <c r="I17" s="702">
        <f t="shared" si="1"/>
        <v>615.91999999999996</v>
      </c>
      <c r="J17" s="712">
        <f t="shared" si="2"/>
        <v>25</v>
      </c>
      <c r="K17" s="584"/>
    </row>
    <row r="18" spans="1:11" x14ac:dyDescent="0.25">
      <c r="A18" s="2"/>
      <c r="B18" s="82"/>
      <c r="C18" s="15"/>
      <c r="D18" s="168">
        <v>0</v>
      </c>
      <c r="E18" s="635"/>
      <c r="F18" s="555">
        <f t="shared" si="3"/>
        <v>0</v>
      </c>
      <c r="G18" s="553"/>
      <c r="H18" s="567"/>
      <c r="I18" s="702">
        <f t="shared" si="1"/>
        <v>615.91999999999996</v>
      </c>
      <c r="J18" s="712">
        <f t="shared" si="2"/>
        <v>25</v>
      </c>
      <c r="K18" s="584"/>
    </row>
    <row r="19" spans="1:11" x14ac:dyDescent="0.25">
      <c r="A19" s="2"/>
      <c r="B19" s="82"/>
      <c r="C19" s="15"/>
      <c r="D19" s="168">
        <v>0</v>
      </c>
      <c r="E19" s="635"/>
      <c r="F19" s="555">
        <f t="shared" si="3"/>
        <v>0</v>
      </c>
      <c r="G19" s="553"/>
      <c r="H19" s="567"/>
      <c r="I19" s="702">
        <f t="shared" si="1"/>
        <v>615.91999999999996</v>
      </c>
      <c r="J19" s="712">
        <f t="shared" si="2"/>
        <v>25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615.91999999999996</v>
      </c>
      <c r="J20" s="123">
        <f t="shared" si="2"/>
        <v>25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615.91999999999996</v>
      </c>
      <c r="J21" s="123">
        <f t="shared" si="2"/>
        <v>25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615.91999999999996</v>
      </c>
      <c r="J22" s="123">
        <f t="shared" si="2"/>
        <v>25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615.91999999999996</v>
      </c>
      <c r="J23" s="123">
        <f t="shared" si="2"/>
        <v>25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615.91999999999996</v>
      </c>
      <c r="J24" s="123">
        <f t="shared" si="2"/>
        <v>25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615.91999999999996</v>
      </c>
      <c r="J25" s="123">
        <f t="shared" si="2"/>
        <v>25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615.91999999999996</v>
      </c>
      <c r="J26" s="123">
        <f t="shared" si="2"/>
        <v>25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615.91999999999996</v>
      </c>
      <c r="J27" s="123">
        <f t="shared" si="2"/>
        <v>25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615.91999999999996</v>
      </c>
      <c r="J28" s="123">
        <f t="shared" si="2"/>
        <v>25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14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14"/>
    </row>
    <row r="31" spans="1:11" ht="15.75" thickBot="1" x14ac:dyDescent="0.3">
      <c r="A31" s="51"/>
      <c r="D31" s="110" t="s">
        <v>4</v>
      </c>
      <c r="E31" s="67">
        <f>F4+F5+F6-+C30</f>
        <v>25</v>
      </c>
      <c r="J31" s="1214"/>
    </row>
    <row r="32" spans="1:11" ht="15.75" thickBot="1" x14ac:dyDescent="0.3">
      <c r="A32" s="115"/>
    </row>
    <row r="33" spans="1:5" ht="16.5" thickTop="1" thickBot="1" x14ac:dyDescent="0.3">
      <c r="A33" s="47"/>
      <c r="C33" s="1646" t="s">
        <v>11</v>
      </c>
      <c r="D33" s="1647"/>
      <c r="E33" s="141">
        <f>E5+E4+E6+-F30</f>
        <v>615.91999999999996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697" t="s">
        <v>82</v>
      </c>
      <c r="C4" s="99"/>
      <c r="D4" s="131"/>
      <c r="E4" s="85"/>
      <c r="F4" s="72"/>
      <c r="G4" s="224"/>
    </row>
    <row r="5" spans="1:9" x14ac:dyDescent="0.25">
      <c r="A5" s="1600"/>
      <c r="B5" s="1698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00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592" t="s">
        <v>333</v>
      </c>
      <c r="B1" s="1592"/>
      <c r="C1" s="1592"/>
      <c r="D1" s="1592"/>
      <c r="E1" s="1592"/>
      <c r="F1" s="1592"/>
      <c r="G1" s="1592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01" t="s">
        <v>83</v>
      </c>
      <c r="C4" s="99"/>
      <c r="D4" s="131"/>
      <c r="E4" s="85"/>
      <c r="F4" s="72"/>
      <c r="G4" s="224"/>
    </row>
    <row r="5" spans="1:10" x14ac:dyDescent="0.25">
      <c r="A5" s="1600" t="s">
        <v>435</v>
      </c>
      <c r="B5" s="1702"/>
      <c r="C5" s="124">
        <v>275</v>
      </c>
      <c r="D5" s="131">
        <v>45143</v>
      </c>
      <c r="E5" s="85">
        <v>360</v>
      </c>
      <c r="F5" s="72">
        <v>360</v>
      </c>
      <c r="G5" s="48">
        <f>F32</f>
        <v>0</v>
      </c>
      <c r="H5" s="134">
        <f>E5-G5</f>
        <v>360</v>
      </c>
    </row>
    <row r="6" spans="1:10" ht="15.75" thickBot="1" x14ac:dyDescent="0.3">
      <c r="A6" s="1600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9">
        <f>F5-C8</f>
        <v>360</v>
      </c>
      <c r="C8" s="613"/>
      <c r="D8" s="552"/>
      <c r="E8" s="629"/>
      <c r="F8" s="552">
        <f t="shared" ref="F8:F28" si="0">D8</f>
        <v>0</v>
      </c>
      <c r="G8" s="682"/>
      <c r="H8" s="554"/>
      <c r="I8" s="550">
        <f>E4+E5+E6-D8</f>
        <v>360</v>
      </c>
      <c r="J8" s="584"/>
    </row>
    <row r="9" spans="1:10" x14ac:dyDescent="0.25">
      <c r="A9" s="74"/>
      <c r="B9" s="830">
        <f>B8-C9</f>
        <v>360</v>
      </c>
      <c r="C9" s="613"/>
      <c r="D9" s="552"/>
      <c r="E9" s="629"/>
      <c r="F9" s="552">
        <f t="shared" si="0"/>
        <v>0</v>
      </c>
      <c r="G9" s="682"/>
      <c r="H9" s="554"/>
      <c r="I9" s="550">
        <f>I8-D9</f>
        <v>360</v>
      </c>
      <c r="J9" s="584"/>
    </row>
    <row r="10" spans="1:10" x14ac:dyDescent="0.25">
      <c r="A10" s="74"/>
      <c r="B10" s="830">
        <f t="shared" ref="B10:B28" si="1">B9-C10</f>
        <v>360</v>
      </c>
      <c r="C10" s="613"/>
      <c r="D10" s="552"/>
      <c r="E10" s="629"/>
      <c r="F10" s="552">
        <f t="shared" si="0"/>
        <v>0</v>
      </c>
      <c r="G10" s="682"/>
      <c r="H10" s="554"/>
      <c r="I10" s="550">
        <f t="shared" ref="I10:I27" si="2">I9-D10</f>
        <v>360</v>
      </c>
      <c r="J10" s="584"/>
    </row>
    <row r="11" spans="1:10" x14ac:dyDescent="0.25">
      <c r="A11" s="54"/>
      <c r="B11" s="830">
        <f t="shared" si="1"/>
        <v>360</v>
      </c>
      <c r="C11" s="613"/>
      <c r="D11" s="552"/>
      <c r="E11" s="629"/>
      <c r="F11" s="552">
        <f t="shared" si="0"/>
        <v>0</v>
      </c>
      <c r="G11" s="682"/>
      <c r="H11" s="554"/>
      <c r="I11" s="550">
        <f t="shared" si="2"/>
        <v>360</v>
      </c>
      <c r="J11" s="584"/>
    </row>
    <row r="12" spans="1:10" x14ac:dyDescent="0.25">
      <c r="A12" s="74"/>
      <c r="B12" s="830">
        <f t="shared" si="1"/>
        <v>360</v>
      </c>
      <c r="C12" s="613"/>
      <c r="D12" s="552"/>
      <c r="E12" s="629"/>
      <c r="F12" s="552">
        <f t="shared" si="0"/>
        <v>0</v>
      </c>
      <c r="G12" s="682"/>
      <c r="H12" s="554"/>
      <c r="I12" s="550">
        <f t="shared" si="2"/>
        <v>360</v>
      </c>
      <c r="J12" s="584"/>
    </row>
    <row r="13" spans="1:10" x14ac:dyDescent="0.25">
      <c r="A13" s="74"/>
      <c r="B13" s="830">
        <f t="shared" si="1"/>
        <v>360</v>
      </c>
      <c r="C13" s="613"/>
      <c r="D13" s="552"/>
      <c r="E13" s="629"/>
      <c r="F13" s="552">
        <f t="shared" si="0"/>
        <v>0</v>
      </c>
      <c r="G13" s="682"/>
      <c r="H13" s="554"/>
      <c r="I13" s="550">
        <f t="shared" si="2"/>
        <v>360</v>
      </c>
      <c r="J13" s="584"/>
    </row>
    <row r="14" spans="1:10" x14ac:dyDescent="0.25">
      <c r="B14" s="830">
        <f t="shared" si="1"/>
        <v>360</v>
      </c>
      <c r="C14" s="613"/>
      <c r="D14" s="552"/>
      <c r="E14" s="629"/>
      <c r="F14" s="552">
        <f t="shared" si="0"/>
        <v>0</v>
      </c>
      <c r="G14" s="682"/>
      <c r="H14" s="554"/>
      <c r="I14" s="550">
        <f t="shared" si="2"/>
        <v>360</v>
      </c>
      <c r="J14" s="584"/>
    </row>
    <row r="15" spans="1:10" x14ac:dyDescent="0.25">
      <c r="B15" s="830">
        <f t="shared" si="1"/>
        <v>360</v>
      </c>
      <c r="C15" s="613"/>
      <c r="D15" s="552"/>
      <c r="E15" s="629"/>
      <c r="F15" s="552">
        <f t="shared" si="0"/>
        <v>0</v>
      </c>
      <c r="G15" s="682"/>
      <c r="H15" s="554"/>
      <c r="I15" s="550">
        <f t="shared" si="2"/>
        <v>360</v>
      </c>
      <c r="J15" s="584"/>
    </row>
    <row r="16" spans="1:10" x14ac:dyDescent="0.25">
      <c r="B16" s="830">
        <f t="shared" si="1"/>
        <v>360</v>
      </c>
      <c r="C16" s="613"/>
      <c r="D16" s="552"/>
      <c r="E16" s="629"/>
      <c r="F16" s="552">
        <f t="shared" si="0"/>
        <v>0</v>
      </c>
      <c r="G16" s="682"/>
      <c r="H16" s="554"/>
      <c r="I16" s="550">
        <f t="shared" si="2"/>
        <v>360</v>
      </c>
      <c r="J16" s="584"/>
    </row>
    <row r="17" spans="1:10" x14ac:dyDescent="0.25">
      <c r="B17" s="830">
        <f t="shared" si="1"/>
        <v>360</v>
      </c>
      <c r="C17" s="613"/>
      <c r="D17" s="555"/>
      <c r="E17" s="629"/>
      <c r="F17" s="552">
        <f t="shared" si="0"/>
        <v>0</v>
      </c>
      <c r="G17" s="682"/>
      <c r="H17" s="554"/>
      <c r="I17" s="550">
        <f t="shared" si="2"/>
        <v>360</v>
      </c>
      <c r="J17" s="584"/>
    </row>
    <row r="18" spans="1:10" x14ac:dyDescent="0.25">
      <c r="B18" s="830">
        <f t="shared" si="1"/>
        <v>360</v>
      </c>
      <c r="C18" s="613"/>
      <c r="D18" s="552"/>
      <c r="E18" s="629"/>
      <c r="F18" s="552">
        <f t="shared" si="0"/>
        <v>0</v>
      </c>
      <c r="G18" s="682"/>
      <c r="H18" s="554"/>
      <c r="I18" s="550">
        <f t="shared" si="2"/>
        <v>360</v>
      </c>
      <c r="J18" s="584"/>
    </row>
    <row r="19" spans="1:10" x14ac:dyDescent="0.25">
      <c r="B19" s="830">
        <f t="shared" si="1"/>
        <v>360</v>
      </c>
      <c r="C19" s="613"/>
      <c r="D19" s="552"/>
      <c r="E19" s="629"/>
      <c r="F19" s="552">
        <f t="shared" si="0"/>
        <v>0</v>
      </c>
      <c r="G19" s="682"/>
      <c r="H19" s="554"/>
      <c r="I19" s="550">
        <f t="shared" si="2"/>
        <v>360</v>
      </c>
      <c r="J19" s="584"/>
    </row>
    <row r="20" spans="1:10" x14ac:dyDescent="0.25">
      <c r="B20" s="830">
        <f t="shared" si="1"/>
        <v>360</v>
      </c>
      <c r="C20" s="613"/>
      <c r="D20" s="552"/>
      <c r="E20" s="629"/>
      <c r="F20" s="552">
        <f t="shared" si="0"/>
        <v>0</v>
      </c>
      <c r="G20" s="682"/>
      <c r="H20" s="554"/>
      <c r="I20" s="550">
        <f t="shared" si="2"/>
        <v>360</v>
      </c>
      <c r="J20" s="584"/>
    </row>
    <row r="21" spans="1:10" x14ac:dyDescent="0.25">
      <c r="B21" s="830">
        <f t="shared" si="1"/>
        <v>360</v>
      </c>
      <c r="C21" s="613"/>
      <c r="D21" s="552"/>
      <c r="E21" s="629"/>
      <c r="F21" s="552">
        <f t="shared" si="0"/>
        <v>0</v>
      </c>
      <c r="G21" s="682"/>
      <c r="H21" s="554"/>
      <c r="I21" s="550">
        <f t="shared" si="2"/>
        <v>360</v>
      </c>
      <c r="J21" s="584"/>
    </row>
    <row r="22" spans="1:10" x14ac:dyDescent="0.25">
      <c r="B22" s="830">
        <f t="shared" si="1"/>
        <v>360</v>
      </c>
      <c r="C22" s="613"/>
      <c r="D22" s="831"/>
      <c r="E22" s="832"/>
      <c r="F22" s="552">
        <f t="shared" si="0"/>
        <v>0</v>
      </c>
      <c r="G22" s="682"/>
      <c r="H22" s="554"/>
      <c r="I22" s="550">
        <f t="shared" si="2"/>
        <v>360</v>
      </c>
      <c r="J22" s="584"/>
    </row>
    <row r="23" spans="1:10" x14ac:dyDescent="0.25">
      <c r="B23" s="830">
        <f t="shared" si="1"/>
        <v>360</v>
      </c>
      <c r="C23" s="613"/>
      <c r="D23" s="831"/>
      <c r="E23" s="832"/>
      <c r="F23" s="552">
        <f t="shared" si="0"/>
        <v>0</v>
      </c>
      <c r="G23" s="682"/>
      <c r="H23" s="554"/>
      <c r="I23" s="550">
        <f t="shared" si="2"/>
        <v>360</v>
      </c>
      <c r="J23" s="584"/>
    </row>
    <row r="24" spans="1:10" x14ac:dyDescent="0.25">
      <c r="B24" s="2">
        <f t="shared" si="1"/>
        <v>360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360</v>
      </c>
    </row>
    <row r="25" spans="1:10" x14ac:dyDescent="0.25">
      <c r="B25" s="2">
        <f t="shared" si="1"/>
        <v>360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360</v>
      </c>
    </row>
    <row r="26" spans="1:10" x14ac:dyDescent="0.25">
      <c r="B26" s="2">
        <f t="shared" si="1"/>
        <v>360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360</v>
      </c>
    </row>
    <row r="27" spans="1:10" x14ac:dyDescent="0.25">
      <c r="B27" s="2">
        <f t="shared" si="1"/>
        <v>360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360</v>
      </c>
    </row>
    <row r="28" spans="1:10" x14ac:dyDescent="0.25">
      <c r="B28" s="2">
        <f t="shared" si="1"/>
        <v>360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360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360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592"/>
      <c r="B1" s="1592"/>
      <c r="C1" s="1592"/>
      <c r="D1" s="1592"/>
      <c r="E1" s="1592"/>
      <c r="F1" s="1592"/>
      <c r="G1" s="1592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684"/>
      <c r="B5" s="1699" t="s">
        <v>185</v>
      </c>
      <c r="C5" s="485"/>
      <c r="D5" s="114"/>
      <c r="E5" s="879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685"/>
      <c r="B6" s="1700"/>
      <c r="C6" s="212"/>
      <c r="D6" s="114"/>
      <c r="E6" s="140"/>
      <c r="F6" s="227"/>
      <c r="I6" s="1671" t="s">
        <v>3</v>
      </c>
      <c r="J6" s="1666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672"/>
      <c r="J7" s="1667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0</v>
      </c>
      <c r="J8" s="712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0</v>
      </c>
      <c r="J9" s="712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0</v>
      </c>
      <c r="J10" s="712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2">
        <f t="shared" si="1"/>
        <v>0</v>
      </c>
      <c r="J11" s="712">
        <f t="shared" si="2"/>
        <v>0</v>
      </c>
    </row>
    <row r="12" spans="1:11" x14ac:dyDescent="0.25">
      <c r="A12" s="1108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2">
        <f t="shared" si="1"/>
        <v>0</v>
      </c>
      <c r="J12" s="712">
        <f t="shared" si="2"/>
        <v>0</v>
      </c>
    </row>
    <row r="13" spans="1:11" x14ac:dyDescent="0.25">
      <c r="A13" s="1108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2">
        <f t="shared" si="1"/>
        <v>0</v>
      </c>
      <c r="J14" s="712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2">
        <f t="shared" si="1"/>
        <v>0</v>
      </c>
      <c r="J15" s="712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8"/>
      <c r="H17" s="567"/>
      <c r="I17" s="702">
        <f t="shared" si="1"/>
        <v>0</v>
      </c>
      <c r="J17" s="712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2">
        <f t="shared" si="1"/>
        <v>0</v>
      </c>
      <c r="J18" s="712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2">
        <f t="shared" si="1"/>
        <v>0</v>
      </c>
      <c r="J19" s="712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108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108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108"/>
    </row>
    <row r="32" spans="1:11" ht="15.75" thickBot="1" x14ac:dyDescent="0.3">
      <c r="A32" s="115"/>
    </row>
    <row r="33" spans="1:5" ht="16.5" thickTop="1" thickBot="1" x14ac:dyDescent="0.3">
      <c r="A33" s="47"/>
      <c r="C33" s="1646" t="s">
        <v>11</v>
      </c>
      <c r="D33" s="1647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00"/>
      <c r="B5" s="1599" t="s">
        <v>89</v>
      </c>
      <c r="C5" s="360"/>
      <c r="D5" s="568"/>
      <c r="E5" s="702"/>
      <c r="F5" s="653"/>
      <c r="G5" s="5"/>
    </row>
    <row r="6" spans="1:9" ht="20.25" customHeight="1" x14ac:dyDescent="0.25">
      <c r="A6" s="1600"/>
      <c r="B6" s="1599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4" t="s">
        <v>11</v>
      </c>
      <c r="D83" s="1595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590"/>
      <c r="B5" s="1590" t="s">
        <v>200</v>
      </c>
      <c r="C5" s="360"/>
      <c r="D5" s="568"/>
      <c r="E5" s="702"/>
      <c r="F5" s="653"/>
      <c r="G5" s="5"/>
    </row>
    <row r="6" spans="1:9" ht="20.25" customHeight="1" x14ac:dyDescent="0.25">
      <c r="A6" s="1590"/>
      <c r="B6" s="1590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57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89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89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594" t="s">
        <v>11</v>
      </c>
      <c r="D83" s="1595"/>
      <c r="E83" s="56">
        <f>E5+E6-F78+E7</f>
        <v>0</v>
      </c>
      <c r="F83" s="1089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K22" sqref="K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2"/>
  </cols>
  <sheetData>
    <row r="1" spans="1:19" ht="40.5" x14ac:dyDescent="0.55000000000000004">
      <c r="A1" s="1601" t="s">
        <v>308</v>
      </c>
      <c r="B1" s="1601"/>
      <c r="C1" s="1601"/>
      <c r="D1" s="1601"/>
      <c r="E1" s="1601"/>
      <c r="F1" s="1601"/>
      <c r="G1" s="1601"/>
      <c r="H1" s="11">
        <v>1</v>
      </c>
      <c r="K1" s="1592" t="s">
        <v>322</v>
      </c>
      <c r="L1" s="1592"/>
      <c r="M1" s="1592"/>
      <c r="N1" s="1592"/>
      <c r="O1" s="1592"/>
      <c r="P1" s="1592"/>
      <c r="Q1" s="1592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22"/>
      <c r="G4" s="151"/>
      <c r="H4" s="151"/>
      <c r="K4" s="12"/>
      <c r="L4" s="12"/>
      <c r="M4" s="216"/>
      <c r="N4" s="130"/>
      <c r="O4" s="68"/>
      <c r="P4" s="1329"/>
      <c r="Q4" s="151"/>
      <c r="R4" s="151"/>
    </row>
    <row r="5" spans="1:19" ht="15" customHeight="1" x14ac:dyDescent="0.25">
      <c r="A5" s="1600" t="s">
        <v>105</v>
      </c>
      <c r="B5" s="1602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  <c r="K5" s="1600" t="s">
        <v>105</v>
      </c>
      <c r="L5" s="1602" t="s">
        <v>61</v>
      </c>
      <c r="M5" s="360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600"/>
      <c r="B6" s="1602"/>
      <c r="C6" s="439"/>
      <c r="D6" s="130"/>
      <c r="E6" s="68"/>
      <c r="F6" s="1122"/>
      <c r="G6" s="47">
        <f>F48</f>
        <v>586.54</v>
      </c>
      <c r="H6" s="7">
        <f>E6-G6+E7+E5-G5</f>
        <v>406.58000000000004</v>
      </c>
      <c r="K6" s="1600"/>
      <c r="L6" s="1602"/>
      <c r="M6" s="439"/>
      <c r="N6" s="130"/>
      <c r="O6" s="68"/>
      <c r="P6" s="1329"/>
      <c r="Q6" s="47">
        <f>P48</f>
        <v>0</v>
      </c>
      <c r="R6" s="7">
        <f>O6-Q6+O7+O5-Q5</f>
        <v>598.37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5">
        <f>F6-C9+F5+F7+F4</f>
        <v>79</v>
      </c>
      <c r="C9" s="1114">
        <v>5</v>
      </c>
      <c r="D9" s="1021">
        <v>57.25</v>
      </c>
      <c r="E9" s="1022">
        <v>45120</v>
      </c>
      <c r="F9" s="1021">
        <f t="shared" ref="F9:F10" si="0">D9</f>
        <v>57.25</v>
      </c>
      <c r="G9" s="1023" t="s">
        <v>232</v>
      </c>
      <c r="H9" s="1024">
        <v>90</v>
      </c>
      <c r="I9" s="586">
        <f>E6-F9+E5+E7+E4</f>
        <v>935.87</v>
      </c>
      <c r="K9" s="79" t="s">
        <v>32</v>
      </c>
      <c r="L9" s="665">
        <f>P6-M9+P5+P7+P4</f>
        <v>48</v>
      </c>
      <c r="M9" s="1114"/>
      <c r="N9" s="1021"/>
      <c r="O9" s="1022"/>
      <c r="P9" s="1021">
        <f t="shared" ref="P9:P10" si="1">N9</f>
        <v>0</v>
      </c>
      <c r="Q9" s="1023"/>
      <c r="R9" s="1024"/>
      <c r="S9" s="586">
        <f>O6-P9+O5+O7+O4</f>
        <v>598.37</v>
      </c>
    </row>
    <row r="10" spans="1:19" x14ac:dyDescent="0.25">
      <c r="A10" s="185"/>
      <c r="B10" s="665">
        <f>B9-C10</f>
        <v>78</v>
      </c>
      <c r="C10" s="1114">
        <v>1</v>
      </c>
      <c r="D10" s="1021">
        <v>11.87</v>
      </c>
      <c r="E10" s="1022">
        <v>45121</v>
      </c>
      <c r="F10" s="1021">
        <f t="shared" si="0"/>
        <v>11.87</v>
      </c>
      <c r="G10" s="1023" t="s">
        <v>237</v>
      </c>
      <c r="H10" s="1024">
        <v>90</v>
      </c>
      <c r="I10" s="586">
        <f>I9-F10</f>
        <v>924</v>
      </c>
      <c r="K10" s="185"/>
      <c r="L10" s="665">
        <f>L9-M10</f>
        <v>48</v>
      </c>
      <c r="M10" s="1114"/>
      <c r="N10" s="1021"/>
      <c r="O10" s="1022"/>
      <c r="P10" s="1021">
        <f t="shared" si="1"/>
        <v>0</v>
      </c>
      <c r="Q10" s="1023"/>
      <c r="R10" s="1024"/>
      <c r="S10" s="586">
        <f>S9-P10</f>
        <v>598.37</v>
      </c>
    </row>
    <row r="11" spans="1:19" x14ac:dyDescent="0.25">
      <c r="A11" s="174"/>
      <c r="B11" s="665">
        <f t="shared" ref="B11:B45" si="2">B10-C11</f>
        <v>77</v>
      </c>
      <c r="C11" s="1114">
        <v>1</v>
      </c>
      <c r="D11" s="1021">
        <v>10.82</v>
      </c>
      <c r="E11" s="1022">
        <v>45121</v>
      </c>
      <c r="F11" s="1021">
        <f>D11</f>
        <v>10.82</v>
      </c>
      <c r="G11" s="1023" t="s">
        <v>239</v>
      </c>
      <c r="H11" s="1024">
        <v>90</v>
      </c>
      <c r="I11" s="586">
        <f t="shared" ref="I11:I45" si="3">I10-F11</f>
        <v>913.18</v>
      </c>
      <c r="J11" s="584"/>
      <c r="K11" s="174"/>
      <c r="L11" s="665">
        <f t="shared" ref="L11:L45" si="4">L10-M11</f>
        <v>48</v>
      </c>
      <c r="M11" s="1114"/>
      <c r="N11" s="1021"/>
      <c r="O11" s="1022"/>
      <c r="P11" s="1021">
        <f>N11</f>
        <v>0</v>
      </c>
      <c r="Q11" s="1023"/>
      <c r="R11" s="1024"/>
      <c r="S11" s="586">
        <f t="shared" ref="S11:S45" si="5">S10-P11</f>
        <v>598.37</v>
      </c>
    </row>
    <row r="12" spans="1:19" x14ac:dyDescent="0.25">
      <c r="A12" s="174"/>
      <c r="B12" s="665">
        <f t="shared" si="2"/>
        <v>71</v>
      </c>
      <c r="C12" s="1114">
        <v>6</v>
      </c>
      <c r="D12" s="1021">
        <v>68.180000000000007</v>
      </c>
      <c r="E12" s="1022">
        <v>45122</v>
      </c>
      <c r="F12" s="1021">
        <f t="shared" ref="F12:F46" si="6">D12</f>
        <v>68.180000000000007</v>
      </c>
      <c r="G12" s="1023" t="s">
        <v>244</v>
      </c>
      <c r="H12" s="1024">
        <v>90</v>
      </c>
      <c r="I12" s="586">
        <f t="shared" si="3"/>
        <v>845</v>
      </c>
      <c r="J12" s="584"/>
      <c r="K12" s="174"/>
      <c r="L12" s="665">
        <f t="shared" si="4"/>
        <v>48</v>
      </c>
      <c r="M12" s="1114"/>
      <c r="N12" s="1021"/>
      <c r="O12" s="1022"/>
      <c r="P12" s="1021">
        <f t="shared" ref="P12:P46" si="7">N12</f>
        <v>0</v>
      </c>
      <c r="Q12" s="1023"/>
      <c r="R12" s="1024"/>
      <c r="S12" s="586">
        <f t="shared" si="5"/>
        <v>598.37</v>
      </c>
    </row>
    <row r="13" spans="1:19" x14ac:dyDescent="0.25">
      <c r="A13" s="81" t="s">
        <v>33</v>
      </c>
      <c r="B13" s="944">
        <f t="shared" si="2"/>
        <v>66</v>
      </c>
      <c r="C13" s="1114">
        <v>5</v>
      </c>
      <c r="D13" s="1021">
        <v>56.84</v>
      </c>
      <c r="E13" s="1022">
        <v>45125</v>
      </c>
      <c r="F13" s="1021">
        <f t="shared" si="6"/>
        <v>56.84</v>
      </c>
      <c r="G13" s="1023" t="s">
        <v>253</v>
      </c>
      <c r="H13" s="1024">
        <v>90</v>
      </c>
      <c r="I13" s="945">
        <f t="shared" si="3"/>
        <v>788.16</v>
      </c>
      <c r="J13" s="584"/>
      <c r="K13" s="81" t="s">
        <v>33</v>
      </c>
      <c r="L13" s="944">
        <f t="shared" si="4"/>
        <v>48</v>
      </c>
      <c r="M13" s="1114"/>
      <c r="N13" s="1021"/>
      <c r="O13" s="1022"/>
      <c r="P13" s="1021">
        <f t="shared" si="7"/>
        <v>0</v>
      </c>
      <c r="Q13" s="1023"/>
      <c r="R13" s="1024"/>
      <c r="S13" s="945">
        <f t="shared" si="5"/>
        <v>598.37</v>
      </c>
    </row>
    <row r="14" spans="1:19" x14ac:dyDescent="0.25">
      <c r="A14" s="1122"/>
      <c r="B14" s="944">
        <f t="shared" si="2"/>
        <v>56</v>
      </c>
      <c r="C14" s="1114">
        <v>10</v>
      </c>
      <c r="D14" s="1021">
        <v>116.24</v>
      </c>
      <c r="E14" s="1022">
        <v>45126</v>
      </c>
      <c r="F14" s="1021">
        <f t="shared" si="6"/>
        <v>116.24</v>
      </c>
      <c r="G14" s="1023" t="s">
        <v>257</v>
      </c>
      <c r="H14" s="1024">
        <v>90</v>
      </c>
      <c r="I14" s="945">
        <f t="shared" si="3"/>
        <v>671.92</v>
      </c>
      <c r="J14" s="584"/>
      <c r="K14" s="1329"/>
      <c r="L14" s="944">
        <f t="shared" si="4"/>
        <v>48</v>
      </c>
      <c r="M14" s="1114"/>
      <c r="N14" s="1021"/>
      <c r="O14" s="1022"/>
      <c r="P14" s="1021">
        <f t="shared" si="7"/>
        <v>0</v>
      </c>
      <c r="Q14" s="1023"/>
      <c r="R14" s="1024"/>
      <c r="S14" s="945">
        <f t="shared" si="5"/>
        <v>598.37</v>
      </c>
    </row>
    <row r="15" spans="1:19" x14ac:dyDescent="0.25">
      <c r="A15" s="1122"/>
      <c r="B15" s="944">
        <f t="shared" si="2"/>
        <v>50</v>
      </c>
      <c r="C15" s="1114">
        <v>6</v>
      </c>
      <c r="D15" s="1021">
        <v>71.8</v>
      </c>
      <c r="E15" s="1022">
        <v>45129</v>
      </c>
      <c r="F15" s="1021">
        <f t="shared" si="6"/>
        <v>71.8</v>
      </c>
      <c r="G15" s="1023" t="s">
        <v>269</v>
      </c>
      <c r="H15" s="1024">
        <v>90</v>
      </c>
      <c r="I15" s="945">
        <f t="shared" si="3"/>
        <v>600.12</v>
      </c>
      <c r="J15" s="584"/>
      <c r="K15" s="1329"/>
      <c r="L15" s="944">
        <f t="shared" si="4"/>
        <v>48</v>
      </c>
      <c r="M15" s="1114"/>
      <c r="N15" s="1021"/>
      <c r="O15" s="1022"/>
      <c r="P15" s="1021">
        <f t="shared" si="7"/>
        <v>0</v>
      </c>
      <c r="Q15" s="1023"/>
      <c r="R15" s="1024"/>
      <c r="S15" s="945">
        <f t="shared" si="5"/>
        <v>598.37</v>
      </c>
    </row>
    <row r="16" spans="1:19" x14ac:dyDescent="0.25">
      <c r="B16" s="944">
        <f t="shared" si="2"/>
        <v>44</v>
      </c>
      <c r="C16" s="1114">
        <v>6</v>
      </c>
      <c r="D16" s="1021">
        <v>73.319999999999993</v>
      </c>
      <c r="E16" s="1022">
        <v>45131</v>
      </c>
      <c r="F16" s="1021">
        <f t="shared" si="6"/>
        <v>73.319999999999993</v>
      </c>
      <c r="G16" s="1023" t="s">
        <v>272</v>
      </c>
      <c r="H16" s="1024">
        <v>90</v>
      </c>
      <c r="I16" s="945">
        <f t="shared" si="3"/>
        <v>526.79999999999995</v>
      </c>
      <c r="J16" s="584"/>
      <c r="L16" s="944">
        <f t="shared" si="4"/>
        <v>48</v>
      </c>
      <c r="M16" s="1114"/>
      <c r="N16" s="1021"/>
      <c r="O16" s="1022"/>
      <c r="P16" s="1021">
        <f t="shared" si="7"/>
        <v>0</v>
      </c>
      <c r="Q16" s="1023"/>
      <c r="R16" s="1024"/>
      <c r="S16" s="945">
        <f t="shared" si="5"/>
        <v>598.37</v>
      </c>
    </row>
    <row r="17" spans="1:19" x14ac:dyDescent="0.25">
      <c r="B17" s="944">
        <f t="shared" si="2"/>
        <v>34</v>
      </c>
      <c r="C17" s="1114">
        <v>10</v>
      </c>
      <c r="D17" s="1021">
        <v>120.22</v>
      </c>
      <c r="E17" s="1022">
        <v>45136</v>
      </c>
      <c r="F17" s="1021">
        <f t="shared" si="6"/>
        <v>120.22</v>
      </c>
      <c r="G17" s="1023" t="s">
        <v>303</v>
      </c>
      <c r="H17" s="1024">
        <v>90</v>
      </c>
      <c r="I17" s="945">
        <f t="shared" si="3"/>
        <v>406.57999999999993</v>
      </c>
      <c r="J17" s="584"/>
      <c r="L17" s="944">
        <f t="shared" si="4"/>
        <v>48</v>
      </c>
      <c r="M17" s="1114"/>
      <c r="N17" s="1021"/>
      <c r="O17" s="1022"/>
      <c r="P17" s="1021">
        <f t="shared" si="7"/>
        <v>0</v>
      </c>
      <c r="Q17" s="1023"/>
      <c r="R17" s="1024"/>
      <c r="S17" s="945">
        <f t="shared" si="5"/>
        <v>598.37</v>
      </c>
    </row>
    <row r="18" spans="1:19" x14ac:dyDescent="0.25">
      <c r="A18" s="118"/>
      <c r="B18" s="944">
        <f t="shared" si="2"/>
        <v>34</v>
      </c>
      <c r="C18" s="1114"/>
      <c r="D18" s="1280"/>
      <c r="E18" s="1281"/>
      <c r="F18" s="1280">
        <f t="shared" si="6"/>
        <v>0</v>
      </c>
      <c r="G18" s="1282"/>
      <c r="H18" s="1283"/>
      <c r="I18" s="945">
        <f t="shared" si="3"/>
        <v>406.57999999999993</v>
      </c>
      <c r="J18" s="584"/>
      <c r="K18" s="118"/>
      <c r="L18" s="944">
        <f t="shared" si="4"/>
        <v>48</v>
      </c>
      <c r="M18" s="1114"/>
      <c r="N18" s="1021"/>
      <c r="O18" s="1022"/>
      <c r="P18" s="1021">
        <f t="shared" si="7"/>
        <v>0</v>
      </c>
      <c r="Q18" s="1023"/>
      <c r="R18" s="1024"/>
      <c r="S18" s="945">
        <f t="shared" si="5"/>
        <v>598.37</v>
      </c>
    </row>
    <row r="19" spans="1:19" x14ac:dyDescent="0.25">
      <c r="A19" s="118"/>
      <c r="B19" s="944">
        <f t="shared" si="2"/>
        <v>34</v>
      </c>
      <c r="C19" s="1114"/>
      <c r="D19" s="1280"/>
      <c r="E19" s="1281"/>
      <c r="F19" s="1280">
        <f t="shared" si="6"/>
        <v>0</v>
      </c>
      <c r="G19" s="1282"/>
      <c r="H19" s="1283"/>
      <c r="I19" s="945">
        <f t="shared" si="3"/>
        <v>406.57999999999993</v>
      </c>
      <c r="J19" s="584"/>
      <c r="K19" s="118"/>
      <c r="L19" s="944">
        <f t="shared" si="4"/>
        <v>48</v>
      </c>
      <c r="M19" s="1114"/>
      <c r="N19" s="1021"/>
      <c r="O19" s="1022"/>
      <c r="P19" s="1021">
        <f t="shared" si="7"/>
        <v>0</v>
      </c>
      <c r="Q19" s="1023"/>
      <c r="R19" s="1024"/>
      <c r="S19" s="945">
        <f t="shared" si="5"/>
        <v>598.37</v>
      </c>
    </row>
    <row r="20" spans="1:19" x14ac:dyDescent="0.25">
      <c r="A20" s="118"/>
      <c r="B20" s="944">
        <f t="shared" si="2"/>
        <v>34</v>
      </c>
      <c r="C20" s="1114"/>
      <c r="D20" s="1280"/>
      <c r="E20" s="1281"/>
      <c r="F20" s="1280">
        <f t="shared" si="6"/>
        <v>0</v>
      </c>
      <c r="G20" s="1282"/>
      <c r="H20" s="1283"/>
      <c r="I20" s="945">
        <f t="shared" si="3"/>
        <v>406.57999999999993</v>
      </c>
      <c r="K20" s="118"/>
      <c r="L20" s="944">
        <f t="shared" si="4"/>
        <v>48</v>
      </c>
      <c r="M20" s="1114"/>
      <c r="N20" s="1021"/>
      <c r="O20" s="1022"/>
      <c r="P20" s="1021">
        <f t="shared" si="7"/>
        <v>0</v>
      </c>
      <c r="Q20" s="1023"/>
      <c r="R20" s="1024"/>
      <c r="S20" s="945">
        <f t="shared" si="5"/>
        <v>598.37</v>
      </c>
    </row>
    <row r="21" spans="1:19" x14ac:dyDescent="0.25">
      <c r="A21" s="118"/>
      <c r="B21" s="665">
        <f t="shared" si="2"/>
        <v>34</v>
      </c>
      <c r="C21" s="1114"/>
      <c r="D21" s="1280"/>
      <c r="E21" s="1281"/>
      <c r="F21" s="1280">
        <f t="shared" si="6"/>
        <v>0</v>
      </c>
      <c r="G21" s="1282"/>
      <c r="H21" s="1283"/>
      <c r="I21" s="586">
        <f t="shared" si="3"/>
        <v>406.57999999999993</v>
      </c>
      <c r="K21" s="118"/>
      <c r="L21" s="665">
        <f t="shared" si="4"/>
        <v>48</v>
      </c>
      <c r="M21" s="1114"/>
      <c r="N21" s="1021"/>
      <c r="O21" s="1022"/>
      <c r="P21" s="1021">
        <f t="shared" si="7"/>
        <v>0</v>
      </c>
      <c r="Q21" s="1023"/>
      <c r="R21" s="1024"/>
      <c r="S21" s="586">
        <f t="shared" si="5"/>
        <v>598.37</v>
      </c>
    </row>
    <row r="22" spans="1:19" x14ac:dyDescent="0.25">
      <c r="A22" s="118"/>
      <c r="B22" s="708">
        <f t="shared" si="2"/>
        <v>34</v>
      </c>
      <c r="C22" s="1114"/>
      <c r="D22" s="1280"/>
      <c r="E22" s="1281"/>
      <c r="F22" s="1280">
        <f t="shared" si="6"/>
        <v>0</v>
      </c>
      <c r="G22" s="1282"/>
      <c r="H22" s="1283"/>
      <c r="I22" s="586">
        <f t="shared" si="3"/>
        <v>406.57999999999993</v>
      </c>
      <c r="K22" s="118"/>
      <c r="L22" s="708">
        <f t="shared" si="4"/>
        <v>48</v>
      </c>
      <c r="M22" s="1114"/>
      <c r="N22" s="1021"/>
      <c r="O22" s="1022"/>
      <c r="P22" s="1021">
        <f t="shared" si="7"/>
        <v>0</v>
      </c>
      <c r="Q22" s="1023"/>
      <c r="R22" s="1024"/>
      <c r="S22" s="586">
        <f t="shared" si="5"/>
        <v>598.37</v>
      </c>
    </row>
    <row r="23" spans="1:19" x14ac:dyDescent="0.25">
      <c r="A23" s="119"/>
      <c r="B23" s="219">
        <f t="shared" si="2"/>
        <v>34</v>
      </c>
      <c r="C23" s="1115"/>
      <c r="D23" s="1229"/>
      <c r="E23" s="1284"/>
      <c r="F23" s="1280">
        <f t="shared" si="6"/>
        <v>0</v>
      </c>
      <c r="G23" s="1230"/>
      <c r="H23" s="1231"/>
      <c r="I23" s="586">
        <f t="shared" si="3"/>
        <v>406.57999999999993</v>
      </c>
      <c r="K23" s="119"/>
      <c r="L23" s="219">
        <f t="shared" si="4"/>
        <v>48</v>
      </c>
      <c r="M23" s="1115"/>
      <c r="N23" s="1403"/>
      <c r="O23" s="1404"/>
      <c r="P23" s="1021">
        <f t="shared" si="7"/>
        <v>0</v>
      </c>
      <c r="Q23" s="1405"/>
      <c r="R23" s="210"/>
      <c r="S23" s="586">
        <f t="shared" si="5"/>
        <v>598.37</v>
      </c>
    </row>
    <row r="24" spans="1:19" x14ac:dyDescent="0.25">
      <c r="A24" s="118"/>
      <c r="B24" s="219">
        <f t="shared" si="2"/>
        <v>34</v>
      </c>
      <c r="C24" s="1115"/>
      <c r="D24" s="1229"/>
      <c r="E24" s="1284"/>
      <c r="F24" s="1280">
        <f t="shared" si="6"/>
        <v>0</v>
      </c>
      <c r="G24" s="1230"/>
      <c r="H24" s="1231"/>
      <c r="I24" s="586">
        <f t="shared" si="3"/>
        <v>406.57999999999993</v>
      </c>
      <c r="K24" s="118"/>
      <c r="L24" s="219">
        <f t="shared" si="4"/>
        <v>48</v>
      </c>
      <c r="M24" s="1115"/>
      <c r="N24" s="1403"/>
      <c r="O24" s="1404"/>
      <c r="P24" s="1021">
        <f t="shared" si="7"/>
        <v>0</v>
      </c>
      <c r="Q24" s="1405"/>
      <c r="R24" s="210"/>
      <c r="S24" s="586">
        <f t="shared" si="5"/>
        <v>598.37</v>
      </c>
    </row>
    <row r="25" spans="1:19" x14ac:dyDescent="0.25">
      <c r="A25" s="118"/>
      <c r="B25" s="219">
        <f t="shared" si="2"/>
        <v>34</v>
      </c>
      <c r="C25" s="1115"/>
      <c r="D25" s="1229"/>
      <c r="E25" s="1284"/>
      <c r="F25" s="1280">
        <f t="shared" si="6"/>
        <v>0</v>
      </c>
      <c r="G25" s="1230"/>
      <c r="H25" s="1231"/>
      <c r="I25" s="586">
        <f t="shared" si="3"/>
        <v>406.57999999999993</v>
      </c>
      <c r="K25" s="118"/>
      <c r="L25" s="219">
        <f t="shared" si="4"/>
        <v>48</v>
      </c>
      <c r="M25" s="1115"/>
      <c r="N25" s="1403"/>
      <c r="O25" s="1404"/>
      <c r="P25" s="1021">
        <f t="shared" si="7"/>
        <v>0</v>
      </c>
      <c r="Q25" s="1405"/>
      <c r="R25" s="210"/>
      <c r="S25" s="586">
        <f t="shared" si="5"/>
        <v>598.37</v>
      </c>
    </row>
    <row r="26" spans="1:19" x14ac:dyDescent="0.25">
      <c r="A26" s="118"/>
      <c r="B26" s="174">
        <f t="shared" si="2"/>
        <v>34</v>
      </c>
      <c r="C26" s="1115"/>
      <c r="D26" s="1229"/>
      <c r="E26" s="1284"/>
      <c r="F26" s="1280">
        <f t="shared" si="6"/>
        <v>0</v>
      </c>
      <c r="G26" s="1230"/>
      <c r="H26" s="1231"/>
      <c r="I26" s="586">
        <f t="shared" si="3"/>
        <v>406.57999999999993</v>
      </c>
      <c r="K26" s="118"/>
      <c r="L26" s="174">
        <f t="shared" si="4"/>
        <v>48</v>
      </c>
      <c r="M26" s="1115"/>
      <c r="N26" s="1403"/>
      <c r="O26" s="1404"/>
      <c r="P26" s="1021">
        <f t="shared" si="7"/>
        <v>0</v>
      </c>
      <c r="Q26" s="1405"/>
      <c r="R26" s="210"/>
      <c r="S26" s="586">
        <f t="shared" si="5"/>
        <v>598.37</v>
      </c>
    </row>
    <row r="27" spans="1:19" x14ac:dyDescent="0.25">
      <c r="A27" s="118"/>
      <c r="B27" s="219">
        <f t="shared" si="2"/>
        <v>34</v>
      </c>
      <c r="C27" s="1115"/>
      <c r="D27" s="1229"/>
      <c r="E27" s="1284"/>
      <c r="F27" s="1280">
        <f t="shared" si="6"/>
        <v>0</v>
      </c>
      <c r="G27" s="1230"/>
      <c r="H27" s="1231"/>
      <c r="I27" s="586">
        <f t="shared" si="3"/>
        <v>406.57999999999993</v>
      </c>
      <c r="K27" s="118"/>
      <c r="L27" s="219">
        <f t="shared" si="4"/>
        <v>48</v>
      </c>
      <c r="M27" s="1115"/>
      <c r="N27" s="1403"/>
      <c r="O27" s="1404"/>
      <c r="P27" s="1021">
        <f t="shared" si="7"/>
        <v>0</v>
      </c>
      <c r="Q27" s="1405"/>
      <c r="R27" s="210"/>
      <c r="S27" s="586">
        <f t="shared" si="5"/>
        <v>598.37</v>
      </c>
    </row>
    <row r="28" spans="1:19" x14ac:dyDescent="0.25">
      <c r="A28" s="118"/>
      <c r="B28" s="174">
        <f t="shared" si="2"/>
        <v>34</v>
      </c>
      <c r="C28" s="1115"/>
      <c r="D28" s="1229"/>
      <c r="E28" s="1284"/>
      <c r="F28" s="1280">
        <f t="shared" si="6"/>
        <v>0</v>
      </c>
      <c r="G28" s="1230"/>
      <c r="H28" s="1231"/>
      <c r="I28" s="586">
        <f t="shared" si="3"/>
        <v>406.57999999999993</v>
      </c>
      <c r="K28" s="118"/>
      <c r="L28" s="174">
        <f t="shared" si="4"/>
        <v>48</v>
      </c>
      <c r="M28" s="1115"/>
      <c r="N28" s="1403"/>
      <c r="O28" s="1404"/>
      <c r="P28" s="1021">
        <f t="shared" si="7"/>
        <v>0</v>
      </c>
      <c r="Q28" s="1405"/>
      <c r="R28" s="210"/>
      <c r="S28" s="586">
        <f t="shared" si="5"/>
        <v>598.37</v>
      </c>
    </row>
    <row r="29" spans="1:19" x14ac:dyDescent="0.25">
      <c r="A29" s="118"/>
      <c r="B29" s="219">
        <f t="shared" si="2"/>
        <v>34</v>
      </c>
      <c r="C29" s="1115"/>
      <c r="D29" s="1229"/>
      <c r="E29" s="1284"/>
      <c r="F29" s="1280">
        <f t="shared" si="6"/>
        <v>0</v>
      </c>
      <c r="G29" s="1230"/>
      <c r="H29" s="1231"/>
      <c r="I29" s="586">
        <f t="shared" si="3"/>
        <v>406.57999999999993</v>
      </c>
      <c r="K29" s="118"/>
      <c r="L29" s="219">
        <f t="shared" si="4"/>
        <v>48</v>
      </c>
      <c r="M29" s="1115"/>
      <c r="N29" s="1403"/>
      <c r="O29" s="1404"/>
      <c r="P29" s="1021">
        <f t="shared" si="7"/>
        <v>0</v>
      </c>
      <c r="Q29" s="1405"/>
      <c r="R29" s="210"/>
      <c r="S29" s="586">
        <f t="shared" si="5"/>
        <v>598.37</v>
      </c>
    </row>
    <row r="30" spans="1:19" x14ac:dyDescent="0.25">
      <c r="A30" s="118"/>
      <c r="B30" s="219">
        <f t="shared" si="2"/>
        <v>34</v>
      </c>
      <c r="C30" s="1115"/>
      <c r="D30" s="1229"/>
      <c r="E30" s="1284"/>
      <c r="F30" s="1280">
        <f t="shared" si="6"/>
        <v>0</v>
      </c>
      <c r="G30" s="1230"/>
      <c r="H30" s="1231"/>
      <c r="I30" s="586">
        <f t="shared" si="3"/>
        <v>406.57999999999993</v>
      </c>
      <c r="K30" s="118"/>
      <c r="L30" s="219">
        <f t="shared" si="4"/>
        <v>48</v>
      </c>
      <c r="M30" s="1115"/>
      <c r="N30" s="1403"/>
      <c r="O30" s="1404"/>
      <c r="P30" s="1021">
        <f t="shared" si="7"/>
        <v>0</v>
      </c>
      <c r="Q30" s="1405"/>
      <c r="R30" s="210"/>
      <c r="S30" s="586">
        <f t="shared" si="5"/>
        <v>598.37</v>
      </c>
    </row>
    <row r="31" spans="1:19" x14ac:dyDescent="0.25">
      <c r="A31" s="118"/>
      <c r="B31" s="219">
        <f t="shared" si="2"/>
        <v>34</v>
      </c>
      <c r="C31" s="1115"/>
      <c r="D31" s="1229"/>
      <c r="E31" s="1284"/>
      <c r="F31" s="1280">
        <f t="shared" si="6"/>
        <v>0</v>
      </c>
      <c r="G31" s="1230"/>
      <c r="H31" s="1231"/>
      <c r="I31" s="586">
        <f t="shared" si="3"/>
        <v>406.57999999999993</v>
      </c>
      <c r="K31" s="118"/>
      <c r="L31" s="219">
        <f t="shared" si="4"/>
        <v>48</v>
      </c>
      <c r="M31" s="1115"/>
      <c r="N31" s="1403"/>
      <c r="O31" s="1404"/>
      <c r="P31" s="1021">
        <f t="shared" si="7"/>
        <v>0</v>
      </c>
      <c r="Q31" s="1405"/>
      <c r="R31" s="210"/>
      <c r="S31" s="586">
        <f t="shared" si="5"/>
        <v>598.37</v>
      </c>
    </row>
    <row r="32" spans="1:19" x14ac:dyDescent="0.25">
      <c r="A32" s="118"/>
      <c r="B32" s="219">
        <f t="shared" si="2"/>
        <v>34</v>
      </c>
      <c r="C32" s="1115"/>
      <c r="D32" s="1229"/>
      <c r="E32" s="1284"/>
      <c r="F32" s="1280">
        <f t="shared" si="6"/>
        <v>0</v>
      </c>
      <c r="G32" s="1230"/>
      <c r="H32" s="1231"/>
      <c r="I32" s="586">
        <f t="shared" si="3"/>
        <v>406.57999999999993</v>
      </c>
      <c r="K32" s="118"/>
      <c r="L32" s="219">
        <f t="shared" si="4"/>
        <v>48</v>
      </c>
      <c r="M32" s="1115"/>
      <c r="N32" s="1403"/>
      <c r="O32" s="1404"/>
      <c r="P32" s="1021">
        <f t="shared" si="7"/>
        <v>0</v>
      </c>
      <c r="Q32" s="1405"/>
      <c r="R32" s="210"/>
      <c r="S32" s="586">
        <f t="shared" si="5"/>
        <v>598.37</v>
      </c>
    </row>
    <row r="33" spans="1:19" x14ac:dyDescent="0.25">
      <c r="A33" s="118"/>
      <c r="B33" s="219">
        <f t="shared" si="2"/>
        <v>34</v>
      </c>
      <c r="C33" s="1115"/>
      <c r="D33" s="1229"/>
      <c r="E33" s="1284"/>
      <c r="F33" s="1280">
        <f t="shared" si="6"/>
        <v>0</v>
      </c>
      <c r="G33" s="1230"/>
      <c r="H33" s="1231"/>
      <c r="I33" s="586">
        <f t="shared" si="3"/>
        <v>406.57999999999993</v>
      </c>
      <c r="K33" s="118"/>
      <c r="L33" s="219">
        <f t="shared" si="4"/>
        <v>48</v>
      </c>
      <c r="M33" s="1115"/>
      <c r="N33" s="1403"/>
      <c r="O33" s="1404"/>
      <c r="P33" s="1021">
        <f t="shared" si="7"/>
        <v>0</v>
      </c>
      <c r="Q33" s="1405"/>
      <c r="R33" s="210"/>
      <c r="S33" s="586">
        <f t="shared" si="5"/>
        <v>598.37</v>
      </c>
    </row>
    <row r="34" spans="1:19" x14ac:dyDescent="0.25">
      <c r="A34" s="118"/>
      <c r="B34" s="219">
        <f t="shared" si="2"/>
        <v>34</v>
      </c>
      <c r="C34" s="1115"/>
      <c r="D34" s="1229"/>
      <c r="E34" s="1284"/>
      <c r="F34" s="1280">
        <f t="shared" si="6"/>
        <v>0</v>
      </c>
      <c r="G34" s="1230"/>
      <c r="H34" s="1231"/>
      <c r="I34" s="586">
        <f t="shared" si="3"/>
        <v>406.57999999999993</v>
      </c>
      <c r="K34" s="118"/>
      <c r="L34" s="219">
        <f t="shared" si="4"/>
        <v>48</v>
      </c>
      <c r="M34" s="1115"/>
      <c r="N34" s="1403"/>
      <c r="O34" s="1404"/>
      <c r="P34" s="1021">
        <f t="shared" si="7"/>
        <v>0</v>
      </c>
      <c r="Q34" s="1405"/>
      <c r="R34" s="210"/>
      <c r="S34" s="586">
        <f t="shared" si="5"/>
        <v>598.37</v>
      </c>
    </row>
    <row r="35" spans="1:19" x14ac:dyDescent="0.25">
      <c r="A35" s="118"/>
      <c r="B35" s="219">
        <f t="shared" si="2"/>
        <v>34</v>
      </c>
      <c r="C35" s="1115"/>
      <c r="D35" s="1229"/>
      <c r="E35" s="1284"/>
      <c r="F35" s="1280">
        <f t="shared" si="6"/>
        <v>0</v>
      </c>
      <c r="G35" s="1230"/>
      <c r="H35" s="1231"/>
      <c r="I35" s="586">
        <f t="shared" si="3"/>
        <v>406.57999999999993</v>
      </c>
      <c r="K35" s="118"/>
      <c r="L35" s="219">
        <f t="shared" si="4"/>
        <v>48</v>
      </c>
      <c r="M35" s="1115"/>
      <c r="N35" s="1403"/>
      <c r="O35" s="1404"/>
      <c r="P35" s="1021">
        <f t="shared" si="7"/>
        <v>0</v>
      </c>
      <c r="Q35" s="1405"/>
      <c r="R35" s="210"/>
      <c r="S35" s="586">
        <f t="shared" si="5"/>
        <v>598.37</v>
      </c>
    </row>
    <row r="36" spans="1:19" x14ac:dyDescent="0.25">
      <c r="A36" s="118" t="s">
        <v>22</v>
      </c>
      <c r="B36" s="219">
        <f t="shared" si="2"/>
        <v>34</v>
      </c>
      <c r="C36" s="1115"/>
      <c r="D36" s="1229"/>
      <c r="E36" s="1284"/>
      <c r="F36" s="1280">
        <f t="shared" si="6"/>
        <v>0</v>
      </c>
      <c r="G36" s="1230"/>
      <c r="H36" s="1231"/>
      <c r="I36" s="586">
        <f t="shared" si="3"/>
        <v>406.57999999999993</v>
      </c>
      <c r="K36" s="118" t="s">
        <v>22</v>
      </c>
      <c r="L36" s="219">
        <f t="shared" si="4"/>
        <v>48</v>
      </c>
      <c r="M36" s="1115"/>
      <c r="N36" s="1403"/>
      <c r="O36" s="1404"/>
      <c r="P36" s="1021">
        <f t="shared" si="7"/>
        <v>0</v>
      </c>
      <c r="Q36" s="1405"/>
      <c r="R36" s="210"/>
      <c r="S36" s="586">
        <f t="shared" si="5"/>
        <v>598.37</v>
      </c>
    </row>
    <row r="37" spans="1:19" x14ac:dyDescent="0.25">
      <c r="A37" s="119"/>
      <c r="B37" s="219">
        <f t="shared" si="2"/>
        <v>34</v>
      </c>
      <c r="C37" s="1115"/>
      <c r="D37" s="1229"/>
      <c r="E37" s="1284"/>
      <c r="F37" s="1280">
        <f t="shared" si="6"/>
        <v>0</v>
      </c>
      <c r="G37" s="1230"/>
      <c r="H37" s="1231"/>
      <c r="I37" s="586">
        <f t="shared" si="3"/>
        <v>406.57999999999993</v>
      </c>
      <c r="K37" s="119"/>
      <c r="L37" s="219">
        <f t="shared" si="4"/>
        <v>48</v>
      </c>
      <c r="M37" s="1115"/>
      <c r="N37" s="1403"/>
      <c r="O37" s="1404"/>
      <c r="P37" s="1021">
        <f t="shared" si="7"/>
        <v>0</v>
      </c>
      <c r="Q37" s="1405"/>
      <c r="R37" s="210"/>
      <c r="S37" s="586">
        <f t="shared" si="5"/>
        <v>598.37</v>
      </c>
    </row>
    <row r="38" spans="1:19" x14ac:dyDescent="0.25">
      <c r="A38" s="118"/>
      <c r="B38" s="219">
        <f t="shared" si="2"/>
        <v>34</v>
      </c>
      <c r="C38" s="1115"/>
      <c r="D38" s="1229"/>
      <c r="E38" s="1284"/>
      <c r="F38" s="1280">
        <f t="shared" si="6"/>
        <v>0</v>
      </c>
      <c r="G38" s="1230"/>
      <c r="H38" s="1231"/>
      <c r="I38" s="586">
        <f t="shared" si="3"/>
        <v>406.57999999999993</v>
      </c>
      <c r="K38" s="118"/>
      <c r="L38" s="219">
        <f t="shared" si="4"/>
        <v>48</v>
      </c>
      <c r="M38" s="1115"/>
      <c r="N38" s="1403"/>
      <c r="O38" s="1404"/>
      <c r="P38" s="1021">
        <f t="shared" si="7"/>
        <v>0</v>
      </c>
      <c r="Q38" s="1405"/>
      <c r="R38" s="210"/>
      <c r="S38" s="586">
        <f t="shared" si="5"/>
        <v>598.37</v>
      </c>
    </row>
    <row r="39" spans="1:19" x14ac:dyDescent="0.25">
      <c r="A39" s="118"/>
      <c r="B39" s="82">
        <f t="shared" si="2"/>
        <v>34</v>
      </c>
      <c r="C39" s="1115"/>
      <c r="D39" s="1189"/>
      <c r="E39" s="1190"/>
      <c r="F39" s="1188">
        <f t="shared" si="6"/>
        <v>0</v>
      </c>
      <c r="G39" s="1191"/>
      <c r="H39" s="1192"/>
      <c r="I39" s="586">
        <f t="shared" si="3"/>
        <v>406.57999999999993</v>
      </c>
      <c r="K39" s="118"/>
      <c r="L39" s="82">
        <f t="shared" si="4"/>
        <v>48</v>
      </c>
      <c r="M39" s="1115"/>
      <c r="N39" s="1403"/>
      <c r="O39" s="1404"/>
      <c r="P39" s="1021">
        <f t="shared" si="7"/>
        <v>0</v>
      </c>
      <c r="Q39" s="1405"/>
      <c r="R39" s="210"/>
      <c r="S39" s="586">
        <f t="shared" si="5"/>
        <v>598.37</v>
      </c>
    </row>
    <row r="40" spans="1:19" x14ac:dyDescent="0.25">
      <c r="A40" s="118"/>
      <c r="B40" s="82">
        <f t="shared" si="2"/>
        <v>34</v>
      </c>
      <c r="C40" s="1115"/>
      <c r="D40" s="1189"/>
      <c r="E40" s="1190"/>
      <c r="F40" s="1188">
        <f t="shared" si="6"/>
        <v>0</v>
      </c>
      <c r="G40" s="1191"/>
      <c r="H40" s="1192"/>
      <c r="I40" s="586">
        <f t="shared" si="3"/>
        <v>406.57999999999993</v>
      </c>
      <c r="K40" s="118"/>
      <c r="L40" s="82">
        <f t="shared" si="4"/>
        <v>48</v>
      </c>
      <c r="M40" s="1115"/>
      <c r="N40" s="1403"/>
      <c r="O40" s="1404"/>
      <c r="P40" s="1021">
        <f t="shared" si="7"/>
        <v>0</v>
      </c>
      <c r="Q40" s="1405"/>
      <c r="R40" s="210"/>
      <c r="S40" s="586">
        <f t="shared" si="5"/>
        <v>598.37</v>
      </c>
    </row>
    <row r="41" spans="1:19" x14ac:dyDescent="0.25">
      <c r="A41" s="118"/>
      <c r="B41" s="82">
        <f t="shared" si="2"/>
        <v>34</v>
      </c>
      <c r="C41" s="1115"/>
      <c r="D41" s="68"/>
      <c r="E41" s="191"/>
      <c r="F41" s="1021">
        <f t="shared" si="6"/>
        <v>0</v>
      </c>
      <c r="G41" s="69"/>
      <c r="H41" s="70"/>
      <c r="I41" s="586">
        <f t="shared" si="3"/>
        <v>406.57999999999993</v>
      </c>
      <c r="K41" s="118"/>
      <c r="L41" s="82">
        <f t="shared" si="4"/>
        <v>48</v>
      </c>
      <c r="M41" s="1115"/>
      <c r="N41" s="1403"/>
      <c r="O41" s="1404"/>
      <c r="P41" s="1021">
        <f t="shared" si="7"/>
        <v>0</v>
      </c>
      <c r="Q41" s="1405"/>
      <c r="R41" s="210"/>
      <c r="S41" s="586">
        <f t="shared" si="5"/>
        <v>598.37</v>
      </c>
    </row>
    <row r="42" spans="1:19" x14ac:dyDescent="0.25">
      <c r="A42" s="118"/>
      <c r="B42" s="82">
        <f t="shared" si="2"/>
        <v>34</v>
      </c>
      <c r="C42" s="1115"/>
      <c r="D42" s="68"/>
      <c r="E42" s="191"/>
      <c r="F42" s="1021">
        <f t="shared" si="6"/>
        <v>0</v>
      </c>
      <c r="G42" s="69"/>
      <c r="H42" s="70"/>
      <c r="I42" s="586">
        <f t="shared" si="3"/>
        <v>406.57999999999993</v>
      </c>
      <c r="K42" s="118"/>
      <c r="L42" s="82">
        <f t="shared" si="4"/>
        <v>48</v>
      </c>
      <c r="M42" s="1115"/>
      <c r="N42" s="1403"/>
      <c r="O42" s="1404"/>
      <c r="P42" s="1021">
        <f t="shared" si="7"/>
        <v>0</v>
      </c>
      <c r="Q42" s="1405"/>
      <c r="R42" s="210"/>
      <c r="S42" s="586">
        <f t="shared" si="5"/>
        <v>598.37</v>
      </c>
    </row>
    <row r="43" spans="1:19" x14ac:dyDescent="0.25">
      <c r="A43" s="118"/>
      <c r="B43" s="82">
        <f t="shared" si="2"/>
        <v>34</v>
      </c>
      <c r="C43" s="1115"/>
      <c r="D43" s="68"/>
      <c r="E43" s="191"/>
      <c r="F43" s="1021">
        <f t="shared" si="6"/>
        <v>0</v>
      </c>
      <c r="G43" s="69"/>
      <c r="H43" s="70"/>
      <c r="I43" s="586">
        <f t="shared" si="3"/>
        <v>406.57999999999993</v>
      </c>
      <c r="K43" s="118"/>
      <c r="L43" s="82">
        <f t="shared" si="4"/>
        <v>48</v>
      </c>
      <c r="M43" s="1115"/>
      <c r="N43" s="1403"/>
      <c r="O43" s="1404"/>
      <c r="P43" s="1021">
        <f t="shared" si="7"/>
        <v>0</v>
      </c>
      <c r="Q43" s="1405"/>
      <c r="R43" s="210"/>
      <c r="S43" s="586">
        <f t="shared" si="5"/>
        <v>598.37</v>
      </c>
    </row>
    <row r="44" spans="1:19" x14ac:dyDescent="0.25">
      <c r="A44" s="118"/>
      <c r="B44" s="82">
        <f t="shared" si="2"/>
        <v>34</v>
      </c>
      <c r="C44" s="1115"/>
      <c r="D44" s="68"/>
      <c r="E44" s="191"/>
      <c r="F44" s="1021">
        <f t="shared" si="6"/>
        <v>0</v>
      </c>
      <c r="G44" s="69"/>
      <c r="H44" s="70"/>
      <c r="I44" s="586">
        <f t="shared" si="3"/>
        <v>406.57999999999993</v>
      </c>
      <c r="K44" s="118"/>
      <c r="L44" s="82">
        <f t="shared" si="4"/>
        <v>48</v>
      </c>
      <c r="M44" s="1115"/>
      <c r="N44" s="68"/>
      <c r="O44" s="191"/>
      <c r="P44" s="1021">
        <f t="shared" si="7"/>
        <v>0</v>
      </c>
      <c r="Q44" s="69"/>
      <c r="R44" s="70"/>
      <c r="S44" s="586">
        <f t="shared" si="5"/>
        <v>598.37</v>
      </c>
    </row>
    <row r="45" spans="1:19" ht="14.25" customHeight="1" x14ac:dyDescent="0.25">
      <c r="A45" s="118"/>
      <c r="B45" s="82">
        <f t="shared" si="2"/>
        <v>34</v>
      </c>
      <c r="C45" s="1115"/>
      <c r="D45" s="68"/>
      <c r="E45" s="191"/>
      <c r="F45" s="1021">
        <f t="shared" si="6"/>
        <v>0</v>
      </c>
      <c r="G45" s="69"/>
      <c r="H45" s="70"/>
      <c r="I45" s="586">
        <f t="shared" si="3"/>
        <v>406.57999999999993</v>
      </c>
      <c r="K45" s="118"/>
      <c r="L45" s="82">
        <f t="shared" si="4"/>
        <v>48</v>
      </c>
      <c r="M45" s="1115"/>
      <c r="N45" s="68"/>
      <c r="O45" s="191"/>
      <c r="P45" s="1021">
        <f t="shared" si="7"/>
        <v>0</v>
      </c>
      <c r="Q45" s="69"/>
      <c r="R45" s="70"/>
      <c r="S45" s="586">
        <f t="shared" si="5"/>
        <v>598.37</v>
      </c>
    </row>
    <row r="46" spans="1:19" x14ac:dyDescent="0.25">
      <c r="A46" s="118"/>
      <c r="C46" s="1115"/>
      <c r="D46" s="58"/>
      <c r="E46" s="198"/>
      <c r="F46" s="1021">
        <f t="shared" si="6"/>
        <v>0</v>
      </c>
      <c r="G46" s="69"/>
      <c r="H46" s="70"/>
      <c r="I46" s="586" t="e">
        <f>#REF!-F46</f>
        <v>#REF!</v>
      </c>
      <c r="K46" s="118"/>
      <c r="M46" s="1115"/>
      <c r="N46" s="58"/>
      <c r="O46" s="198"/>
      <c r="P46" s="1021">
        <f t="shared" si="7"/>
        <v>0</v>
      </c>
      <c r="Q46" s="69"/>
      <c r="R46" s="70"/>
      <c r="S46" s="58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34</v>
      </c>
      <c r="N51" s="45" t="s">
        <v>4</v>
      </c>
      <c r="O51" s="55">
        <f>P5+P6-M48+P7</f>
        <v>48</v>
      </c>
    </row>
    <row r="52" spans="3:16" ht="15.75" thickBot="1" x14ac:dyDescent="0.3"/>
    <row r="53" spans="3:16" ht="15.75" thickBot="1" x14ac:dyDescent="0.3">
      <c r="C53" s="1594" t="s">
        <v>11</v>
      </c>
      <c r="D53" s="1595"/>
      <c r="E53" s="56">
        <f>E5+E6-F48+E7</f>
        <v>406.58000000000004</v>
      </c>
      <c r="F53" s="1122"/>
      <c r="M53" s="1594" t="s">
        <v>11</v>
      </c>
      <c r="N53" s="1595"/>
      <c r="O53" s="56">
        <f>O5+O6-P48+O7</f>
        <v>598.37</v>
      </c>
      <c r="P53" s="132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592"/>
      <c r="B1" s="1592"/>
      <c r="C1" s="1592"/>
      <c r="D1" s="1592"/>
      <c r="E1" s="1592"/>
      <c r="F1" s="1592"/>
      <c r="G1" s="1592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1"/>
      <c r="F4" s="653"/>
      <c r="G4" s="151"/>
      <c r="H4" s="151"/>
    </row>
    <row r="5" spans="1:9" ht="15.75" customHeight="1" x14ac:dyDescent="0.25">
      <c r="A5" s="213"/>
      <c r="B5" s="1603"/>
      <c r="C5" s="504"/>
      <c r="D5" s="701"/>
      <c r="E5" s="633"/>
      <c r="F5" s="653"/>
      <c r="G5" s="5"/>
    </row>
    <row r="6" spans="1:9" x14ac:dyDescent="0.25">
      <c r="A6" s="213"/>
      <c r="B6" s="1603"/>
      <c r="C6" s="360"/>
      <c r="D6" s="568"/>
      <c r="E6" s="702"/>
      <c r="F6" s="653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3"/>
      <c r="F7" s="65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5">
        <f>F6-C9+F5+F7+F4</f>
        <v>0</v>
      </c>
      <c r="C9" s="741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5">
        <f>B9-C10</f>
        <v>0</v>
      </c>
      <c r="C10" s="741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5">
        <f t="shared" ref="B11:B40" si="1">B10-C11</f>
        <v>0</v>
      </c>
      <c r="C11" s="741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5">
        <f t="shared" si="1"/>
        <v>0</v>
      </c>
      <c r="C12" s="741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5">
        <f t="shared" si="1"/>
        <v>0</v>
      </c>
      <c r="C13" s="741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5">
        <f t="shared" si="1"/>
        <v>0</v>
      </c>
      <c r="C14" s="741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5">
        <f t="shared" si="1"/>
        <v>0</v>
      </c>
      <c r="C15" s="741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5">
        <f t="shared" si="1"/>
        <v>0</v>
      </c>
      <c r="C16" s="741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5">
        <f t="shared" si="1"/>
        <v>0</v>
      </c>
      <c r="C17" s="741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5">
        <f t="shared" si="1"/>
        <v>0</v>
      </c>
      <c r="C18" s="741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5">
        <f t="shared" si="1"/>
        <v>0</v>
      </c>
      <c r="C19" s="741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5">
        <f t="shared" si="1"/>
        <v>0</v>
      </c>
      <c r="C20" s="741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5">
        <f t="shared" si="1"/>
        <v>0</v>
      </c>
      <c r="C21" s="741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8">
        <f t="shared" si="1"/>
        <v>0</v>
      </c>
      <c r="C22" s="741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8">
        <f t="shared" si="1"/>
        <v>0</v>
      </c>
      <c r="C23" s="741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8">
        <f t="shared" si="1"/>
        <v>0</v>
      </c>
      <c r="C24" s="741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8">
        <f t="shared" si="1"/>
        <v>0</v>
      </c>
      <c r="C25" s="741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59">
        <f t="shared" si="1"/>
        <v>0</v>
      </c>
      <c r="C26" s="741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8">
        <f t="shared" si="1"/>
        <v>0</v>
      </c>
      <c r="C27" s="741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59">
        <f t="shared" si="1"/>
        <v>0</v>
      </c>
      <c r="C28" s="741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8">
        <f t="shared" si="1"/>
        <v>0</v>
      </c>
      <c r="C29" s="741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594" t="s">
        <v>11</v>
      </c>
      <c r="D47" s="1595"/>
      <c r="E47" s="56">
        <f>E5+E6-F42+E7</f>
        <v>0</v>
      </c>
      <c r="F47" s="72"/>
    </row>
    <row r="50" spans="1:7" x14ac:dyDescent="0.25">
      <c r="A50" s="213"/>
      <c r="B50" s="1600"/>
      <c r="C50" s="438"/>
      <c r="D50" s="218"/>
      <c r="E50" s="77"/>
      <c r="F50" s="61"/>
      <c r="G50" s="5"/>
    </row>
    <row r="51" spans="1:7" x14ac:dyDescent="0.25">
      <c r="A51" s="213"/>
      <c r="B51" s="1600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2023-08-30T15:07:57Z</dcterms:modified>
</cp:coreProperties>
</file>