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7" i="38" l="1"/>
  <c r="T127" i="38"/>
  <c r="S126" i="38"/>
  <c r="T126" i="38"/>
  <c r="I127" i="38"/>
  <c r="I126" i="38"/>
  <c r="S119" i="38" l="1"/>
  <c r="T119" i="38" s="1"/>
  <c r="S120" i="38"/>
  <c r="T120" i="38"/>
  <c r="S121" i="38"/>
  <c r="T121" i="38" s="1"/>
  <c r="I119" i="38"/>
  <c r="I120" i="38"/>
  <c r="I121" i="38"/>
  <c r="S138" i="38"/>
  <c r="T138" i="38"/>
  <c r="I138" i="38"/>
  <c r="T118" i="38" l="1"/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8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5" i="38"/>
  <c r="T135" i="38" s="1"/>
  <c r="S136" i="38"/>
  <c r="T136" i="38" s="1"/>
  <c r="S137" i="38"/>
  <c r="T137" i="38" s="1"/>
  <c r="S139" i="38"/>
  <c r="T139" i="38" s="1"/>
  <c r="S140" i="38"/>
  <c r="T140" i="38" s="1"/>
  <c r="S141" i="38"/>
  <c r="T141" i="38" s="1"/>
  <c r="S142" i="38"/>
  <c r="T142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2" i="38" l="1"/>
  <c r="T122" i="38" s="1"/>
  <c r="S123" i="38"/>
  <c r="T123" i="38" s="1"/>
  <c r="S124" i="38"/>
  <c r="T124" i="38" s="1"/>
  <c r="S125" i="38"/>
  <c r="T125" i="38" s="1"/>
  <c r="S128" i="38"/>
  <c r="T128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4" i="38" l="1"/>
  <c r="I123" i="38"/>
  <c r="I122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9" i="38" l="1"/>
  <c r="I109" i="38" l="1"/>
  <c r="EZ32" i="1" l="1"/>
  <c r="I137" i="38" l="1"/>
  <c r="I136" i="38"/>
  <c r="I135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5" i="38" l="1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I147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0" i="38" l="1"/>
  <c r="I129" i="38"/>
  <c r="I128" i="38"/>
  <c r="I125" i="38"/>
  <c r="S118" i="38"/>
  <c r="S129" i="38"/>
  <c r="T129" i="38" s="1"/>
  <c r="S130" i="38"/>
  <c r="T130" i="38" s="1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5" i="38" l="1"/>
  <c r="I146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I5" i="1" l="1"/>
  <c r="I93" i="38" l="1"/>
  <c r="I94" i="38"/>
  <c r="I9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190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31" i="38"/>
  <c r="S132" i="38"/>
  <c r="S133" i="38"/>
  <c r="S134" i="38"/>
  <c r="S143" i="38"/>
  <c r="S144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4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3" i="38" l="1"/>
  <c r="I143" i="38"/>
  <c r="S25" i="38" l="1"/>
  <c r="S26" i="38"/>
  <c r="S96" i="38" l="1"/>
  <c r="T96" i="38" s="1"/>
  <c r="S97" i="38"/>
  <c r="T97" i="38" s="1"/>
  <c r="T134" i="38"/>
  <c r="I133" i="38" l="1"/>
  <c r="GF5" i="1" l="1"/>
  <c r="FV5" i="1"/>
  <c r="EH5" i="1"/>
  <c r="DX5" i="1"/>
  <c r="I6" i="1"/>
  <c r="I114" i="38" l="1"/>
  <c r="I117" i="38"/>
  <c r="I131" i="38"/>
  <c r="I132" i="38"/>
  <c r="I134" i="38"/>
  <c r="I141" i="38"/>
  <c r="I142" i="38"/>
  <c r="I144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1" i="38" l="1"/>
  <c r="S6" i="38" l="1"/>
  <c r="S8" i="38"/>
  <c r="S16" i="38"/>
  <c r="S20" i="38"/>
  <c r="S7" i="38"/>
  <c r="S11" i="38"/>
  <c r="T132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3" i="38" l="1"/>
  <c r="T14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1" i="38"/>
  <c r="M191" i="38"/>
  <c r="K191" i="38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1" i="38"/>
  <c r="I191" i="38"/>
  <c r="H19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<sst xmlns="http://schemas.openxmlformats.org/spreadsheetml/2006/main" count="4559" uniqueCount="795">
  <si>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</si>
  <si>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</si>
  <si>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</si>
  <si>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</si>
  <si>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</si>
  <si>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</si>
  <si>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</si>
  <si>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</si>
  <si>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</si>
  <si>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</si>
  <si>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</si>
  <si>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</si>
  <si>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</si>
  <si>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</si>
  <si>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</si>
  <si>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</si>
  <si>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</si>
  <si>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</si>
  <si>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</si>
  <si>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</si>
  <si>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</si>
  <si>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</si>
  <si>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</si>
  <si>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</si>
  <si>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</si>
  <si>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</si>
  <si>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</si>
  <si>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</si>
  <si>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</si>
  <si>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</si>
  <si>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</si>
  <si>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</si>
  <si>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</si>
  <si>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</si>
  <si>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</si>
  <si>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</si>
  <si>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</si>
  <si>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</si>
  <si>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</si>
  <si>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</si>
  <si>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</si>
  <si>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</si>
  <si>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</si>
  <si>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</si>
  <si>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</si>
  <si>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</si>
  <si>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</si>
  <si>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</si>
  <si>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</si>
  <si>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</si>
  <si>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</si>
  <si>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</si>
  <si>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</si>
  <si>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</si>
  <si>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</si>
  <si>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</si>
  <si>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</si>
  <si>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</si>
  <si>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</si>
  <si>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</si>
  <si>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</si>
  <si>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</si>
  <si>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</si>
  <si>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</si>
  <si>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</si>
  <si>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</si>
  <si>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</si>
  <si>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</si>
  <si>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</si>
  <si>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</si>
  <si>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</si>
  <si>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</si>
  <si>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</si>
  <si>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</si>
  <si>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</si>
  <si>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</si>
  <si>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</si>
  <si>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</si>
  <si>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</si>
  <si>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</si>
  <si>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</si>
  <si>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</si>
  <si>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</si>
  <si>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</si>
  <si>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</si>
  <si>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</si>
  <si>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</si>
  <si>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</si>
  <si>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</si>
  <si>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</si>
  <si>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</si>
  <si>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</si>
  <si>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</si>
  <si>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</si>
  <si>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</si>
  <si>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</si>
  <si>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</si>
  <si>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</si>
  <si>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</si>
  <si>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</si>
  <si>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</si>
  <si>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</si>
  <si>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</si>
  <si>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</si>
  <si>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</si>
  <si>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</si>
  <si>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</si>
  <si>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</si>
  <si>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</si>
  <si>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</si>
  <si>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</si>
  <si>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</si>
  <si>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</si>
  <si>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</si>
  <si>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</si>
  <si>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</si>
  <si>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</si>
  <si>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</si>
  <si>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</si>
  <si>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</si>
  <si>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</si>
  <si>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</si>
  <si>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</si>
  <si>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</si>
  <si>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</si>
  <si>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</si>
  <si>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</si>
  <si>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</si>
  <si>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</si>
  <si>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</si>
  <si>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</si>
  <si>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</si>
  <si>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</si>
  <si>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</si>
  <si>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</si>
  <si>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</si>
  <si>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</si>
  <si>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</si>
  <si>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</si>
  <si>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</si>
  <si>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</si>
  <si>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</si>
  <si>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</si>
  <si>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</si>
  <si>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</si>
  <si>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</si>
  <si>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</si>
  <si>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</si>
  <si>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</si>
  <si>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</si>
  <si>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</si>
  <si>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</si>
  <si>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</si>
  <si>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</si>
  <si>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</si>
  <si>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</si>
  <si>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</si>
  <si>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</si>
  <si>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</si>
  <si>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</si>
  <si>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</si>
  <si>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</si>
  <si>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</si>
  <si>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</si>
  <si>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</si>
  <si>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</si>
  <si>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</si>
  <si>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</si>
  <si>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</si>
  <si>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</si>
  <si>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</si>
  <si>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</si>
  <si>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</si>
  <si>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</si>
  <si>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</si>
  <si>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</si>
  <si>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</si>
  <si>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</si>
  <si>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</si>
  <si>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</si>
  <si>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</si>
  <si>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</si>
  <si>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</si>
  <si>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</si>
  <si>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</si>
  <si>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</si>
  <si>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</si>
  <si>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</si>
  <si>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</si>
  <si>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</si>
  <si>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</si>
  <si>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</si>
  <si>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</si>
  <si>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</si>
  <si>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</si>
  <si>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</si>
  <si>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</si>
  <si>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</si>
  <si>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</si>
  <si>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</si>
  <si>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</si>
  <si>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</si>
  <si>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</si>
  <si>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</si>
  <si>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</si>
  <si>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</si>
  <si>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</si>
  <si>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</si>
  <si>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</si>
  <si>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</si>
  <si>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</si>
  <si>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</si>
  <si>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</si>
  <si>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</si>
  <si>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</si>
  <si>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</si>
  <si>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</si>
  <si>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</si>
  <si>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</si>
  <si>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</si>
  <si>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</si>
  <si>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</si>
  <si>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</si>
  <si>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</si>
  <si>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</si>
  <si>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</si>
  <si>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</si>
  <si>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</si>
  <si>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</si>
  <si>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</si>
  <si>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</si>
  <si>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</si>
  <si>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</si>
  <si>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</si>
  <si>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</si>
  <si>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</si>
  <si>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</si>
  <si>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</si>
  <si>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</si>
  <si>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</si>
  <si>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</si>
  <si>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</si>
  <si>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</si>
  <si>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</si>
  <si>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</si>
  <si>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</si>
  <si>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</si>
  <si>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</si>
  <si>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</si>
  <si>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</si>
  <si>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</si>
  <si>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</si>
  <si>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</si>
  <si>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</si>
  <si>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</si>
  <si>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</si>
  <si>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</si>
  <si>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</si>
  <si>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</si>
  <si>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</si>
  <si>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</si>
  <si>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</si>
  <si>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</si>
  <si>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</si>
  <si>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</si>
  <si>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</si>
  <si>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</si>
  <si>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</si>
  <si>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</si>
  <si>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</si>
  <si>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</si>
  <si>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</si>
  <si>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</si>
  <si>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</si>
  <si>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</si>
  <si>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</si>
  <si>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</si>
  <si>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</si>
  <si>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</si>
  <si>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</si>
  <si>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</si>
  <si>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</si>
  <si>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</si>
  <si>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</si>
  <si>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</si>
  <si>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</si>
  <si>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</si>
  <si>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</si>
  <si>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</si>
  <si>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</si>
  <si>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</si>
  <si>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</si>
  <si>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</si>
  <si>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</si>
  <si>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</si>
  <si>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</si>
  <si>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</si>
  <si>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</si>
  <si>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</si>
  <si>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</si>
  <si>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</si>
  <si>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</si>
  <si>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</si>
  <si>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</si>
  <si>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</si>
  <si>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</si>
  <si>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</si>
  <si>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</si>
  <si>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</si>
  <si>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</si>
  <si>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</si>
  <si>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</si>
  <si>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</si>
  <si>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</si>
  <si>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</si>
  <si>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</si>
  <si>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</si>
  <si>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</si>
  <si>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</si>
  <si>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</si>
  <si>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</si>
  <si>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</si>
  <si>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</si>
  <si>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</si>
  <si>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</si>
  <si>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</si>
  <si>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</si>
  <si>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</si>
  <si>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</si>
  <si>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</si>
  <si>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</si>
  <si>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</si>
  <si>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</si>
  <si>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</si>
  <si>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</si>
  <si>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</si>
  <si>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</si>
  <si>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</si>
  <si>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</si>
  <si>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</si>
  <si>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</si>
  <si>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</si>
  <si>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</si>
  <si>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</si>
  <si>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</si>
  <si>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</si>
  <si>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</si>
  <si>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</si>
  <si>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</si>
  <si>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</si>
  <si>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</si>
  <si>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</si>
  <si>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</si>
  <si>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</si>
  <si>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</si>
  <si>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</si>
  <si>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</si>
  <si>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</si>
  <si>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</si>
  <si>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</si>
  <si>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</si>
  <si>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</si>
  <si>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</si>
  <si>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</si>
  <si>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</si>
  <si>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</si>
  <si>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</si>
  <si>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</si>
  <si>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</si>
  <si>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</si>
  <si>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</si>
  <si>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</si>
  <si>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</si>
  <si>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</si>
  <si>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</si>
  <si>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</si>
  <si>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</si>
  <si>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</si>
  <si>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</si>
  <si>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</si>
  <si>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</si>
  <si>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</si>
  <si>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</si>
  <si>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</si>
  <si>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</si>
  <si>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</si>
  <si>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</si>
  <si>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</si>
  <si>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</si>
  <si>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</si>
  <si>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</si>
  <si>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</si>
  <si>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</si>
  <si>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</si>
  <si>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</si>
  <si>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</si>
  <si>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</si>
  <si>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</si>
  <si>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</si>
  <si>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</si>
  <si>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</si>
  <si>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</si>
  <si>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</si>
  <si>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</si>
  <si>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</si>
  <si>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</si>
  <si>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</si>
  <si>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</si>
  <si>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</si>
  <si>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</si>
  <si>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</si>
  <si>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</si>
  <si>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</si>
  <si>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</si>
  <si>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</si>
  <si>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</si>
  <si>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</si>
  <si>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</si>
  <si>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</si>
  <si>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</si>
  <si>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</si>
  <si>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</si>
  <si>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</si>
  <si>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</si>
  <si>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</si>
  <si>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</si>
  <si>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</si>
  <si>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</si>
  <si>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</si>
  <si>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</si>
  <si>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</si>
  <si>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</si>
  <si>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</si>
  <si>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</si>
  <si>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</si>
  <si>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</si>
  <si>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</si>
  <si>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</si>
  <si>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</si>
  <si>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</si>
  <si>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</si>
  <si>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</si>
  <si>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</si>
  <si>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</si>
  <si>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</si>
  <si>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</si>
  <si>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</si>
  <si>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</si>
  <si>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</si>
  <si>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</si>
  <si>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</si>
  <si>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</si>
  <si>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</si>
  <si>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</si>
  <si>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</si>
  <si>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</si>
  <si>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</si>
  <si>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</si>
  <si>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</si>
  <si>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</si>
  <si>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</si>
  <si>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</si>
  <si>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</si>
  <si>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</si>
  <si>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</si>
  <si>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</si>
  <si>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</si>
  <si>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</si>
  <si>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</si>
  <si>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</si>
  <si>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</si>
  <si>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</si>
  <si>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</si>
  <si>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</si>
  <si>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</si>
  <si>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</si>
  <si>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</si>
  <si>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</si>
  <si>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</si>
  <si>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</si>
  <si>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</si>
  <si>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</si>
  <si>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</si>
  <si>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</si>
  <si>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</si>
  <si>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</si>
  <si>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</si>
  <si>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</si>
  <si>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</si>
  <si>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</si>
  <si>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</si>
  <si>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</si>
  <si>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</si>
  <si>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</si>
  <si>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</si>
  <si>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</si>
  <si>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</si>
  <si>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</si>
  <si>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</si>
  <si>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</si>
  <si>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</si>
  <si>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</si>
  <si>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</si>
  <si>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</si>
  <si>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</si>
  <si>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</si>
  <si>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</si>
  <si>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</si>
  <si>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</si>
  <si>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</si>
  <si>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</si>
  <si>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</si>
  <si>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</si>
  <si>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</si>
  <si>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</si>
  <si>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</si>
  <si>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</si>
  <si>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</si>
  <si>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</si>
  <si>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</si>
  <si>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</si>
  <si>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</si>
  <si>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</si>
  <si>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</si>
  <si>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</si>
  <si>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</si>
  <si>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</si>
  <si>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</si>
  <si>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</si>
  <si>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</si>
  <si>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</si>
  <si>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</si>
  <si>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</si>
  <si>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</si>
  <si>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</si>
  <si>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</si>
  <si>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</si>
  <si>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</si>
  <si>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</si>
  <si>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</si>
  <si>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</si>
  <si>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</si>
  <si>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</si>
  <si>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</si>
  <si>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</si>
  <si>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</si>
  <si>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</si>
  <si>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</si>
  <si>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</si>
  <si>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</si>
  <si>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</si>
  <si>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</si>
  <si>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</si>
  <si>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</si>
  <si>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</si>
  <si>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</si>
  <si>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</si>
  <si>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</si>
  <si>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</si>
  <si>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</si>
  <si>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</si>
  <si>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</si>
  <si>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</si>
  <si>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</si>
  <si>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</si>
  <si>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</si>
  <si>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</si>
  <si>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</si>
  <si>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</si>
  <si>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</si>
  <si>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</si>
  <si>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</si>
  <si>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</si>
  <si>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</si>
  <si>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</si>
  <si>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</si>
  <si>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</si>
  <si>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</si>
  <si>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</si>
  <si>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</si>
  <si>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</si>
  <si>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</si>
  <si>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</si>
  <si>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</si>
  <si>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</si>
  <si>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</si>
  <si>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</si>
  <si>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</si>
  <si>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</si>
  <si>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</si>
  <si>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</si>
  <si>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</si>
  <si>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</si>
  <si>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</si>
  <si>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</si>
  <si>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</si>
  <si>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</si>
  <si>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</si>
  <si>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</si>
  <si>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</si>
  <si>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</si>
  <si>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</si>
  <si>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</si>
  <si>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</si>
  <si>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</si>
  <si>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</si>
  <si>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</si>
  <si>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</si>
  <si>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</si>
  <si>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</si>
  <si>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</si>
  <si>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</si>
  <si>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</si>
  <si>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</si>
  <si>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</si>
  <si>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</si>
  <si>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</si>
  <si>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</si>
  <si>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</si>
  <si>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</si>
  <si>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</si>
  <si>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</si>
  <si>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</si>
  <si>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</si>
  <si>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</si>
  <si>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</si>
  <si>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</si>
  <si>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</si>
  <si>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</si>
  <si>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</si>
  <si>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</si>
  <si>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</si>
  <si>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</si>
  <si>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</si>
  <si>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</si>
  <si>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</si>
  <si>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</si>
  <si>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</si>
  <si>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</si>
  <si>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</si>
  <si>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</si>
  <si>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</si>
  <si>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</si>
  <si>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</si>
  <si>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</si>
  <si>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</si>
  <si>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</si>
  <si>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</si>
  <si>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</si>
  <si>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</si>
  <si>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</si>
  <si>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</si>
  <si>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</si>
  <si>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</si>
  <si>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</si>
  <si>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</si>
  <si>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</si>
  <si>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</si>
  <si>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</si>
  <si>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</si>
  <si>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</si>
  <si>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</si>
  <si>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</si>
  <si>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</si>
  <si>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</si>
  <si>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</si>
  <si>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</si>
  <si>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</si>
  <si>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</si>
  <si>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</si>
  <si>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</si>
  <si>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</si>
  <si>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</si>
  <si>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</si>
  <si>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</si>
  <si>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</si>
  <si>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</si>
  <si>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</si>
  <si>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</si>
  <si>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</si>
  <si>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</si>
  <si>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</si>
  <si>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</si>
  <si>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</si>
  <si>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</si>
  <si>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</si>
  <si>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</si>
  <si>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</si>
  <si>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</si>
  <si>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</si>
  <si>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</si>
  <si>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</si>
  <si>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</si>
  <si>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</si>
  <si>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</si>
  <si>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</si>
  <si>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</si>
  <si>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</si>
  <si>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</si>
  <si>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</si>
  <si>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</si>
  <si>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</si>
  <si>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</si>
  <si>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</si>
  <si>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</si>
  <si>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</si>
  <si>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</si>
  <si>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</si>
  <si>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</si>
  <si>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</si>
  <si>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</si>
  <si>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</si>
  <si>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</si>
  <si>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</si>
  <si>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</si>
  <si>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</si>
  <si>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</si>
  <si>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</si>
  <si>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</si>
  <si>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</si>
  <si>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</si>
  <si>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</si>
  <si>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</si>
  <si>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</si>
  <si>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</si>
  <si>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</si>
  <si>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</si>
  <si>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</si>
  <si>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</si>
  <si>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</si>
  <si>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</si>
  <si>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</si>
  <si>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</si>
  <si>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</si>
  <si>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</si>
  <si>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</si>
  <si>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</si>
  <si>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</si>
  <si>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</si>
  <si>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</si>
  <si>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</si>
  <si>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</si>
  <si>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</si>
  <si>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</si>
  <si>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</si>
  <si>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</si>
  <si>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</si>
  <si>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</si>
  <si>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</si>
  <si>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</si>
  <si>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</si>
  <si>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</si>
  <si>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</si>
  <si>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</si>
  <si>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</si>
  <si>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</si>
  <si>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</si>
  <si>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</si>
  <si>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</si>
  <si>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</si>
  <si>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</si>
  <si>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</si>
  <si>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</si>
  <si>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</si>
  <si>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</si>
  <si>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</si>
  <si>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</si>
  <si>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</si>
  <si>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</si>
  <si>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</si>
  <si>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</si>
  <si>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</si>
  <si>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</si>
  <si>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</si>
  <si>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</si>
  <si>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</si>
  <si>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</si>
  <si>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</si>
  <si>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</si>
  <si>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</si>
  <si>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</si>
  <si>
    <t>NO LA REGISTRO ALMACEN</t>
  </si>
  <si>
    <t>Transfer B 10-Ago-22</t>
  </si>
  <si>
    <t>MIGUEL HERRERA</t>
  </si>
  <si>
    <t>FOLIO CENTRAL 11042</t>
  </si>
  <si>
    <t>A-1015</t>
  </si>
  <si>
    <t>Transfer S 22-Ago-22</t>
  </si>
  <si>
    <t>FOLIO CENTRAL 11032</t>
  </si>
  <si>
    <t>A-1009</t>
  </si>
  <si>
    <t>Transfer S 24-Ago-22</t>
  </si>
  <si>
    <t>FOLIO CENTRAL  11036</t>
  </si>
  <si>
    <t>PATAS</t>
  </si>
  <si>
    <t>FOLIO CENTRAL 11038</t>
  </si>
  <si>
    <t>A-1005</t>
  </si>
  <si>
    <t>Transfer S 12-Sept-22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</si>
</sst>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3"/>
      <color rgb="FFFF0000"/>
      <name val="Times New Roman"/>
      <family val="1"/>
      <scheme val="minor"/>
    </font>
    <font>
      <b/>
      <i/>
      <sz val="11"/>
      <color rgb="FF00B050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91" fillId="24" borderId="0" xfId="0" applyFont="1" applyFill="1"/>
    <xf numFmtId="44" fontId="10" fillId="2" borderId="33" xfId="1" applyFont="1" applyFill="1" applyBorder="1" applyAlignment="1">
      <alignment vertical="center"/>
    </xf>
    <xf numFmtId="1" fontId="10" fillId="2" borderId="78" xfId="0" applyNumberFormat="1" applyFont="1" applyFill="1" applyBorder="1" applyAlignment="1">
      <alignment vertical="center" wrapText="1"/>
    </xf>
    <xf numFmtId="1" fontId="82" fillId="0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7" fontId="7" fillId="0" borderId="78" xfId="0" applyNumberFormat="1" applyFont="1" applyFill="1" applyBorder="1" applyAlignment="1">
      <alignment vertical="center"/>
    </xf>
    <xf numFmtId="1" fontId="41" fillId="0" borderId="104" xfId="0" applyNumberFormat="1" applyFont="1" applyFill="1" applyBorder="1" applyAlignment="1">
      <alignment vertical="center"/>
    </xf>
    <xf numFmtId="0" fontId="58" fillId="0" borderId="33" xfId="0" applyFont="1" applyFill="1" applyBorder="1" applyAlignment="1">
      <alignment vertical="center" wrapText="1"/>
    </xf>
    <xf numFmtId="44" fontId="58" fillId="2" borderId="77" xfId="1" applyFont="1" applyFill="1" applyBorder="1" applyAlignment="1"/>
    <xf numFmtId="164" fontId="58" fillId="2" borderId="0" xfId="0" applyNumberFormat="1" applyFont="1" applyFill="1" applyBorder="1" applyAlignment="1">
      <alignment vertical="center" wrapText="1"/>
    </xf>
    <xf numFmtId="0" fontId="10" fillId="0" borderId="78" xfId="0" applyFont="1" applyFill="1" applyBorder="1" applyAlignment="1">
      <alignment vertical="center" wrapText="1"/>
    </xf>
    <xf numFmtId="1" fontId="82" fillId="0" borderId="0" xfId="0" applyNumberFormat="1" applyFont="1" applyFill="1" applyBorder="1" applyAlignment="1">
      <alignment horizontal="center" vertical="center"/>
    </xf>
    <xf numFmtId="1" fontId="7" fillId="2" borderId="70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vertical="center" wrapText="1"/>
    </xf>
    <xf numFmtId="44" fontId="92" fillId="2" borderId="33" xfId="1" applyFont="1" applyFill="1" applyBorder="1"/>
    <xf numFmtId="164" fontId="58" fillId="2" borderId="33" xfId="0" applyNumberFormat="1" applyFont="1" applyFill="1" applyBorder="1" applyAlignment="1">
      <alignment vertical="center" wrapText="1"/>
    </xf>
    <xf numFmtId="44" fontId="92" fillId="0" borderId="33" xfId="1" applyFont="1" applyBorder="1"/>
    <xf numFmtId="164" fontId="58" fillId="0" borderId="33" xfId="0" applyNumberFormat="1" applyFont="1" applyFill="1" applyBorder="1" applyAlignment="1">
      <alignment vertical="center" wrapText="1"/>
    </xf>
    <xf numFmtId="1" fontId="70" fillId="11" borderId="52" xfId="0" applyNumberFormat="1" applyFont="1" applyFill="1" applyBorder="1" applyAlignment="1">
      <alignment horizontal="center" vertical="center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58" fillId="0" borderId="33" xfId="0" applyFont="1" applyFill="1" applyBorder="1" applyAlignment="1">
      <alignment horizontal="center" vertical="center" wrapText="1"/>
    </xf>
    <xf numFmtId="16" fontId="7" fillId="0" borderId="78" xfId="0" applyNumberFormat="1" applyFont="1" applyFill="1" applyBorder="1" applyAlignment="1">
      <alignment horizontal="center" vertical="center" wrapText="1"/>
    </xf>
    <xf numFmtId="16" fontId="7" fillId="0" borderId="69" xfId="0" applyNumberFormat="1" applyFont="1" applyFill="1" applyBorder="1" applyAlignment="1">
      <alignment horizontal="center" vertical="center" wrapText="1"/>
    </xf>
    <xf numFmtId="0" fontId="58" fillId="0" borderId="78" xfId="0" applyFont="1" applyFill="1" applyBorder="1" applyAlignment="1">
      <alignment horizontal="center" vertical="center" wrapText="1"/>
    </xf>
    <xf numFmtId="0" fontId="58" fillId="0" borderId="69" xfId="0" applyFont="1" applyFill="1" applyBorder="1" applyAlignment="1">
      <alignment horizontal="center" vertical="center" wrapText="1"/>
    </xf>
    <xf numFmtId="164" fontId="10" fillId="0" borderId="70" xfId="0" applyNumberFormat="1" applyFont="1" applyFill="1" applyBorder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/>
    </xf>
    <xf numFmtId="44" fontId="10" fillId="29" borderId="77" xfId="1" applyFont="1" applyFill="1" applyBorder="1" applyAlignment="1"/>
    <xf numFmtId="164" fontId="10" fillId="29" borderId="48" xfId="0" applyNumberFormat="1" applyFont="1" applyFill="1" applyBorder="1" applyAlignment="1">
      <alignment horizontal="center" vertical="center" wrapText="1"/>
    </xf>
    <xf numFmtId="164" fontId="10" fillId="29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CCFF"/>
      <color rgb="FF66FFFF"/>
      <color rgb="FFFFCCFF"/>
      <color rgb="FF00FFCC"/>
      <color rgb="FF00FF00"/>
      <color rgb="FFFF3399"/>
      <color rgb="FFCC99FF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  <c:pt idx="18" formatCode="&quot;$&quot;#,##0.00">
                  <c:v>5452</c:v>
                </c:pt>
                <c:pt idx="19" formatCode="&quot;$&quot;#,##0.00">
                  <c:v>5713</c:v>
                </c:pt>
                <c:pt idx="20" formatCode="&quot;$&quot;#,##0.00">
                  <c:v>5800</c:v>
                </c:pt>
                <c:pt idx="21" formatCode="&quot;$&quot;#,##0.00">
                  <c:v>5916</c:v>
                </c:pt>
                <c:pt idx="22" formatCode="&quot;$&quot;#,##0.00">
                  <c:v>5916</c:v>
                </c:pt>
                <c:pt idx="23" formatCode="&quot;$&quot;#,##0.00">
                  <c:v>5800</c:v>
                </c:pt>
                <c:pt idx="24" formatCode="&quot;$&quot;#,##0.00">
                  <c:v>5916</c:v>
                </c:pt>
                <c:pt idx="25" formatCode="&quot;$&quot;#,##0.00">
                  <c:v>5684</c:v>
                </c:pt>
                <c:pt idx="26" formatCode="&quot;$&quot;#,##0.00">
                  <c:v>5684</c:v>
                </c:pt>
                <c:pt idx="27" formatCode="&quot;$&quot;#,##0.00">
                  <c:v>5974</c:v>
                </c:pt>
                <c:pt idx="28" formatCode="&quot;$&quot;#,##0.00">
                  <c:v>5974</c:v>
                </c:pt>
                <c:pt idx="29" formatCode="&quot;$&quot;#,##0.00">
                  <c:v>5365</c:v>
                </c:pt>
                <c:pt idx="30" formatCode="&quot;$&quot;#,##0.00">
                  <c:v>5742</c:v>
                </c:pt>
                <c:pt idx="31" formatCode="&quot;$&quot;#,##0.00">
                  <c:v>5776.8</c:v>
                </c:pt>
                <c:pt idx="32" formatCode="&quot;$&quot;#,##0.00">
                  <c:v>5713</c:v>
                </c:pt>
                <c:pt idx="33" formatCode="&quot;$&quot;#,##0.00">
                  <c:v>5655</c:v>
                </c:pt>
                <c:pt idx="3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993810.64249999984</c:v>
                </c:pt>
                <c:pt idx="21">
                  <c:v>1012170.052</c:v>
                </c:pt>
                <c:pt idx="22">
                  <c:v>976585.33740000008</c:v>
                </c:pt>
                <c:pt idx="23">
                  <c:v>951383.25339999993</c:v>
                </c:pt>
                <c:pt idx="24">
                  <c:v>1013361.8048</c:v>
                </c:pt>
                <c:pt idx="25">
                  <c:v>968569.86600000004</c:v>
                </c:pt>
                <c:pt idx="26">
                  <c:v>942572.19578000007</c:v>
                </c:pt>
                <c:pt idx="27">
                  <c:v>1022337.3468000001</c:v>
                </c:pt>
                <c:pt idx="28">
                  <c:v>1021987.3572</c:v>
                </c:pt>
                <c:pt idx="29">
                  <c:v>904631.1152</c:v>
                </c:pt>
                <c:pt idx="30">
                  <c:v>985825.01749999996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53.154732727233899</c:v>
                </c:pt>
                <c:pt idx="21">
                  <c:v>53.110404005488697</c:v>
                </c:pt>
                <c:pt idx="22">
                  <c:v>51.69133813542534</c:v>
                </c:pt>
                <c:pt idx="23">
                  <c:v>51.007797869904046</c:v>
                </c:pt>
                <c:pt idx="24">
                  <c:v>52.878161121643302</c:v>
                </c:pt>
                <c:pt idx="25">
                  <c:v>51.718242601563631</c:v>
                </c:pt>
                <c:pt idx="26">
                  <c:v>50.562381812234364</c:v>
                </c:pt>
                <c:pt idx="27">
                  <c:v>54.04350711270579</c:v>
                </c:pt>
                <c:pt idx="28">
                  <c:v>54.004845546465816</c:v>
                </c:pt>
                <c:pt idx="29">
                  <c:v>53.531406569131811</c:v>
                </c:pt>
                <c:pt idx="30">
                  <c:v>51.557885128328259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2"/>
  <sheetViews>
    <sheetView tabSelected="1" zoomScaleNormal="100" workbookViewId="0">
      <pane xSplit="1" ySplit="2" topLeftCell="J120" activePane="bottomRight" state="frozen"/>
      <selection pane="topRight" activeCell="B1" sqref="B1"/>
      <selection pane="bottomLeft" activeCell="A3" sqref="A3"/>
      <selection pane="bottomRight" activeCell="M125" sqref="M12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329" t="s">
        <v>26</v>
      </c>
      <c r="L1" s="598"/>
      <c r="M1" s="1331" t="s">
        <v>27</v>
      </c>
      <c r="N1" s="438"/>
      <c r="P1" s="97" t="s">
        <v>38</v>
      </c>
      <c r="Q1" s="1327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330"/>
      <c r="L2" s="599" t="s">
        <v>29</v>
      </c>
      <c r="M2" s="1332"/>
      <c r="N2" s="439" t="s">
        <v>29</v>
      </c>
      <c r="O2" s="551" t="s">
        <v>30</v>
      </c>
      <c r="P2" s="98" t="s">
        <v>39</v>
      </c>
      <c r="Q2" s="1328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37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37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37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37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259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259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259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259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259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259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259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259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259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259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259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260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260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260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262">
        <v>5452</v>
      </c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262">
        <v>5713</v>
      </c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262">
        <v>5800</v>
      </c>
      <c r="Q24" s="836">
        <f>45739.45*20.65</f>
        <v>944519.64249999984</v>
      </c>
      <c r="R24" s="547" t="s">
        <v>391</v>
      </c>
      <c r="S24" s="65">
        <f t="shared" si="0"/>
        <v>993810.64249999984</v>
      </c>
      <c r="T24" s="65">
        <f t="shared" si="1"/>
        <v>53.154732727233899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262">
        <v>5916</v>
      </c>
      <c r="Q25" s="836">
        <f>46624.42*20.6</f>
        <v>960463.05200000003</v>
      </c>
      <c r="R25" s="525" t="s">
        <v>394</v>
      </c>
      <c r="S25" s="65">
        <f t="shared" si="0"/>
        <v>1012170.052</v>
      </c>
      <c r="T25" s="65">
        <f t="shared" si="1"/>
        <v>53.110404005488697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262">
        <v>5916</v>
      </c>
      <c r="Q26" s="836">
        <f>46224.58*20.03</f>
        <v>925878.33740000008</v>
      </c>
      <c r="R26" s="547" t="s">
        <v>439</v>
      </c>
      <c r="S26" s="65">
        <f t="shared" si="0"/>
        <v>976585.33740000008</v>
      </c>
      <c r="T26" s="65">
        <f t="shared" si="1"/>
        <v>51.69133813542534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262">
        <v>5800</v>
      </c>
      <c r="Q27" s="836">
        <f>45354.06*19.89</f>
        <v>902092.25339999993</v>
      </c>
      <c r="R27" s="547" t="s">
        <v>437</v>
      </c>
      <c r="S27" s="65">
        <f>Q27+M27+K27+P27</f>
        <v>951383.25339999993</v>
      </c>
      <c r="T27" s="65">
        <f t="shared" si="1"/>
        <v>51.007797869904046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262">
        <v>5916</v>
      </c>
      <c r="Q28" s="836">
        <f>46599.07*20.64</f>
        <v>961804.80480000004</v>
      </c>
      <c r="R28" s="525" t="s">
        <v>390</v>
      </c>
      <c r="S28" s="65">
        <f t="shared" si="0"/>
        <v>1013361.8048</v>
      </c>
      <c r="T28" s="65">
        <f t="shared" si="1"/>
        <v>52.878161121643302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262">
        <v>5684</v>
      </c>
      <c r="Q29" s="836">
        <f>45270.95*20.28</f>
        <v>918094.86600000004</v>
      </c>
      <c r="R29" s="525" t="s">
        <v>392</v>
      </c>
      <c r="S29" s="65">
        <f t="shared" si="0"/>
        <v>968569.86600000004</v>
      </c>
      <c r="T29" s="65">
        <f t="shared" si="1"/>
        <v>51.718242601563631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262">
        <v>5684</v>
      </c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262">
        <v>5974</v>
      </c>
      <c r="Q31" s="836">
        <f>48095.26*20.18</f>
        <v>970562.34680000006</v>
      </c>
      <c r="R31" s="525" t="s">
        <v>466</v>
      </c>
      <c r="S31" s="65">
        <f t="shared" si="0"/>
        <v>1022337.3468000001</v>
      </c>
      <c r="T31" s="65">
        <f t="shared" si="1"/>
        <v>54.04350711270579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262">
        <v>5974</v>
      </c>
      <c r="Q32" s="836">
        <f>48113.68*20.165</f>
        <v>970212.35719999997</v>
      </c>
      <c r="R32" s="525" t="s">
        <v>467</v>
      </c>
      <c r="S32" s="65">
        <f>Q32+M32+K32+P32</f>
        <v>1021987.3572</v>
      </c>
      <c r="T32" s="65">
        <f t="shared" ref="T32:T41" si="8">S32/H32+0.1</f>
        <v>54.004845546465816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6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262">
        <v>5365</v>
      </c>
      <c r="Q33" s="836">
        <f>42965.96*20.12</f>
        <v>864475.1152</v>
      </c>
      <c r="R33" s="525" t="s">
        <v>462</v>
      </c>
      <c r="S33" s="65">
        <f>Q33+M33+K33+P33</f>
        <v>904631.1152</v>
      </c>
      <c r="T33" s="65">
        <f t="shared" si="8"/>
        <v>53.531406569131811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262">
        <v>5742</v>
      </c>
      <c r="Q34" s="837">
        <f>46700.35*20.05</f>
        <v>936342.01749999996</v>
      </c>
      <c r="R34" s="585" t="s">
        <v>436</v>
      </c>
      <c r="S34" s="65">
        <f>Q34+M34+K34+P34</f>
        <v>985825.01749999996</v>
      </c>
      <c r="T34" s="65">
        <f t="shared" si="8"/>
        <v>51.557885128328259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262">
        <v>5776.8</v>
      </c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2">
        <f>PIERNA!E36</f>
        <v>44743</v>
      </c>
      <c r="F36" s="1243">
        <f>PIERNA!F36</f>
        <v>19254.12</v>
      </c>
      <c r="G36" s="1244">
        <f>PIERNA!G36</f>
        <v>21</v>
      </c>
      <c r="H36" s="1245">
        <f>PIERNA!H36</f>
        <v>19292.900000000001</v>
      </c>
      <c r="I36" s="1246">
        <f>PIERNA!I36</f>
        <v>-38.780000000002474</v>
      </c>
      <c r="J36" s="1247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262">
        <v>5713</v>
      </c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48">
        <f>PIERNA!E37</f>
        <v>44743</v>
      </c>
      <c r="F37" s="1249">
        <f>PIERNA!F37</f>
        <v>18441.36</v>
      </c>
      <c r="G37" s="1250">
        <f>PIERNA!G37</f>
        <v>20</v>
      </c>
      <c r="H37" s="1251">
        <f>PIERNA!H37</f>
        <v>18507.84</v>
      </c>
      <c r="I37" s="1246">
        <f>PIERNA!I37</f>
        <v>-66.479999999999563</v>
      </c>
      <c r="J37" s="1254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262">
        <v>5655</v>
      </c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262">
        <v>0</v>
      </c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261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261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261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261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261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4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1" t="s">
        <v>316</v>
      </c>
      <c r="C99" s="1103" t="s">
        <v>225</v>
      </c>
      <c r="D99" s="1104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7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85" t="s">
        <v>403</v>
      </c>
      <c r="C100" s="250" t="s">
        <v>311</v>
      </c>
      <c r="D100" s="322"/>
      <c r="E100" s="1333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335">
        <v>18073</v>
      </c>
      <c r="P100" s="1066"/>
      <c r="Q100" s="839">
        <v>56098</v>
      </c>
      <c r="R100" s="1322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86"/>
      <c r="C101" s="1063" t="s">
        <v>312</v>
      </c>
      <c r="D101" s="511"/>
      <c r="E101" s="1333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336"/>
      <c r="P101" s="1066"/>
      <c r="Q101" s="839">
        <v>326177.15000000002</v>
      </c>
      <c r="R101" s="1324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86"/>
      <c r="C102" s="1064" t="s">
        <v>313</v>
      </c>
      <c r="D102" s="511"/>
      <c r="E102" s="1333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336"/>
      <c r="P102" s="1067"/>
      <c r="Q102" s="839">
        <v>16977.810000000001</v>
      </c>
      <c r="R102" s="1324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87"/>
      <c r="C103" s="1065" t="s">
        <v>314</v>
      </c>
      <c r="D103" s="511"/>
      <c r="E103" s="1334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337"/>
      <c r="P103" s="1067"/>
      <c r="Q103" s="839">
        <v>24963.84</v>
      </c>
      <c r="R103" s="1323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0">
        <v>68</v>
      </c>
      <c r="B106" s="1096" t="s">
        <v>316</v>
      </c>
      <c r="C106" s="1102" t="s">
        <v>319</v>
      </c>
      <c r="D106" s="1102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7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325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320">
        <v>18087</v>
      </c>
      <c r="P107" s="1093"/>
      <c r="Q107" s="835">
        <v>214723.6</v>
      </c>
      <c r="R107" s="1322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326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321"/>
      <c r="P108" s="1093"/>
      <c r="Q108" s="835">
        <v>35481.040000000001</v>
      </c>
      <c r="R108" s="1323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4" t="s">
        <v>316</v>
      </c>
      <c r="C109" s="1102" t="s">
        <v>319</v>
      </c>
      <c r="D109" s="1102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08">
        <v>133999</v>
      </c>
      <c r="P109" s="1095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098" t="s">
        <v>316</v>
      </c>
      <c r="C110" s="1102" t="s">
        <v>319</v>
      </c>
      <c r="D110" s="1102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099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0" t="s">
        <v>438</v>
      </c>
      <c r="P111" s="675"/>
      <c r="Q111" s="835">
        <v>41000</v>
      </c>
      <c r="R111" s="1106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306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308" t="s">
        <v>373</v>
      </c>
      <c r="P112" s="1093"/>
      <c r="Q112" s="1105">
        <v>135711</v>
      </c>
      <c r="R112" s="1346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307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309"/>
      <c r="P113" s="1093"/>
      <c r="Q113" s="1105">
        <v>21469.5</v>
      </c>
      <c r="R113" s="1347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2" t="s">
        <v>374</v>
      </c>
      <c r="C114" s="511" t="s">
        <v>43</v>
      </c>
      <c r="D114" s="511"/>
      <c r="E114" s="1315">
        <v>44719</v>
      </c>
      <c r="F114" s="933">
        <v>1003.34</v>
      </c>
      <c r="G114" s="1062">
        <v>221</v>
      </c>
      <c r="H114" s="933">
        <v>1003.34</v>
      </c>
      <c r="I114" s="105">
        <f t="shared" ref="I114:I190" si="23">H114-F114</f>
        <v>0</v>
      </c>
      <c r="J114" s="639"/>
      <c r="K114" s="535"/>
      <c r="L114" s="561"/>
      <c r="M114" s="535"/>
      <c r="N114" s="535"/>
      <c r="O114" s="1318" t="s">
        <v>377</v>
      </c>
      <c r="P114" s="854"/>
      <c r="Q114" s="1105">
        <v>54180.36</v>
      </c>
      <c r="R114" s="1343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3"/>
      <c r="C115" s="511" t="s">
        <v>375</v>
      </c>
      <c r="D115" s="511"/>
      <c r="E115" s="1316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18"/>
      <c r="P115" s="675"/>
      <c r="Q115" s="1105">
        <v>15750</v>
      </c>
      <c r="R115" s="1344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4"/>
      <c r="C116" s="511" t="s">
        <v>376</v>
      </c>
      <c r="D116" s="511"/>
      <c r="E116" s="1317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19"/>
      <c r="P116" s="854"/>
      <c r="Q116" s="1105">
        <v>16150</v>
      </c>
      <c r="R116" s="1345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7" t="s">
        <v>440</v>
      </c>
      <c r="S117" s="65">
        <f t="shared" si="15"/>
        <v>75672.02</v>
      </c>
      <c r="T117" s="65">
        <f t="shared" ref="T117:T132" si="24">S117/H117</f>
        <v>58</v>
      </c>
    </row>
    <row r="118" spans="1:20" s="157" customFormat="1" ht="36" customHeight="1" x14ac:dyDescent="0.3">
      <c r="A118" s="100">
        <v>80</v>
      </c>
      <c r="B118" s="1098" t="s">
        <v>361</v>
      </c>
      <c r="C118" s="1121" t="s">
        <v>378</v>
      </c>
      <c r="D118" s="1121"/>
      <c r="E118" s="956">
        <v>44723</v>
      </c>
      <c r="F118" s="933">
        <v>18209.29</v>
      </c>
      <c r="G118" s="1062">
        <v>21</v>
      </c>
      <c r="H118" s="933">
        <v>18680.486199999999</v>
      </c>
      <c r="I118" s="105">
        <f t="shared" si="23"/>
        <v>471.1961999999985</v>
      </c>
      <c r="J118" s="1091" t="s">
        <v>379</v>
      </c>
      <c r="K118" s="535"/>
      <c r="L118" s="561"/>
      <c r="M118" s="535"/>
      <c r="N118" s="561"/>
      <c r="O118" s="1266" t="s">
        <v>379</v>
      </c>
      <c r="P118" s="1168"/>
      <c r="Q118" s="1264">
        <v>588783.56000000006</v>
      </c>
      <c r="R118" s="1265" t="s">
        <v>782</v>
      </c>
      <c r="S118" s="65">
        <f t="shared" si="15"/>
        <v>588783.56000000006</v>
      </c>
      <c r="T118" s="65">
        <f>S118/H118</f>
        <v>31.518642164677708</v>
      </c>
    </row>
    <row r="119" spans="1:20" s="157" customFormat="1" ht="43.5" thickBot="1" x14ac:dyDescent="0.35">
      <c r="A119" s="100">
        <v>81</v>
      </c>
      <c r="B119" s="1273" t="s">
        <v>783</v>
      </c>
      <c r="C119" s="511" t="s">
        <v>410</v>
      </c>
      <c r="D119" s="1270" t="s">
        <v>787</v>
      </c>
      <c r="E119" s="956">
        <v>44725</v>
      </c>
      <c r="F119" s="933">
        <v>588.79999999999995</v>
      </c>
      <c r="G119" s="1062"/>
      <c r="H119" s="933">
        <v>588.79999999999995</v>
      </c>
      <c r="I119" s="105">
        <f t="shared" si="23"/>
        <v>0</v>
      </c>
      <c r="J119" s="1091"/>
      <c r="K119" s="535"/>
      <c r="L119" s="561"/>
      <c r="M119" s="535"/>
      <c r="N119" s="1092"/>
      <c r="O119" s="1274" t="s">
        <v>788</v>
      </c>
      <c r="P119" s="1275"/>
      <c r="Q119" s="1276">
        <v>55641.599999999999</v>
      </c>
      <c r="R119" s="1277" t="s">
        <v>786</v>
      </c>
      <c r="S119" s="65">
        <f t="shared" ref="S119:S121" si="25">Q119+M119+K119</f>
        <v>55641.599999999999</v>
      </c>
      <c r="T119" s="65">
        <f t="shared" ref="T119:T121" si="26">S119/H119</f>
        <v>94.5</v>
      </c>
    </row>
    <row r="120" spans="1:20" s="157" customFormat="1" ht="23.25" customHeight="1" x14ac:dyDescent="0.25">
      <c r="A120" s="100">
        <v>82</v>
      </c>
      <c r="B120" s="1306" t="s">
        <v>67</v>
      </c>
      <c r="C120" s="511" t="s">
        <v>383</v>
      </c>
      <c r="D120" s="511"/>
      <c r="E120" s="956">
        <v>44727</v>
      </c>
      <c r="F120" s="933">
        <v>1001.32</v>
      </c>
      <c r="G120" s="1062">
        <v>86</v>
      </c>
      <c r="H120" s="933">
        <v>1001.32</v>
      </c>
      <c r="I120" s="105">
        <f t="shared" si="23"/>
        <v>0</v>
      </c>
      <c r="J120" s="641"/>
      <c r="K120" s="535"/>
      <c r="L120" s="561"/>
      <c r="M120" s="535"/>
      <c r="N120" s="1092"/>
      <c r="O120" s="1308" t="s">
        <v>384</v>
      </c>
      <c r="P120" s="1093"/>
      <c r="Q120" s="1105">
        <v>90369.13</v>
      </c>
      <c r="R120" s="1341" t="s">
        <v>436</v>
      </c>
      <c r="S120" s="65">
        <f t="shared" si="25"/>
        <v>90369.13</v>
      </c>
      <c r="T120" s="65">
        <f t="shared" si="26"/>
        <v>90.25</v>
      </c>
    </row>
    <row r="121" spans="1:20" s="157" customFormat="1" ht="25.5" customHeight="1" thickBot="1" x14ac:dyDescent="0.3">
      <c r="A121" s="100">
        <v>83</v>
      </c>
      <c r="B121" s="1307"/>
      <c r="C121" s="511" t="s">
        <v>65</v>
      </c>
      <c r="D121" s="511"/>
      <c r="E121" s="956">
        <v>44727</v>
      </c>
      <c r="F121" s="933">
        <v>501.36</v>
      </c>
      <c r="G121" s="1062">
        <v>42</v>
      </c>
      <c r="H121" s="933">
        <v>501.36</v>
      </c>
      <c r="I121" s="105">
        <f t="shared" si="23"/>
        <v>0</v>
      </c>
      <c r="J121" s="641"/>
      <c r="K121" s="535"/>
      <c r="L121" s="561"/>
      <c r="M121" s="535"/>
      <c r="N121" s="1092"/>
      <c r="O121" s="1309"/>
      <c r="P121" s="1093"/>
      <c r="Q121" s="1105">
        <v>45122.400000000001</v>
      </c>
      <c r="R121" s="1342"/>
      <c r="S121" s="65">
        <f t="shared" si="25"/>
        <v>45122.400000000001</v>
      </c>
      <c r="T121" s="65">
        <f t="shared" si="26"/>
        <v>90</v>
      </c>
    </row>
    <row r="122" spans="1:20" s="157" customFormat="1" ht="26.25" customHeight="1" x14ac:dyDescent="0.25">
      <c r="A122" s="100">
        <v>84</v>
      </c>
      <c r="B122" s="1302" t="s">
        <v>310</v>
      </c>
      <c r="C122" s="511" t="s">
        <v>100</v>
      </c>
      <c r="D122" s="511"/>
      <c r="E122" s="956">
        <v>44729</v>
      </c>
      <c r="F122" s="933">
        <v>1501.45</v>
      </c>
      <c r="G122" s="1062">
        <v>54</v>
      </c>
      <c r="H122" s="933">
        <v>1501.45</v>
      </c>
      <c r="I122" s="105">
        <f t="shared" si="23"/>
        <v>0</v>
      </c>
      <c r="J122" s="641"/>
      <c r="K122" s="535"/>
      <c r="L122" s="561"/>
      <c r="M122" s="535"/>
      <c r="N122" s="1092"/>
      <c r="O122" s="1310">
        <v>18150</v>
      </c>
      <c r="P122" s="1093"/>
      <c r="Q122" s="835">
        <v>108104.4</v>
      </c>
      <c r="R122" s="1339" t="s">
        <v>461</v>
      </c>
      <c r="S122" s="65">
        <f t="shared" ref="S122:S128" si="27">Q122+M122+K122</f>
        <v>108104.4</v>
      </c>
      <c r="T122" s="65">
        <f t="shared" ref="T122:T128" si="28">S122/H122</f>
        <v>72</v>
      </c>
    </row>
    <row r="123" spans="1:20" s="157" customFormat="1" ht="18.75" customHeight="1" thickBot="1" x14ac:dyDescent="0.3">
      <c r="A123" s="100">
        <v>85</v>
      </c>
      <c r="B123" s="1304"/>
      <c r="C123" s="511" t="s">
        <v>389</v>
      </c>
      <c r="D123" s="511"/>
      <c r="E123" s="956">
        <v>44729</v>
      </c>
      <c r="F123" s="933">
        <v>1006.3</v>
      </c>
      <c r="G123" s="1062">
        <v>35</v>
      </c>
      <c r="H123" s="933">
        <v>1006.3</v>
      </c>
      <c r="I123" s="105">
        <f t="shared" si="23"/>
        <v>0</v>
      </c>
      <c r="J123" s="641"/>
      <c r="K123" s="535"/>
      <c r="L123" s="561"/>
      <c r="M123" s="535"/>
      <c r="N123" s="1092"/>
      <c r="O123" s="1311"/>
      <c r="P123" s="1066"/>
      <c r="Q123" s="839">
        <v>32201.599999999999</v>
      </c>
      <c r="R123" s="1340"/>
      <c r="S123" s="65">
        <f t="shared" si="27"/>
        <v>32201.599999999999</v>
      </c>
      <c r="T123" s="65">
        <f t="shared" si="28"/>
        <v>32</v>
      </c>
    </row>
    <row r="124" spans="1:20" s="157" customFormat="1" ht="42.75" x14ac:dyDescent="0.25">
      <c r="A124" s="100">
        <v>86</v>
      </c>
      <c r="B124" s="706" t="s">
        <v>397</v>
      </c>
      <c r="C124" s="511" t="s">
        <v>398</v>
      </c>
      <c r="D124" s="1440" t="s">
        <v>790</v>
      </c>
      <c r="E124" s="956">
        <v>44728</v>
      </c>
      <c r="F124" s="933">
        <v>1345.6</v>
      </c>
      <c r="G124" s="1062"/>
      <c r="H124" s="933">
        <v>1345.6</v>
      </c>
      <c r="I124" s="105">
        <f t="shared" si="23"/>
        <v>0</v>
      </c>
      <c r="J124" s="641"/>
      <c r="K124" s="535"/>
      <c r="L124" s="561"/>
      <c r="M124" s="535"/>
      <c r="N124" s="561"/>
      <c r="O124" s="1100" t="s">
        <v>399</v>
      </c>
      <c r="P124" s="536"/>
      <c r="Q124" s="839">
        <v>94192</v>
      </c>
      <c r="R124" s="963" t="s">
        <v>400</v>
      </c>
      <c r="S124" s="65">
        <f t="shared" si="27"/>
        <v>94192</v>
      </c>
      <c r="T124" s="65">
        <f t="shared" si="28"/>
        <v>70</v>
      </c>
    </row>
    <row r="125" spans="1:20" s="157" customFormat="1" ht="29.25" thickBot="1" x14ac:dyDescent="0.3">
      <c r="A125" s="100">
        <v>87</v>
      </c>
      <c r="B125" s="1119" t="s">
        <v>374</v>
      </c>
      <c r="C125" s="511" t="s">
        <v>43</v>
      </c>
      <c r="D125" s="511"/>
      <c r="E125" s="956">
        <v>44732</v>
      </c>
      <c r="F125" s="933">
        <v>2002.14</v>
      </c>
      <c r="G125" s="1062">
        <v>441</v>
      </c>
      <c r="H125" s="933">
        <v>2002.14</v>
      </c>
      <c r="I125" s="105">
        <f t="shared" si="23"/>
        <v>0</v>
      </c>
      <c r="J125" s="641"/>
      <c r="K125" s="535"/>
      <c r="L125" s="561"/>
      <c r="M125" s="535"/>
      <c r="N125" s="561"/>
      <c r="O125" s="1120" t="s">
        <v>426</v>
      </c>
      <c r="P125" s="966"/>
      <c r="Q125" s="839">
        <v>104111.28</v>
      </c>
      <c r="R125" s="1449" t="s">
        <v>400</v>
      </c>
      <c r="S125" s="65">
        <f t="shared" si="27"/>
        <v>104111.28</v>
      </c>
      <c r="T125" s="65">
        <f t="shared" si="28"/>
        <v>52</v>
      </c>
    </row>
    <row r="126" spans="1:20" s="157" customFormat="1" ht="27.75" customHeight="1" x14ac:dyDescent="0.25">
      <c r="A126" s="100"/>
      <c r="B126" s="1441" t="s">
        <v>783</v>
      </c>
      <c r="C126" s="511" t="s">
        <v>791</v>
      </c>
      <c r="D126" s="1443" t="s">
        <v>792</v>
      </c>
      <c r="E126" s="956">
        <v>44732</v>
      </c>
      <c r="F126" s="933">
        <v>211.6</v>
      </c>
      <c r="G126" s="1062">
        <v>2</v>
      </c>
      <c r="H126" s="933">
        <v>211.6</v>
      </c>
      <c r="I126" s="105">
        <f t="shared" si="23"/>
        <v>0</v>
      </c>
      <c r="J126" s="641"/>
      <c r="K126" s="535"/>
      <c r="L126" s="561"/>
      <c r="M126" s="535"/>
      <c r="N126" s="1092"/>
      <c r="O126" s="1447" t="s">
        <v>793</v>
      </c>
      <c r="P126" s="1445"/>
      <c r="Q126" s="1451">
        <v>21160</v>
      </c>
      <c r="R126" s="1452" t="s">
        <v>794</v>
      </c>
      <c r="S126" s="65">
        <f t="shared" si="27"/>
        <v>21160</v>
      </c>
      <c r="T126" s="65">
        <f t="shared" si="28"/>
        <v>100</v>
      </c>
    </row>
    <row r="127" spans="1:20" s="157" customFormat="1" ht="36.75" customHeight="1" thickBot="1" x14ac:dyDescent="0.3">
      <c r="A127" s="100">
        <v>88</v>
      </c>
      <c r="B127" s="1442"/>
      <c r="C127" s="511" t="s">
        <v>410</v>
      </c>
      <c r="D127" s="1444"/>
      <c r="E127" s="956">
        <v>44732</v>
      </c>
      <c r="F127" s="933">
        <v>1313.8</v>
      </c>
      <c r="G127" s="1062">
        <v>3.5</v>
      </c>
      <c r="H127" s="933">
        <v>1313.8</v>
      </c>
      <c r="I127" s="105">
        <f t="shared" si="23"/>
        <v>0</v>
      </c>
      <c r="J127" s="641"/>
      <c r="K127" s="535"/>
      <c r="L127" s="561"/>
      <c r="M127" s="535"/>
      <c r="N127" s="1092"/>
      <c r="O127" s="1448"/>
      <c r="P127" s="1445"/>
      <c r="Q127" s="1451">
        <v>122840</v>
      </c>
      <c r="R127" s="1453"/>
      <c r="S127" s="65">
        <f t="shared" si="27"/>
        <v>122840</v>
      </c>
      <c r="T127" s="65">
        <f t="shared" si="28"/>
        <v>93.499771654741977</v>
      </c>
    </row>
    <row r="128" spans="1:20" s="157" customFormat="1" ht="37.5" x14ac:dyDescent="0.25">
      <c r="A128" s="100">
        <v>89</v>
      </c>
      <c r="B128" s="1252" t="s">
        <v>409</v>
      </c>
      <c r="C128" s="1109" t="s">
        <v>410</v>
      </c>
      <c r="D128" s="1116" t="s">
        <v>417</v>
      </c>
      <c r="E128" s="942">
        <v>44734</v>
      </c>
      <c r="F128" s="933">
        <v>3828.1</v>
      </c>
      <c r="G128" s="1062">
        <v>20</v>
      </c>
      <c r="H128" s="933">
        <v>3804.4</v>
      </c>
      <c r="I128" s="105">
        <f t="shared" si="23"/>
        <v>-23.699999999999818</v>
      </c>
      <c r="J128" s="641"/>
      <c r="K128" s="535"/>
      <c r="L128" s="561"/>
      <c r="M128" s="535"/>
      <c r="N128" s="561"/>
      <c r="O128" s="1446" t="s">
        <v>411</v>
      </c>
      <c r="P128" s="966"/>
      <c r="Q128" s="839">
        <f>200000+167497.6</f>
        <v>367497.6</v>
      </c>
      <c r="R128" s="1450" t="s">
        <v>396</v>
      </c>
      <c r="S128" s="65">
        <f t="shared" si="27"/>
        <v>367497.6</v>
      </c>
      <c r="T128" s="65">
        <f t="shared" si="28"/>
        <v>96.598044369677211</v>
      </c>
    </row>
    <row r="129" spans="1:20" s="157" customFormat="1" ht="18.75" customHeight="1" x14ac:dyDescent="0.25">
      <c r="A129" s="100">
        <v>90</v>
      </c>
      <c r="B129" s="1302" t="s">
        <v>403</v>
      </c>
      <c r="C129" s="511" t="s">
        <v>311</v>
      </c>
      <c r="D129" s="511"/>
      <c r="E129" s="1288">
        <v>44734</v>
      </c>
      <c r="F129" s="933">
        <v>2397.7399999999998</v>
      </c>
      <c r="G129" s="1062">
        <v>98</v>
      </c>
      <c r="H129" s="933">
        <v>2397.7399999999998</v>
      </c>
      <c r="I129" s="105">
        <f t="shared" si="23"/>
        <v>0</v>
      </c>
      <c r="J129" s="641"/>
      <c r="K129" s="535"/>
      <c r="L129" s="561"/>
      <c r="M129" s="535"/>
      <c r="N129" s="561"/>
      <c r="O129" s="1312">
        <v>18180</v>
      </c>
      <c r="P129" s="536"/>
      <c r="Q129" s="1238">
        <v>148659.88</v>
      </c>
      <c r="R129" s="1338" t="s">
        <v>772</v>
      </c>
      <c r="S129" s="65">
        <f t="shared" si="15"/>
        <v>148659.88</v>
      </c>
      <c r="T129" s="65">
        <f t="shared" si="24"/>
        <v>62.000000000000007</v>
      </c>
    </row>
    <row r="130" spans="1:20" s="157" customFormat="1" ht="18.75" customHeight="1" x14ac:dyDescent="0.25">
      <c r="A130" s="100">
        <v>91</v>
      </c>
      <c r="B130" s="1303"/>
      <c r="C130" s="511" t="s">
        <v>100</v>
      </c>
      <c r="D130" s="511"/>
      <c r="E130" s="1289"/>
      <c r="F130" s="933">
        <v>333.52</v>
      </c>
      <c r="G130" s="1062">
        <v>13</v>
      </c>
      <c r="H130" s="933">
        <v>333.52</v>
      </c>
      <c r="I130" s="105">
        <f t="shared" si="23"/>
        <v>0</v>
      </c>
      <c r="J130" s="641"/>
      <c r="K130" s="535"/>
      <c r="L130" s="561"/>
      <c r="M130" s="535"/>
      <c r="N130" s="561"/>
      <c r="O130" s="1313"/>
      <c r="P130" s="536"/>
      <c r="Q130" s="1238">
        <v>24013.439999999999</v>
      </c>
      <c r="R130" s="1283"/>
      <c r="S130" s="65">
        <f t="shared" si="15"/>
        <v>24013.439999999999</v>
      </c>
      <c r="T130" s="65">
        <f t="shared" si="24"/>
        <v>72</v>
      </c>
    </row>
    <row r="131" spans="1:20" s="157" customFormat="1" ht="18.75" customHeight="1" x14ac:dyDescent="0.25">
      <c r="A131" s="100">
        <v>92</v>
      </c>
      <c r="B131" s="1303"/>
      <c r="C131" s="511" t="s">
        <v>416</v>
      </c>
      <c r="D131" s="511"/>
      <c r="E131" s="1289"/>
      <c r="F131" s="933">
        <v>272.27999999999997</v>
      </c>
      <c r="G131" s="1062">
        <v>11</v>
      </c>
      <c r="H131" s="933">
        <v>272.27999999999997</v>
      </c>
      <c r="I131" s="105">
        <f t="shared" si="23"/>
        <v>0</v>
      </c>
      <c r="J131" s="641"/>
      <c r="K131" s="535"/>
      <c r="L131" s="561"/>
      <c r="M131" s="535"/>
      <c r="N131" s="1029"/>
      <c r="O131" s="1313"/>
      <c r="P131" s="536"/>
      <c r="Q131" s="1238">
        <v>24505.200000000001</v>
      </c>
      <c r="R131" s="1283"/>
      <c r="S131" s="65">
        <f t="shared" si="15"/>
        <v>24505.200000000001</v>
      </c>
      <c r="T131" s="65">
        <f t="shared" si="24"/>
        <v>90.000000000000014</v>
      </c>
    </row>
    <row r="132" spans="1:20" s="157" customFormat="1" ht="19.5" customHeight="1" x14ac:dyDescent="0.25">
      <c r="A132" s="100">
        <v>93</v>
      </c>
      <c r="B132" s="1303"/>
      <c r="C132" s="511" t="s">
        <v>83</v>
      </c>
      <c r="D132" s="511"/>
      <c r="E132" s="1289"/>
      <c r="F132" s="933">
        <v>2026.96</v>
      </c>
      <c r="G132" s="1062">
        <v>73</v>
      </c>
      <c r="H132" s="933">
        <v>2026.96</v>
      </c>
      <c r="I132" s="105">
        <f t="shared" si="23"/>
        <v>0</v>
      </c>
      <c r="J132" s="652"/>
      <c r="K132" s="535"/>
      <c r="L132" s="561"/>
      <c r="M132" s="535"/>
      <c r="N132" s="1030"/>
      <c r="O132" s="1313"/>
      <c r="P132" s="536"/>
      <c r="Q132" s="1238">
        <v>145941.12</v>
      </c>
      <c r="R132" s="1283"/>
      <c r="S132" s="65">
        <f t="shared" si="15"/>
        <v>145941.12</v>
      </c>
      <c r="T132" s="65">
        <f t="shared" si="24"/>
        <v>72</v>
      </c>
    </row>
    <row r="133" spans="1:20" s="157" customFormat="1" ht="19.5" customHeight="1" x14ac:dyDescent="0.25">
      <c r="A133" s="100">
        <v>94</v>
      </c>
      <c r="B133" s="1304"/>
      <c r="C133" s="511" t="s">
        <v>389</v>
      </c>
      <c r="D133" s="511"/>
      <c r="E133" s="1305"/>
      <c r="F133" s="933">
        <v>2938.76</v>
      </c>
      <c r="G133" s="1062">
        <v>103</v>
      </c>
      <c r="H133" s="933">
        <v>2938.76</v>
      </c>
      <c r="I133" s="105">
        <f t="shared" si="23"/>
        <v>0</v>
      </c>
      <c r="J133" s="652"/>
      <c r="K133" s="535"/>
      <c r="L133" s="561"/>
      <c r="M133" s="535"/>
      <c r="N133" s="1031"/>
      <c r="O133" s="1314"/>
      <c r="P133" s="966"/>
      <c r="Q133" s="1238">
        <v>96979.08</v>
      </c>
      <c r="R133" s="1284"/>
      <c r="S133" s="65">
        <f t="shared" si="15"/>
        <v>96979.08</v>
      </c>
      <c r="T133" s="65">
        <f>S133/H133</f>
        <v>33</v>
      </c>
    </row>
    <row r="134" spans="1:20" s="157" customFormat="1" ht="42.75" x14ac:dyDescent="0.25">
      <c r="A134" s="100">
        <v>95</v>
      </c>
      <c r="B134" s="706" t="s">
        <v>403</v>
      </c>
      <c r="C134" s="511" t="s">
        <v>416</v>
      </c>
      <c r="D134" s="511"/>
      <c r="E134" s="942">
        <v>44735</v>
      </c>
      <c r="F134" s="933">
        <v>490.73</v>
      </c>
      <c r="G134" s="1062">
        <v>20</v>
      </c>
      <c r="H134" s="933">
        <v>490.73</v>
      </c>
      <c r="I134" s="275">
        <f t="shared" si="23"/>
        <v>0</v>
      </c>
      <c r="J134" s="500"/>
      <c r="K134" s="535"/>
      <c r="L134" s="561"/>
      <c r="M134" s="535"/>
      <c r="N134" s="1025"/>
      <c r="O134" s="1108">
        <v>18187</v>
      </c>
      <c r="P134" s="1026"/>
      <c r="Q134" s="1255">
        <v>44165.7</v>
      </c>
      <c r="R134" s="1256" t="s">
        <v>772</v>
      </c>
      <c r="S134" s="65">
        <f t="shared" si="15"/>
        <v>44165.7</v>
      </c>
      <c r="T134" s="65">
        <f t="shared" ref="T134" si="29">S134/H134</f>
        <v>89.999999999999986</v>
      </c>
    </row>
    <row r="135" spans="1:20" s="157" customFormat="1" ht="32.25" customHeight="1" x14ac:dyDescent="0.25">
      <c r="A135" s="100">
        <v>96</v>
      </c>
      <c r="B135" s="706" t="s">
        <v>284</v>
      </c>
      <c r="C135" s="511" t="s">
        <v>432</v>
      </c>
      <c r="D135" s="511"/>
      <c r="E135" s="942">
        <v>44735</v>
      </c>
      <c r="F135" s="933">
        <v>5005.3900000000003</v>
      </c>
      <c r="G135" s="1062">
        <v>193</v>
      </c>
      <c r="H135" s="933">
        <v>5005.3900000000003</v>
      </c>
      <c r="I135" s="275">
        <f t="shared" si="23"/>
        <v>0</v>
      </c>
      <c r="J135" s="500"/>
      <c r="K135" s="535"/>
      <c r="L135" s="561"/>
      <c r="M135" s="535"/>
      <c r="N135" s="691"/>
      <c r="O135" s="965" t="s">
        <v>771</v>
      </c>
      <c r="P135" s="1077" t="s">
        <v>341</v>
      </c>
      <c r="Q135" s="1238">
        <v>618165.67000000004</v>
      </c>
      <c r="R135" s="1241" t="s">
        <v>772</v>
      </c>
      <c r="S135" s="65">
        <f t="shared" ref="S135:S142" si="30">Q135+M135+K135</f>
        <v>618165.67000000004</v>
      </c>
      <c r="T135" s="65">
        <f t="shared" ref="T135:T142" si="31">S135/H135</f>
        <v>123.50000099892316</v>
      </c>
    </row>
    <row r="136" spans="1:20" s="157" customFormat="1" ht="19.5" customHeight="1" x14ac:dyDescent="0.25">
      <c r="A136" s="100">
        <v>97</v>
      </c>
      <c r="B136" s="511" t="s">
        <v>220</v>
      </c>
      <c r="C136" s="511" t="s">
        <v>425</v>
      </c>
      <c r="D136" s="511"/>
      <c r="E136" s="942">
        <v>44737</v>
      </c>
      <c r="F136" s="933">
        <v>4465.1400000000003</v>
      </c>
      <c r="G136" s="1062">
        <v>5</v>
      </c>
      <c r="H136" s="933">
        <v>4465.1400000000003</v>
      </c>
      <c r="I136" s="275">
        <f t="shared" si="23"/>
        <v>0</v>
      </c>
      <c r="J136" s="500"/>
      <c r="K136" s="535"/>
      <c r="L136" s="561"/>
      <c r="M136" s="742"/>
      <c r="N136" s="757"/>
      <c r="O136" s="965" t="s">
        <v>435</v>
      </c>
      <c r="P136" s="536"/>
      <c r="Q136" s="1238">
        <v>100465.65</v>
      </c>
      <c r="R136" s="1239" t="s">
        <v>776</v>
      </c>
      <c r="S136" s="65">
        <f t="shared" si="30"/>
        <v>100465.65</v>
      </c>
      <c r="T136" s="65">
        <f t="shared" si="31"/>
        <v>22.499999999999996</v>
      </c>
    </row>
    <row r="137" spans="1:20" s="157" customFormat="1" ht="19.5" customHeight="1" x14ac:dyDescent="0.25">
      <c r="A137" s="100">
        <v>98</v>
      </c>
      <c r="B137" s="1129" t="s">
        <v>220</v>
      </c>
      <c r="C137" s="511" t="s">
        <v>318</v>
      </c>
      <c r="D137" s="511"/>
      <c r="E137" s="942">
        <v>44739</v>
      </c>
      <c r="F137" s="933">
        <v>2011.63</v>
      </c>
      <c r="G137" s="1062">
        <v>114</v>
      </c>
      <c r="H137" s="933">
        <v>2011.63</v>
      </c>
      <c r="I137" s="275">
        <f t="shared" si="23"/>
        <v>0</v>
      </c>
      <c r="J137" s="500"/>
      <c r="K137" s="535"/>
      <c r="L137" s="561"/>
      <c r="M137" s="535"/>
      <c r="N137" s="691"/>
      <c r="O137" s="965" t="s">
        <v>777</v>
      </c>
      <c r="P137" s="536"/>
      <c r="Q137" s="1238">
        <v>293697.98</v>
      </c>
      <c r="R137" s="1258" t="s">
        <v>778</v>
      </c>
      <c r="S137" s="65">
        <f t="shared" si="30"/>
        <v>293697.98</v>
      </c>
      <c r="T137" s="65">
        <f t="shared" si="31"/>
        <v>145.99999999999997</v>
      </c>
    </row>
    <row r="138" spans="1:20" s="157" customFormat="1" ht="43.5" thickBot="1" x14ac:dyDescent="0.3">
      <c r="A138" s="100">
        <v>99</v>
      </c>
      <c r="B138" s="1267" t="s">
        <v>783</v>
      </c>
      <c r="C138" s="1069" t="s">
        <v>410</v>
      </c>
      <c r="D138" s="1270" t="s">
        <v>784</v>
      </c>
      <c r="E138" s="1268">
        <v>44739</v>
      </c>
      <c r="F138" s="933">
        <v>698</v>
      </c>
      <c r="G138" s="1062"/>
      <c r="H138" s="933">
        <v>698</v>
      </c>
      <c r="I138" s="275">
        <f t="shared" si="23"/>
        <v>0</v>
      </c>
      <c r="J138" s="500"/>
      <c r="K138" s="535"/>
      <c r="L138" s="561"/>
      <c r="M138" s="535"/>
      <c r="N138" s="691"/>
      <c r="O138" s="1269" t="s">
        <v>785</v>
      </c>
      <c r="P138" s="1066"/>
      <c r="Q138" s="1271">
        <v>65961</v>
      </c>
      <c r="R138" s="1272" t="s">
        <v>786</v>
      </c>
      <c r="S138" s="65">
        <f t="shared" si="30"/>
        <v>65961</v>
      </c>
      <c r="T138" s="65">
        <f t="shared" si="31"/>
        <v>94.5</v>
      </c>
    </row>
    <row r="139" spans="1:20" s="157" customFormat="1" ht="19.5" customHeight="1" x14ac:dyDescent="0.25">
      <c r="A139" s="100">
        <v>100</v>
      </c>
      <c r="B139" s="1285" t="s">
        <v>455</v>
      </c>
      <c r="C139" s="1063" t="s">
        <v>83</v>
      </c>
      <c r="D139" s="511"/>
      <c r="E139" s="1288">
        <v>44740</v>
      </c>
      <c r="F139" s="933">
        <v>1810.96</v>
      </c>
      <c r="G139" s="1062">
        <v>63</v>
      </c>
      <c r="H139" s="933">
        <v>1810.96</v>
      </c>
      <c r="I139" s="275">
        <f t="shared" si="23"/>
        <v>0</v>
      </c>
      <c r="J139" s="500"/>
      <c r="K139" s="535"/>
      <c r="L139" s="561"/>
      <c r="M139" s="535"/>
      <c r="N139" s="691"/>
      <c r="O139" s="1296">
        <v>18223</v>
      </c>
      <c r="P139" s="1066"/>
      <c r="Q139" s="1257">
        <v>134011.04</v>
      </c>
      <c r="R139" s="1299" t="s">
        <v>778</v>
      </c>
      <c r="S139" s="65">
        <f t="shared" si="30"/>
        <v>134011.04</v>
      </c>
      <c r="T139" s="65">
        <f t="shared" si="31"/>
        <v>74</v>
      </c>
    </row>
    <row r="140" spans="1:20" s="157" customFormat="1" ht="19.5" customHeight="1" x14ac:dyDescent="0.25">
      <c r="A140" s="100">
        <v>101</v>
      </c>
      <c r="B140" s="1286"/>
      <c r="C140" s="1064" t="s">
        <v>449</v>
      </c>
      <c r="D140" s="511"/>
      <c r="E140" s="1289"/>
      <c r="F140" s="933">
        <v>1020.22</v>
      </c>
      <c r="G140" s="1062">
        <v>36</v>
      </c>
      <c r="H140" s="926">
        <v>1020.22</v>
      </c>
      <c r="I140" s="275">
        <f t="shared" si="23"/>
        <v>0</v>
      </c>
      <c r="J140" s="639"/>
      <c r="K140" s="535"/>
      <c r="L140" s="561"/>
      <c r="M140" s="535"/>
      <c r="N140" s="792"/>
      <c r="O140" s="1297"/>
      <c r="P140" s="1067"/>
      <c r="Q140" s="1257">
        <v>30096.49</v>
      </c>
      <c r="R140" s="1300"/>
      <c r="S140" s="65">
        <f t="shared" si="30"/>
        <v>30096.49</v>
      </c>
      <c r="T140" s="65">
        <f t="shared" si="31"/>
        <v>29.5</v>
      </c>
    </row>
    <row r="141" spans="1:20" s="157" customFormat="1" ht="19.5" customHeight="1" thickBot="1" x14ac:dyDescent="0.3">
      <c r="A141" s="100">
        <v>102</v>
      </c>
      <c r="B141" s="1287"/>
      <c r="C141" s="1065" t="s">
        <v>389</v>
      </c>
      <c r="D141" s="511"/>
      <c r="E141" s="1289"/>
      <c r="F141" s="933">
        <v>436.33</v>
      </c>
      <c r="G141" s="1062">
        <v>15</v>
      </c>
      <c r="H141" s="926">
        <v>436.33</v>
      </c>
      <c r="I141" s="105">
        <f t="shared" si="23"/>
        <v>0</v>
      </c>
      <c r="J141" s="639"/>
      <c r="K141" s="535"/>
      <c r="L141" s="561"/>
      <c r="M141" s="535"/>
      <c r="N141" s="792"/>
      <c r="O141" s="1298"/>
      <c r="P141" s="1067"/>
      <c r="Q141" s="1257">
        <v>14398.89</v>
      </c>
      <c r="R141" s="1301"/>
      <c r="S141" s="65">
        <f t="shared" si="30"/>
        <v>14398.89</v>
      </c>
      <c r="T141" s="65">
        <f t="shared" si="31"/>
        <v>33</v>
      </c>
    </row>
    <row r="142" spans="1:20" s="157" customFormat="1" ht="19.5" customHeight="1" x14ac:dyDescent="0.25">
      <c r="A142" s="100">
        <v>103</v>
      </c>
      <c r="B142" s="1290" t="s">
        <v>67</v>
      </c>
      <c r="C142" s="1069" t="s">
        <v>87</v>
      </c>
      <c r="D142" s="1132"/>
      <c r="E142" s="1292">
        <v>44740</v>
      </c>
      <c r="F142" s="1134">
        <v>516.39</v>
      </c>
      <c r="G142" s="1062">
        <v>27</v>
      </c>
      <c r="H142" s="926">
        <v>516.39</v>
      </c>
      <c r="I142" s="105">
        <f t="shared" si="23"/>
        <v>0</v>
      </c>
      <c r="J142" s="500"/>
      <c r="K142" s="535"/>
      <c r="L142" s="561"/>
      <c r="M142" s="535"/>
      <c r="N142" s="792"/>
      <c r="O142" s="1294" t="s">
        <v>456</v>
      </c>
      <c r="P142" s="1067"/>
      <c r="Q142" s="1238">
        <v>23237.05</v>
      </c>
      <c r="R142" s="1283" t="s">
        <v>774</v>
      </c>
      <c r="S142" s="65">
        <f t="shared" si="30"/>
        <v>23237.05</v>
      </c>
      <c r="T142" s="65">
        <f t="shared" si="31"/>
        <v>44.999031739576679</v>
      </c>
    </row>
    <row r="143" spans="1:20" s="157" customFormat="1" ht="16.5" customHeight="1" thickBot="1" x14ac:dyDescent="0.3">
      <c r="A143" s="100">
        <v>104</v>
      </c>
      <c r="B143" s="1291"/>
      <c r="C143" s="1130" t="s">
        <v>356</v>
      </c>
      <c r="D143" s="1133"/>
      <c r="E143" s="1293"/>
      <c r="F143" s="1135">
        <v>105.79</v>
      </c>
      <c r="G143" s="1071">
        <v>10</v>
      </c>
      <c r="H143" s="762">
        <v>105.79</v>
      </c>
      <c r="I143" s="105">
        <f t="shared" si="23"/>
        <v>0</v>
      </c>
      <c r="J143" s="511"/>
      <c r="K143" s="535"/>
      <c r="L143" s="561"/>
      <c r="M143" s="535"/>
      <c r="N143" s="792"/>
      <c r="O143" s="1295"/>
      <c r="P143" s="1067"/>
      <c r="Q143" s="1253">
        <v>11636.9</v>
      </c>
      <c r="R143" s="1284"/>
      <c r="S143" s="65">
        <f t="shared" si="15"/>
        <v>11636.9</v>
      </c>
      <c r="T143" s="65">
        <f t="shared" ref="T143" si="32">S143/H143</f>
        <v>109.99999999999999</v>
      </c>
    </row>
    <row r="144" spans="1:20" s="157" customFormat="1" ht="27" customHeight="1" thickBot="1" x14ac:dyDescent="0.3">
      <c r="A144" s="100">
        <v>105</v>
      </c>
      <c r="B144" s="1131" t="s">
        <v>128</v>
      </c>
      <c r="C144" s="739" t="s">
        <v>460</v>
      </c>
      <c r="D144" s="755"/>
      <c r="E144" s="931">
        <v>44742</v>
      </c>
      <c r="F144" s="934">
        <v>18506.88</v>
      </c>
      <c r="G144" s="1071">
        <v>680</v>
      </c>
      <c r="H144" s="762">
        <v>18506.88</v>
      </c>
      <c r="I144" s="105">
        <f t="shared" si="23"/>
        <v>0</v>
      </c>
      <c r="J144" s="511"/>
      <c r="K144" s="535"/>
      <c r="L144" s="561"/>
      <c r="M144" s="535"/>
      <c r="N144" s="535" t="s">
        <v>112</v>
      </c>
      <c r="O144" s="1204" t="s">
        <v>779</v>
      </c>
      <c r="P144" s="535"/>
      <c r="Q144" s="1240">
        <v>1147426.56</v>
      </c>
      <c r="R144" s="1241" t="s">
        <v>780</v>
      </c>
      <c r="S144" s="65">
        <f t="shared" si="15"/>
        <v>1147426.56</v>
      </c>
      <c r="T144" s="65">
        <f t="shared" ref="T144" si="33">S144/H144</f>
        <v>62</v>
      </c>
    </row>
    <row r="145" spans="1:20" s="157" customFormat="1" ht="33.75" thickBot="1" x14ac:dyDescent="0.3">
      <c r="A145" s="100">
        <v>106</v>
      </c>
      <c r="B145" s="1196" t="s">
        <v>361</v>
      </c>
      <c r="C145" s="1197" t="s">
        <v>378</v>
      </c>
      <c r="D145" s="1198"/>
      <c r="E145" s="1199">
        <v>44743</v>
      </c>
      <c r="F145" s="1200">
        <v>18435.66</v>
      </c>
      <c r="G145" s="1201">
        <v>21</v>
      </c>
      <c r="H145" s="1202">
        <v>18704.8</v>
      </c>
      <c r="I145" s="275">
        <f t="shared" si="23"/>
        <v>269.13999999999942</v>
      </c>
      <c r="J145" s="642"/>
      <c r="K145" s="643"/>
      <c r="L145" s="538"/>
      <c r="M145" s="643"/>
      <c r="N145" s="700"/>
      <c r="O145" s="1282">
        <v>33713</v>
      </c>
      <c r="P145" s="1203"/>
      <c r="Q145" s="1278">
        <v>607911.86</v>
      </c>
      <c r="R145" s="1279" t="s">
        <v>789</v>
      </c>
      <c r="S145" s="65">
        <f t="shared" ref="S145:S150" si="34">Q145+M145+K145</f>
        <v>607911.86</v>
      </c>
      <c r="T145" s="65">
        <f t="shared" ref="T145:T150" si="35">S145/H145</f>
        <v>32.500313288567639</v>
      </c>
    </row>
    <row r="146" spans="1:20" s="157" customFormat="1" ht="16.5" customHeight="1" x14ac:dyDescent="0.25">
      <c r="A146" s="100">
        <v>107</v>
      </c>
      <c r="B146" s="927"/>
      <c r="C146" s="739"/>
      <c r="D146" s="753"/>
      <c r="E146" s="754"/>
      <c r="F146" s="934"/>
      <c r="G146" s="1071"/>
      <c r="H146" s="762"/>
      <c r="I146" s="275">
        <f t="shared" si="23"/>
        <v>0</v>
      </c>
      <c r="J146" s="642"/>
      <c r="K146" s="643"/>
      <c r="L146" s="538"/>
      <c r="M146" s="643"/>
      <c r="N146" s="545"/>
      <c r="O146" s="1205"/>
      <c r="P146" s="713"/>
      <c r="Q146" s="1280"/>
      <c r="R146" s="1281"/>
      <c r="S146" s="65">
        <f t="shared" si="34"/>
        <v>0</v>
      </c>
      <c r="T146" s="65" t="e">
        <f t="shared" si="35"/>
        <v>#DIV/0!</v>
      </c>
    </row>
    <row r="147" spans="1:20" s="157" customFormat="1" ht="16.5" customHeight="1" x14ac:dyDescent="0.25">
      <c r="A147" s="100">
        <v>108</v>
      </c>
      <c r="B147" s="928"/>
      <c r="C147" s="929"/>
      <c r="D147" s="930"/>
      <c r="E147" s="931"/>
      <c r="F147" s="935"/>
      <c r="G147" s="1072"/>
      <c r="H147" s="932"/>
      <c r="I147" s="275">
        <f t="shared" si="23"/>
        <v>0</v>
      </c>
      <c r="J147" s="642"/>
      <c r="K147" s="643"/>
      <c r="L147" s="538"/>
      <c r="M147" s="643"/>
      <c r="N147" s="545"/>
      <c r="O147" s="744"/>
      <c r="P147" s="676"/>
      <c r="Q147" s="840"/>
      <c r="R147" s="534"/>
      <c r="S147" s="65">
        <f t="shared" si="34"/>
        <v>0</v>
      </c>
      <c r="T147" s="65" t="e">
        <f t="shared" si="35"/>
        <v>#DIV/0!</v>
      </c>
    </row>
    <row r="148" spans="1:20" s="157" customFormat="1" ht="16.5" customHeight="1" x14ac:dyDescent="0.25">
      <c r="A148" s="100">
        <v>109</v>
      </c>
      <c r="B148" s="741"/>
      <c r="C148" s="739"/>
      <c r="D148" s="740"/>
      <c r="E148" s="746"/>
      <c r="F148" s="936"/>
      <c r="G148" s="490"/>
      <c r="H148" s="763"/>
      <c r="I148" s="275">
        <f t="shared" si="23"/>
        <v>0</v>
      </c>
      <c r="J148" s="642"/>
      <c r="K148" s="643"/>
      <c r="L148" s="538"/>
      <c r="M148" s="643"/>
      <c r="N148" s="545"/>
      <c r="O148" s="744"/>
      <c r="P148" s="676"/>
      <c r="Q148" s="840"/>
      <c r="R148" s="534"/>
      <c r="S148" s="65">
        <f t="shared" si="34"/>
        <v>0</v>
      </c>
      <c r="T148" s="65" t="e">
        <f t="shared" si="35"/>
        <v>#DIV/0!</v>
      </c>
    </row>
    <row r="149" spans="1:20" s="157" customFormat="1" x14ac:dyDescent="0.25">
      <c r="A149" s="100">
        <v>110</v>
      </c>
      <c r="B149" s="706"/>
      <c r="C149" s="500"/>
      <c r="D149" s="519"/>
      <c r="E149" s="747"/>
      <c r="F149" s="520"/>
      <c r="G149" s="521"/>
      <c r="H149" s="764"/>
      <c r="I149" s="275">
        <f t="shared" si="23"/>
        <v>0</v>
      </c>
      <c r="J149" s="642"/>
      <c r="K149" s="643"/>
      <c r="L149" s="538"/>
      <c r="M149" s="643"/>
      <c r="N149" s="700"/>
      <c r="O149" s="743"/>
      <c r="P149" s="714"/>
      <c r="Q149" s="841"/>
      <c r="R149" s="715"/>
      <c r="S149" s="65">
        <f t="shared" si="34"/>
        <v>0</v>
      </c>
      <c r="T149" s="65" t="e">
        <f t="shared" si="35"/>
        <v>#DIV/0!</v>
      </c>
    </row>
    <row r="150" spans="1:20" s="157" customFormat="1" x14ac:dyDescent="0.25">
      <c r="A150" s="100"/>
      <c r="B150" s="523"/>
      <c r="C150" s="524"/>
      <c r="D150" s="519"/>
      <c r="E150" s="747"/>
      <c r="F150" s="520"/>
      <c r="G150" s="521"/>
      <c r="H150" s="764"/>
      <c r="I150" s="275">
        <f t="shared" si="23"/>
        <v>0</v>
      </c>
      <c r="J150" s="256"/>
      <c r="K150" s="239"/>
      <c r="L150" s="292"/>
      <c r="M150" s="238"/>
      <c r="N150" s="512"/>
      <c r="O150" s="716"/>
      <c r="P150" s="676"/>
      <c r="Q150" s="842"/>
      <c r="R150" s="677"/>
      <c r="S150" s="65">
        <f t="shared" si="34"/>
        <v>0</v>
      </c>
      <c r="T150" s="65" t="e">
        <f t="shared" si="35"/>
        <v>#DIV/0!</v>
      </c>
    </row>
    <row r="151" spans="1:20" s="157" customFormat="1" x14ac:dyDescent="0.25">
      <c r="A151" s="100"/>
      <c r="B151" s="523"/>
      <c r="C151" s="524"/>
      <c r="D151" s="519"/>
      <c r="E151" s="747"/>
      <c r="F151" s="520"/>
      <c r="G151" s="521"/>
      <c r="H151" s="764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714"/>
      <c r="Q151" s="841"/>
      <c r="R151" s="715"/>
      <c r="S151" s="65"/>
      <c r="T151" s="65"/>
    </row>
    <row r="152" spans="1:20" s="157" customFormat="1" x14ac:dyDescent="0.25">
      <c r="A152" s="100"/>
      <c r="B152" s="523"/>
      <c r="C152" s="525"/>
      <c r="D152" s="519"/>
      <c r="E152" s="659"/>
      <c r="F152" s="520"/>
      <c r="G152" s="521"/>
      <c r="H152" s="764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26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26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523"/>
      <c r="C161" s="500"/>
      <c r="D161" s="519"/>
      <c r="E161" s="659"/>
      <c r="F161" s="520"/>
      <c r="G161" s="521"/>
      <c r="H161" s="522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523"/>
      <c r="C162" s="500"/>
      <c r="D162" s="519"/>
      <c r="E162" s="659"/>
      <c r="F162" s="520"/>
      <c r="G162" s="521"/>
      <c r="H162" s="522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523"/>
      <c r="C163" s="500"/>
      <c r="D163" s="519"/>
      <c r="E163" s="659"/>
      <c r="F163" s="520"/>
      <c r="G163" s="521"/>
      <c r="H163" s="522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523"/>
      <c r="C164" s="500"/>
      <c r="D164" s="519"/>
      <c r="E164" s="659"/>
      <c r="F164" s="520"/>
      <c r="G164" s="521"/>
      <c r="H164" s="522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676"/>
      <c r="Q164" s="842"/>
      <c r="R164" s="677"/>
      <c r="S164" s="65"/>
      <c r="T164" s="65"/>
    </row>
    <row r="165" spans="1:20" s="157" customFormat="1" x14ac:dyDescent="0.25">
      <c r="A165" s="100"/>
      <c r="B165" s="358"/>
      <c r="C165" s="362"/>
      <c r="D165" s="450"/>
      <c r="E165" s="657"/>
      <c r="F165" s="592"/>
      <c r="G165" s="593"/>
      <c r="H165" s="594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676"/>
      <c r="Q165" s="842"/>
      <c r="R165" s="677"/>
      <c r="S165" s="65"/>
      <c r="T165" s="65"/>
    </row>
    <row r="166" spans="1:20" s="157" customFormat="1" x14ac:dyDescent="0.25">
      <c r="A166" s="100"/>
      <c r="B166" s="358"/>
      <c r="C166" s="362"/>
      <c r="D166" s="450"/>
      <c r="E166" s="657"/>
      <c r="F166" s="592"/>
      <c r="G166" s="593"/>
      <c r="H166" s="594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676"/>
      <c r="Q166" s="842"/>
      <c r="R166" s="677"/>
      <c r="S166" s="65"/>
      <c r="T166" s="65"/>
    </row>
    <row r="167" spans="1:20" s="157" customFormat="1" x14ac:dyDescent="0.25">
      <c r="A167" s="100"/>
      <c r="B167" s="358"/>
      <c r="C167" s="362"/>
      <c r="D167" s="450"/>
      <c r="E167" s="657"/>
      <c r="F167" s="592"/>
      <c r="G167" s="593"/>
      <c r="H167" s="594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676"/>
      <c r="Q167" s="842"/>
      <c r="R167" s="677"/>
      <c r="S167" s="65"/>
      <c r="T167" s="65"/>
    </row>
    <row r="168" spans="1:20" s="157" customFormat="1" x14ac:dyDescent="0.25">
      <c r="A168" s="100"/>
      <c r="B168" s="591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512"/>
      <c r="O171" s="558"/>
      <c r="P171" s="516"/>
      <c r="Q171" s="843"/>
      <c r="R171" s="517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512"/>
      <c r="O172" s="558"/>
      <c r="P172" s="516"/>
      <c r="Q172" s="843"/>
      <c r="R172" s="517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512"/>
      <c r="O173" s="558"/>
      <c r="P173" s="516"/>
      <c r="Q173" s="843"/>
      <c r="R173" s="517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5"/>
      <c r="I174" s="275">
        <f t="shared" si="23"/>
        <v>0</v>
      </c>
      <c r="J174" s="256"/>
      <c r="K174" s="239"/>
      <c r="L174" s="292"/>
      <c r="M174" s="238"/>
      <c r="N174" s="512"/>
      <c r="O174" s="558"/>
      <c r="P174" s="516"/>
      <c r="Q174" s="843"/>
      <c r="R174" s="517"/>
      <c r="S174" s="65"/>
      <c r="T174" s="65"/>
    </row>
    <row r="175" spans="1:20" s="157" customFormat="1" x14ac:dyDescent="0.25">
      <c r="A175" s="100"/>
      <c r="B175" s="75"/>
      <c r="C175" s="73"/>
      <c r="D175" s="161"/>
      <c r="E175" s="154"/>
      <c r="F175" s="105"/>
      <c r="G175" s="100"/>
      <c r="H175" s="505"/>
      <c r="I175" s="275">
        <f t="shared" si="23"/>
        <v>0</v>
      </c>
      <c r="J175" s="256"/>
      <c r="K175" s="239"/>
      <c r="L175" s="292"/>
      <c r="M175" s="238"/>
      <c r="N175" s="440"/>
      <c r="O175" s="559"/>
      <c r="P175" s="237"/>
      <c r="Q175" s="844"/>
      <c r="R175" s="480"/>
      <c r="S175" s="65"/>
      <c r="T175" s="65"/>
    </row>
    <row r="176" spans="1:20" s="157" customFormat="1" x14ac:dyDescent="0.25">
      <c r="A176" s="100"/>
      <c r="B176" s="75"/>
      <c r="C176" s="73"/>
      <c r="D176" s="161"/>
      <c r="E176" s="154"/>
      <c r="F176" s="105"/>
      <c r="G176" s="100"/>
      <c r="H176" s="505"/>
      <c r="I176" s="275">
        <f t="shared" si="23"/>
        <v>0</v>
      </c>
      <c r="J176" s="256"/>
      <c r="K176" s="239"/>
      <c r="L176" s="292"/>
      <c r="M176" s="238"/>
      <c r="N176" s="440"/>
      <c r="O176" s="559"/>
      <c r="P176" s="237"/>
      <c r="Q176" s="844"/>
      <c r="R176" s="480"/>
      <c r="S176" s="65"/>
      <c r="T176" s="65"/>
    </row>
    <row r="177" spans="1:20" s="157" customFormat="1" x14ac:dyDescent="0.25">
      <c r="A177" s="100"/>
      <c r="B177" s="75"/>
      <c r="C177" s="73"/>
      <c r="D177" s="161"/>
      <c r="E177" s="154"/>
      <c r="F177" s="105"/>
      <c r="G177" s="100"/>
      <c r="H177" s="505"/>
      <c r="I177" s="275">
        <f t="shared" si="23"/>
        <v>0</v>
      </c>
      <c r="J177" s="256"/>
      <c r="K177" s="239"/>
      <c r="L177" s="292"/>
      <c r="M177" s="238"/>
      <c r="N177" s="440"/>
      <c r="O177" s="559"/>
      <c r="P177" s="237"/>
      <c r="Q177" s="844"/>
      <c r="R177" s="480"/>
      <c r="S177" s="65"/>
      <c r="T177" s="65"/>
    </row>
    <row r="178" spans="1:20" s="157" customFormat="1" ht="15.75" thickBot="1" x14ac:dyDescent="0.3">
      <c r="A178" s="100"/>
      <c r="B178" s="75"/>
      <c r="C178" s="147"/>
      <c r="D178" s="147"/>
      <c r="E178" s="134"/>
      <c r="F178" s="651"/>
      <c r="G178" s="100"/>
      <c r="H178" s="505"/>
      <c r="I178" s="275">
        <f t="shared" si="23"/>
        <v>0</v>
      </c>
      <c r="J178" s="256"/>
      <c r="K178" s="291"/>
      <c r="L178" s="292"/>
      <c r="M178" s="266"/>
      <c r="N178" s="440"/>
      <c r="O178" s="268"/>
      <c r="P178" s="289"/>
      <c r="Q178" s="845"/>
      <c r="R178" s="481"/>
      <c r="S178" s="65">
        <f t="shared" ref="S178:S183" si="36">Q178+M178+K178</f>
        <v>0</v>
      </c>
      <c r="T178" s="65" t="e">
        <f t="shared" ref="T178:T186" si="37">S178/H178+0.1</f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846"/>
      <c r="R179" s="175"/>
      <c r="S179" s="65">
        <f t="shared" si="36"/>
        <v>0</v>
      </c>
      <c r="T179" s="65" t="e">
        <f t="shared" si="37"/>
        <v>#DIV/0!</v>
      </c>
    </row>
    <row r="180" spans="1:20" s="157" customFormat="1" ht="15.75" hidden="1" thickBot="1" x14ac:dyDescent="0.3">
      <c r="A180" s="100"/>
      <c r="B180" s="75"/>
      <c r="C180" s="75"/>
      <c r="D180" s="147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846"/>
      <c r="R180" s="175"/>
      <c r="S180" s="65">
        <f t="shared" si="36"/>
        <v>0</v>
      </c>
      <c r="T180" s="65" t="e">
        <f t="shared" si="37"/>
        <v>#DIV/0!</v>
      </c>
    </row>
    <row r="181" spans="1:20" s="157" customFormat="1" ht="15.75" hidden="1" thickBot="1" x14ac:dyDescent="0.3">
      <c r="A181" s="100"/>
      <c r="B181" s="75"/>
      <c r="C181" s="75"/>
      <c r="D181" s="147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846"/>
      <c r="R181" s="176"/>
      <c r="S181" s="65">
        <f t="shared" si="36"/>
        <v>0</v>
      </c>
      <c r="T181" s="65" t="e">
        <f t="shared" si="37"/>
        <v>#DIV/0!</v>
      </c>
    </row>
    <row r="182" spans="1:20" s="157" customFormat="1" ht="15.75" hidden="1" thickBot="1" x14ac:dyDescent="0.3">
      <c r="A182" s="100"/>
      <c r="B182" s="75"/>
      <c r="C182" s="75"/>
      <c r="D182" s="147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846"/>
      <c r="R182" s="176"/>
      <c r="S182" s="65">
        <f t="shared" si="36"/>
        <v>0</v>
      </c>
      <c r="T182" s="65" t="e">
        <f t="shared" si="37"/>
        <v>#DIV/0!</v>
      </c>
    </row>
    <row r="183" spans="1:20" s="157" customFormat="1" ht="15.75" hidden="1" thickBot="1" x14ac:dyDescent="0.3">
      <c r="A183" s="100"/>
      <c r="B183" s="75"/>
      <c r="C183" s="147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 t="shared" si="37"/>
        <v>#DIV/0!</v>
      </c>
    </row>
    <row r="184" spans="1:20" s="157" customFormat="1" ht="15.75" hidden="1" thickBot="1" x14ac:dyDescent="0.3">
      <c r="A184" s="100"/>
      <c r="B184" s="75"/>
      <c r="C184" s="147"/>
      <c r="D184" s="101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565"/>
      <c r="R184" s="173"/>
      <c r="S184" s="65">
        <f t="shared" ref="S184:S189" si="38">Q184+M184+K184</f>
        <v>0</v>
      </c>
      <c r="T184" s="65" t="e">
        <f t="shared" si="37"/>
        <v>#DIV/0!</v>
      </c>
    </row>
    <row r="185" spans="1:20" s="157" customFormat="1" ht="15.75" hidden="1" thickBot="1" x14ac:dyDescent="0.3">
      <c r="A185" s="100"/>
      <c r="B185" s="75"/>
      <c r="C185" s="153"/>
      <c r="D185" s="101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565"/>
      <c r="R185" s="173"/>
      <c r="S185" s="65">
        <f t="shared" si="38"/>
        <v>0</v>
      </c>
      <c r="T185" s="65" t="e">
        <f t="shared" si="37"/>
        <v>#DIV/0!</v>
      </c>
    </row>
    <row r="186" spans="1:20" s="157" customFormat="1" ht="15.75" hidden="1" thickBot="1" x14ac:dyDescent="0.3">
      <c r="A186" s="100"/>
      <c r="B186" s="75"/>
      <c r="C186" s="153"/>
      <c r="D186" s="101"/>
      <c r="E186" s="134"/>
      <c r="F186" s="651"/>
      <c r="G186" s="100"/>
      <c r="H186" s="505"/>
      <c r="I186" s="105">
        <f t="shared" si="23"/>
        <v>0</v>
      </c>
      <c r="J186" s="189"/>
      <c r="K186" s="108"/>
      <c r="L186" s="172"/>
      <c r="M186" s="71"/>
      <c r="N186" s="441"/>
      <c r="O186" s="127"/>
      <c r="P186" s="116"/>
      <c r="Q186" s="565"/>
      <c r="R186" s="173"/>
      <c r="S186" s="65">
        <f t="shared" si="38"/>
        <v>0</v>
      </c>
      <c r="T186" s="65" t="e">
        <f t="shared" si="37"/>
        <v>#DIV/0!</v>
      </c>
    </row>
    <row r="187" spans="1:20" s="157" customFormat="1" ht="15.75" hidden="1" thickBot="1" x14ac:dyDescent="0.3">
      <c r="A187" s="100"/>
      <c r="B187" s="75"/>
      <c r="C187" s="153"/>
      <c r="D187" s="101"/>
      <c r="E187" s="134"/>
      <c r="F187" s="651"/>
      <c r="G187" s="100"/>
      <c r="H187" s="505"/>
      <c r="I187" s="105">
        <f t="shared" si="23"/>
        <v>0</v>
      </c>
      <c r="J187" s="189"/>
      <c r="K187" s="108"/>
      <c r="L187" s="172"/>
      <c r="M187" s="71"/>
      <c r="N187" s="441"/>
      <c r="O187" s="127"/>
      <c r="P187" s="116"/>
      <c r="Q187" s="565"/>
      <c r="R187" s="173"/>
      <c r="S187" s="65">
        <f t="shared" si="38"/>
        <v>0</v>
      </c>
      <c r="T187" s="65" t="e">
        <f>S187/H187</f>
        <v>#DIV/0!</v>
      </c>
    </row>
    <row r="188" spans="1:20" s="157" customFormat="1" ht="15.75" hidden="1" thickBot="1" x14ac:dyDescent="0.3">
      <c r="A188" s="100"/>
      <c r="B188" s="75"/>
      <c r="C188" s="153"/>
      <c r="D188" s="158"/>
      <c r="E188" s="134"/>
      <c r="F188" s="651"/>
      <c r="G188" s="100"/>
      <c r="H188" s="505"/>
      <c r="I188" s="105">
        <f t="shared" si="23"/>
        <v>0</v>
      </c>
      <c r="J188" s="189"/>
      <c r="K188" s="108"/>
      <c r="L188" s="172"/>
      <c r="M188" s="71"/>
      <c r="N188" s="441"/>
      <c r="O188" s="127"/>
      <c r="P188" s="116"/>
      <c r="Q188" s="847"/>
      <c r="R188" s="174"/>
      <c r="S188" s="65">
        <f t="shared" si="38"/>
        <v>0</v>
      </c>
      <c r="T188" s="65" t="e">
        <f>S188/H188</f>
        <v>#DIV/0!</v>
      </c>
    </row>
    <row r="189" spans="1:20" s="157" customFormat="1" ht="15.75" hidden="1" thickBot="1" x14ac:dyDescent="0.3">
      <c r="A189" s="100"/>
      <c r="B189" s="75"/>
      <c r="C189" s="153"/>
      <c r="D189" s="158"/>
      <c r="E189" s="134"/>
      <c r="F189" s="651"/>
      <c r="G189" s="100"/>
      <c r="H189" s="505"/>
      <c r="I189" s="105">
        <f t="shared" si="23"/>
        <v>0</v>
      </c>
      <c r="J189" s="189"/>
      <c r="K189" s="108"/>
      <c r="L189" s="172"/>
      <c r="M189" s="71"/>
      <c r="N189" s="441"/>
      <c r="O189" s="127"/>
      <c r="P189" s="116"/>
      <c r="Q189" s="847"/>
      <c r="R189" s="167"/>
      <c r="S189" s="65">
        <f t="shared" si="38"/>
        <v>0</v>
      </c>
      <c r="T189" s="65" t="e">
        <f>S189/H189</f>
        <v>#DIV/0!</v>
      </c>
    </row>
    <row r="190" spans="1:20" s="157" customFormat="1" ht="15.75" hidden="1" thickBot="1" x14ac:dyDescent="0.3">
      <c r="A190" s="100"/>
      <c r="B190" s="75"/>
      <c r="C190" s="95"/>
      <c r="D190" s="158"/>
      <c r="E190" s="660"/>
      <c r="F190" s="651"/>
      <c r="G190" s="100"/>
      <c r="H190" s="505"/>
      <c r="I190" s="105">
        <f t="shared" si="23"/>
        <v>0</v>
      </c>
      <c r="J190" s="129"/>
      <c r="K190" s="168"/>
      <c r="L190" s="602"/>
      <c r="M190" s="71"/>
      <c r="N190" s="442"/>
      <c r="O190" s="127"/>
      <c r="P190" s="95"/>
      <c r="Q190" s="565"/>
      <c r="R190" s="151"/>
      <c r="S190" s="65">
        <f>Q190+M190+K190</f>
        <v>0</v>
      </c>
      <c r="T190" s="65" t="e">
        <f>S190/H190+0.1</f>
        <v>#DIV/0!</v>
      </c>
    </row>
    <row r="191" spans="1:20" s="157" customFormat="1" ht="29.25" customHeight="1" thickTop="1" thickBot="1" x14ac:dyDescent="0.3">
      <c r="A191" s="100"/>
      <c r="B191" s="75"/>
      <c r="C191" s="95"/>
      <c r="D191" s="169"/>
      <c r="E191" s="134"/>
      <c r="F191" s="656" t="s">
        <v>31</v>
      </c>
      <c r="G191" s="72">
        <f>SUM(G5:G190)</f>
        <v>3881.5</v>
      </c>
      <c r="H191" s="507">
        <f>SUM(H3:H190)</f>
        <v>760461.07619999978</v>
      </c>
      <c r="I191" s="684">
        <f>PIERNA!I37</f>
        <v>-66.479999999999563</v>
      </c>
      <c r="J191" s="46"/>
      <c r="K191" s="170">
        <f>SUM(K5:K190)</f>
        <v>360513</v>
      </c>
      <c r="L191" s="603"/>
      <c r="M191" s="170">
        <f>SUM(M5:M190)</f>
        <v>1110120</v>
      </c>
      <c r="N191" s="443"/>
      <c r="O191" s="560"/>
      <c r="P191" s="117"/>
      <c r="Q191" s="848">
        <f>SUM(Q5:Q190)</f>
        <v>36257599.779639989</v>
      </c>
      <c r="R191" s="152"/>
      <c r="S191" s="178">
        <f>Q191+M191+K191</f>
        <v>37728232.779639989</v>
      </c>
      <c r="T191" s="65"/>
    </row>
    <row r="192" spans="1:20" s="157" customFormat="1" ht="15.75" thickTop="1" x14ac:dyDescent="0.25">
      <c r="B192" s="75"/>
      <c r="C192" s="75"/>
      <c r="D192" s="100"/>
      <c r="E192" s="134"/>
      <c r="F192" s="165"/>
      <c r="G192" s="100"/>
      <c r="H192" s="165"/>
      <c r="I192" s="75"/>
      <c r="J192" s="129"/>
      <c r="L192" s="604"/>
      <c r="N192" s="183"/>
      <c r="O192" s="166"/>
      <c r="P192" s="95"/>
      <c r="Q192" s="565"/>
      <c r="R192" s="153" t="s">
        <v>42</v>
      </c>
    </row>
  </sheetData>
  <sortState ref="B98:O105">
    <sortCondition ref="E98:E105"/>
  </sortState>
  <mergeCells count="39">
    <mergeCell ref="R129:R133"/>
    <mergeCell ref="R122:R123"/>
    <mergeCell ref="R120:R121"/>
    <mergeCell ref="R114:R116"/>
    <mergeCell ref="R112:R113"/>
    <mergeCell ref="R126:R127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9:B133"/>
    <mergeCell ref="E129:E133"/>
    <mergeCell ref="B120:B121"/>
    <mergeCell ref="O120:O121"/>
    <mergeCell ref="B122:B123"/>
    <mergeCell ref="O122:O123"/>
    <mergeCell ref="O129:O133"/>
    <mergeCell ref="B126:B127"/>
    <mergeCell ref="D126:D127"/>
    <mergeCell ref="O126:O127"/>
    <mergeCell ref="R142:R143"/>
    <mergeCell ref="B139:B141"/>
    <mergeCell ref="E139:E141"/>
    <mergeCell ref="B142:B143"/>
    <mergeCell ref="E142:E143"/>
    <mergeCell ref="O142:O143"/>
    <mergeCell ref="O139:O141"/>
    <mergeCell ref="R139:R14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53"/>
      <c r="B5" s="1368" t="s">
        <v>82</v>
      </c>
      <c r="C5" s="271"/>
      <c r="D5" s="248"/>
      <c r="E5" s="259"/>
      <c r="F5" s="253"/>
      <c r="G5" s="260"/>
    </row>
    <row r="6" spans="1:9" x14ac:dyDescent="0.25">
      <c r="A6" s="1353"/>
      <c r="B6" s="1368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53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61" t="s">
        <v>11</v>
      </c>
      <c r="D40" s="136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53"/>
      <c r="B5" s="1369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53"/>
      <c r="B6" s="1369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61" t="s">
        <v>11</v>
      </c>
      <c r="D40" s="136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59" t="s">
        <v>279</v>
      </c>
      <c r="B1" s="1359"/>
      <c r="C1" s="1359"/>
      <c r="D1" s="1359"/>
      <c r="E1" s="1359"/>
      <c r="F1" s="1359"/>
      <c r="G1" s="1359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57" t="s">
        <v>415</v>
      </c>
      <c r="B5" s="1370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57"/>
      <c r="B6" s="1370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61" t="s">
        <v>11</v>
      </c>
      <c r="D40" s="1362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64" t="s">
        <v>271</v>
      </c>
      <c r="B1" s="1364"/>
      <c r="C1" s="1364"/>
      <c r="D1" s="1364"/>
      <c r="E1" s="1364"/>
      <c r="F1" s="1364"/>
      <c r="G1" s="136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57" t="s">
        <v>128</v>
      </c>
      <c r="B5" s="1371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57"/>
      <c r="B6" s="1371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61" t="s">
        <v>11</v>
      </c>
      <c r="D40" s="1362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64" t="s">
        <v>273</v>
      </c>
      <c r="B1" s="1364"/>
      <c r="C1" s="1364"/>
      <c r="D1" s="1364"/>
      <c r="E1" s="1364"/>
      <c r="F1" s="1364"/>
      <c r="G1" s="1364"/>
      <c r="H1" s="11">
        <v>1</v>
      </c>
      <c r="K1" s="1364" t="s">
        <v>271</v>
      </c>
      <c r="L1" s="1364"/>
      <c r="M1" s="1364"/>
      <c r="N1" s="1364"/>
      <c r="O1" s="1364"/>
      <c r="P1" s="1364"/>
      <c r="Q1" s="1364"/>
      <c r="R1" s="11">
        <v>2</v>
      </c>
      <c r="U1" s="1359" t="s">
        <v>281</v>
      </c>
      <c r="V1" s="1359"/>
      <c r="W1" s="1359"/>
      <c r="X1" s="1359"/>
      <c r="Y1" s="1359"/>
      <c r="Z1" s="1359"/>
      <c r="AA1" s="1359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71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71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53" t="s">
        <v>86</v>
      </c>
      <c r="V5" s="1371" t="s">
        <v>87</v>
      </c>
      <c r="W5" s="767">
        <v>45</v>
      </c>
      <c r="X5" s="1122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72"/>
      <c r="C6" s="277"/>
      <c r="D6" s="278"/>
      <c r="E6" s="270"/>
      <c r="F6" s="243"/>
      <c r="K6" s="243"/>
      <c r="L6" s="1372"/>
      <c r="M6" s="277"/>
      <c r="N6" s="278"/>
      <c r="O6" s="270"/>
      <c r="P6" s="243"/>
      <c r="U6" s="1353"/>
      <c r="V6" s="1372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85"/>
      <c r="P14" s="1141">
        <f t="shared" si="1"/>
        <v>0</v>
      </c>
      <c r="Q14" s="1147"/>
      <c r="R14" s="995"/>
      <c r="S14" s="1186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85"/>
      <c r="P15" s="1141">
        <f t="shared" si="1"/>
        <v>0</v>
      </c>
      <c r="Q15" s="1147"/>
      <c r="R15" s="995"/>
      <c r="S15" s="1186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85"/>
      <c r="P16" s="1141">
        <f t="shared" si="1"/>
        <v>0</v>
      </c>
      <c r="Q16" s="1147"/>
      <c r="R16" s="995"/>
      <c r="S16" s="1186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85"/>
      <c r="P17" s="1141">
        <f t="shared" si="1"/>
        <v>0</v>
      </c>
      <c r="Q17" s="1147"/>
      <c r="R17" s="995"/>
      <c r="S17" s="1167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85"/>
      <c r="P18" s="1141">
        <f t="shared" si="1"/>
        <v>0</v>
      </c>
      <c r="Q18" s="1147"/>
      <c r="R18" s="995"/>
      <c r="S18" s="1167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85"/>
      <c r="P19" s="1141">
        <f t="shared" si="1"/>
        <v>0</v>
      </c>
      <c r="Q19" s="1147"/>
      <c r="R19" s="995"/>
      <c r="S19" s="1167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6">
        <f t="shared" si="0"/>
        <v>0</v>
      </c>
      <c r="G20" s="1139"/>
      <c r="H20" s="1140"/>
      <c r="I20" s="1167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6">
        <f t="shared" si="0"/>
        <v>0</v>
      </c>
      <c r="G21" s="1139"/>
      <c r="H21" s="1140"/>
      <c r="I21" s="1167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6">
        <f t="shared" si="0"/>
        <v>0</v>
      </c>
      <c r="G22" s="1139"/>
      <c r="H22" s="1140"/>
      <c r="I22" s="1167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6">
        <f t="shared" si="0"/>
        <v>0</v>
      </c>
      <c r="G23" s="1139"/>
      <c r="H23" s="1140"/>
      <c r="I23" s="1167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48" t="s">
        <v>21</v>
      </c>
      <c r="E38" s="1349"/>
      <c r="F38" s="141">
        <f>E4+E5-F36+E6</f>
        <v>0</v>
      </c>
      <c r="L38" s="850"/>
      <c r="N38" s="1348" t="s">
        <v>21</v>
      </c>
      <c r="O38" s="1349"/>
      <c r="P38" s="141">
        <f>O4+O5-P36+O6</f>
        <v>-1.4099999999999682</v>
      </c>
      <c r="V38" s="850"/>
      <c r="X38" s="1348" t="s">
        <v>21</v>
      </c>
      <c r="Y38" s="1349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5" t="s">
        <v>4</v>
      </c>
      <c r="Y39" s="1126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57"/>
      <c r="B5" s="1373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57"/>
      <c r="B6" s="1374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8" t="s">
        <v>21</v>
      </c>
      <c r="E42" s="1349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75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75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8" t="s">
        <v>21</v>
      </c>
      <c r="E31" s="1349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6" t="s">
        <v>94</v>
      </c>
      <c r="C4" s="128"/>
      <c r="D4" s="134"/>
      <c r="E4" s="193"/>
      <c r="F4" s="137"/>
      <c r="G4" s="38"/>
    </row>
    <row r="5" spans="1:15" ht="15.75" x14ac:dyDescent="0.25">
      <c r="A5" s="1375"/>
      <c r="B5" s="1377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75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8" t="s">
        <v>21</v>
      </c>
      <c r="E31" s="1349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48" t="s">
        <v>21</v>
      </c>
      <c r="E31" s="1349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281</v>
      </c>
      <c r="B1" s="1352"/>
      <c r="C1" s="1352"/>
      <c r="D1" s="1352"/>
      <c r="E1" s="1352"/>
      <c r="F1" s="1352"/>
      <c r="G1" s="1352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53" t="s">
        <v>282</v>
      </c>
      <c r="B5" s="1378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53"/>
      <c r="B6" s="1378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47"/>
      <c r="H10" s="995"/>
      <c r="I10" s="1148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7"/>
      <c r="H11" s="995"/>
      <c r="I11" s="1148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7"/>
      <c r="H12" s="995"/>
      <c r="I12" s="1148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8" t="s">
        <v>21</v>
      </c>
      <c r="E32" s="1349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58" t="s">
        <v>303</v>
      </c>
      <c r="L1" s="1358"/>
      <c r="M1" s="1358"/>
      <c r="N1" s="1358"/>
      <c r="O1" s="1358"/>
      <c r="P1" s="1358"/>
      <c r="Q1" s="1358"/>
      <c r="R1" s="356">
        <f>I1+1</f>
        <v>1</v>
      </c>
      <c r="S1" s="356"/>
      <c r="U1" s="1352" t="str">
        <f>K1</f>
        <v>ENTRADAS DEL MES DE    J U N I O      2022</v>
      </c>
      <c r="V1" s="1352"/>
      <c r="W1" s="1352"/>
      <c r="X1" s="1352"/>
      <c r="Y1" s="1352"/>
      <c r="Z1" s="1352"/>
      <c r="AA1" s="1352"/>
      <c r="AB1" s="356">
        <f>R1+1</f>
        <v>2</v>
      </c>
      <c r="AC1" s="567"/>
      <c r="AE1" s="1352" t="str">
        <f>U1</f>
        <v>ENTRADAS DEL MES DE    J U N I O      2022</v>
      </c>
      <c r="AF1" s="1352"/>
      <c r="AG1" s="1352"/>
      <c r="AH1" s="1352"/>
      <c r="AI1" s="1352"/>
      <c r="AJ1" s="1352"/>
      <c r="AK1" s="1352"/>
      <c r="AL1" s="356">
        <f>AB1+1</f>
        <v>3</v>
      </c>
      <c r="AM1" s="356"/>
      <c r="AO1" s="1352" t="str">
        <f>AE1</f>
        <v>ENTRADAS DEL MES DE    J U N I O      2022</v>
      </c>
      <c r="AP1" s="1352"/>
      <c r="AQ1" s="1352"/>
      <c r="AR1" s="1352"/>
      <c r="AS1" s="1352"/>
      <c r="AT1" s="1352"/>
      <c r="AU1" s="1352"/>
      <c r="AV1" s="356">
        <f>AL1+1</f>
        <v>4</v>
      </c>
      <c r="AW1" s="567"/>
      <c r="AY1" s="1352" t="str">
        <f>AO1</f>
        <v>ENTRADAS DEL MES DE    J U N I O      2022</v>
      </c>
      <c r="AZ1" s="1352"/>
      <c r="BA1" s="1352"/>
      <c r="BB1" s="1352"/>
      <c r="BC1" s="1352"/>
      <c r="BD1" s="1352"/>
      <c r="BE1" s="1352"/>
      <c r="BF1" s="356">
        <f>AV1+1</f>
        <v>5</v>
      </c>
      <c r="BG1" s="595"/>
      <c r="BI1" s="1352" t="str">
        <f>AY1</f>
        <v>ENTRADAS DEL MES DE    J U N I O      2022</v>
      </c>
      <c r="BJ1" s="1352"/>
      <c r="BK1" s="1352"/>
      <c r="BL1" s="1352"/>
      <c r="BM1" s="1352"/>
      <c r="BN1" s="1352"/>
      <c r="BO1" s="1352"/>
      <c r="BP1" s="356">
        <f>BF1+1</f>
        <v>6</v>
      </c>
      <c r="BQ1" s="567"/>
      <c r="BS1" s="1352" t="str">
        <f>BI1</f>
        <v>ENTRADAS DEL MES DE    J U N I O      2022</v>
      </c>
      <c r="BT1" s="1352"/>
      <c r="BU1" s="1352"/>
      <c r="BV1" s="1352"/>
      <c r="BW1" s="1352"/>
      <c r="BX1" s="1352"/>
      <c r="BY1" s="1352"/>
      <c r="BZ1" s="356">
        <f>BP1+1</f>
        <v>7</v>
      </c>
      <c r="CC1" s="1352" t="str">
        <f>BS1</f>
        <v>ENTRADAS DEL MES DE    J U N I O      2022</v>
      </c>
      <c r="CD1" s="1352"/>
      <c r="CE1" s="1352"/>
      <c r="CF1" s="1352"/>
      <c r="CG1" s="1352"/>
      <c r="CH1" s="1352"/>
      <c r="CI1" s="1352"/>
      <c r="CJ1" s="356">
        <f>BZ1+1</f>
        <v>8</v>
      </c>
      <c r="CM1" s="1352" t="str">
        <f>CC1</f>
        <v>ENTRADAS DEL MES DE    J U N I O      2022</v>
      </c>
      <c r="CN1" s="1352"/>
      <c r="CO1" s="1352"/>
      <c r="CP1" s="1352"/>
      <c r="CQ1" s="1352"/>
      <c r="CR1" s="1352"/>
      <c r="CS1" s="1352"/>
      <c r="CT1" s="356">
        <f>CJ1+1</f>
        <v>9</v>
      </c>
      <c r="CU1" s="567"/>
      <c r="CW1" s="1352" t="str">
        <f>CM1</f>
        <v>ENTRADAS DEL MES DE    J U N I O      2022</v>
      </c>
      <c r="CX1" s="1352"/>
      <c r="CY1" s="1352"/>
      <c r="CZ1" s="1352"/>
      <c r="DA1" s="1352"/>
      <c r="DB1" s="1352"/>
      <c r="DC1" s="1352"/>
      <c r="DD1" s="356">
        <f>CT1+1</f>
        <v>10</v>
      </c>
      <c r="DE1" s="567"/>
      <c r="DG1" s="1352" t="str">
        <f>CW1</f>
        <v>ENTRADAS DEL MES DE    J U N I O      2022</v>
      </c>
      <c r="DH1" s="1352"/>
      <c r="DI1" s="1352"/>
      <c r="DJ1" s="1352"/>
      <c r="DK1" s="1352"/>
      <c r="DL1" s="1352"/>
      <c r="DM1" s="1352"/>
      <c r="DN1" s="356">
        <f>DD1+1</f>
        <v>11</v>
      </c>
      <c r="DO1" s="567"/>
      <c r="DQ1" s="1352" t="str">
        <f>DG1</f>
        <v>ENTRADAS DEL MES DE    J U N I O      2022</v>
      </c>
      <c r="DR1" s="1352"/>
      <c r="DS1" s="1352"/>
      <c r="DT1" s="1352"/>
      <c r="DU1" s="1352"/>
      <c r="DV1" s="1352"/>
      <c r="DW1" s="1352"/>
      <c r="DX1" s="356">
        <f>DN1+1</f>
        <v>12</v>
      </c>
      <c r="EA1" s="1352" t="str">
        <f>DQ1</f>
        <v>ENTRADAS DEL MES DE    J U N I O      2022</v>
      </c>
      <c r="EB1" s="1352"/>
      <c r="EC1" s="1352"/>
      <c r="ED1" s="1352"/>
      <c r="EE1" s="1352"/>
      <c r="EF1" s="1352"/>
      <c r="EG1" s="1352"/>
      <c r="EH1" s="356">
        <f>DX1+1</f>
        <v>13</v>
      </c>
      <c r="EI1" s="567"/>
      <c r="EK1" s="1352" t="str">
        <f>EA1</f>
        <v>ENTRADAS DEL MES DE    J U N I O      2022</v>
      </c>
      <c r="EL1" s="1352"/>
      <c r="EM1" s="1352"/>
      <c r="EN1" s="1352"/>
      <c r="EO1" s="1352"/>
      <c r="EP1" s="1352"/>
      <c r="EQ1" s="1352"/>
      <c r="ER1" s="356">
        <f>EH1+1</f>
        <v>14</v>
      </c>
      <c r="ES1" s="567"/>
      <c r="EU1" s="1352" t="str">
        <f>EK1</f>
        <v>ENTRADAS DEL MES DE    J U N I O      2022</v>
      </c>
      <c r="EV1" s="1352"/>
      <c r="EW1" s="1352"/>
      <c r="EX1" s="1352"/>
      <c r="EY1" s="1352"/>
      <c r="EZ1" s="1352"/>
      <c r="FA1" s="1352"/>
      <c r="FB1" s="356">
        <f>ER1+1</f>
        <v>15</v>
      </c>
      <c r="FC1" s="567"/>
      <c r="FE1" s="1352" t="str">
        <f>EU1</f>
        <v>ENTRADAS DEL MES DE    J U N I O      2022</v>
      </c>
      <c r="FF1" s="1352"/>
      <c r="FG1" s="1352"/>
      <c r="FH1" s="1352"/>
      <c r="FI1" s="1352"/>
      <c r="FJ1" s="1352"/>
      <c r="FK1" s="1352"/>
      <c r="FL1" s="356">
        <f>FB1+1</f>
        <v>16</v>
      </c>
      <c r="FM1" s="567"/>
      <c r="FO1" s="1352" t="str">
        <f>FE1</f>
        <v>ENTRADAS DEL MES DE    J U N I O      2022</v>
      </c>
      <c r="FP1" s="1352"/>
      <c r="FQ1" s="1352"/>
      <c r="FR1" s="1352"/>
      <c r="FS1" s="1352"/>
      <c r="FT1" s="1352"/>
      <c r="FU1" s="1352"/>
      <c r="FV1" s="356">
        <f>FL1+1</f>
        <v>17</v>
      </c>
      <c r="FW1" s="567"/>
      <c r="FY1" s="1352" t="str">
        <f>FO1</f>
        <v>ENTRADAS DEL MES DE    J U N I O      2022</v>
      </c>
      <c r="FZ1" s="1352"/>
      <c r="GA1" s="1352"/>
      <c r="GB1" s="1352"/>
      <c r="GC1" s="1352"/>
      <c r="GD1" s="1352"/>
      <c r="GE1" s="1352"/>
      <c r="GF1" s="356">
        <f>FV1+1</f>
        <v>18</v>
      </c>
      <c r="GG1" s="567"/>
      <c r="GH1" s="75" t="s">
        <v>37</v>
      </c>
      <c r="GI1" s="1352" t="str">
        <f>FY1</f>
        <v>ENTRADAS DEL MES DE    J U N I O      2022</v>
      </c>
      <c r="GJ1" s="1352"/>
      <c r="GK1" s="1352"/>
      <c r="GL1" s="1352"/>
      <c r="GM1" s="1352"/>
      <c r="GN1" s="1352"/>
      <c r="GO1" s="1352"/>
      <c r="GP1" s="356">
        <f>GF1+1</f>
        <v>19</v>
      </c>
      <c r="GQ1" s="567"/>
      <c r="GS1" s="1352" t="str">
        <f>GI1</f>
        <v>ENTRADAS DEL MES DE    J U N I O      2022</v>
      </c>
      <c r="GT1" s="1352"/>
      <c r="GU1" s="1352"/>
      <c r="GV1" s="1352"/>
      <c r="GW1" s="1352"/>
      <c r="GX1" s="1352"/>
      <c r="GY1" s="1352"/>
      <c r="GZ1" s="356">
        <f>GP1+1</f>
        <v>20</v>
      </c>
      <c r="HA1" s="567"/>
      <c r="HC1" s="1352" t="str">
        <f>GS1</f>
        <v>ENTRADAS DEL MES DE    J U N I O      2022</v>
      </c>
      <c r="HD1" s="1352"/>
      <c r="HE1" s="1352"/>
      <c r="HF1" s="1352"/>
      <c r="HG1" s="1352"/>
      <c r="HH1" s="1352"/>
      <c r="HI1" s="1352"/>
      <c r="HJ1" s="356">
        <f>GZ1+1</f>
        <v>21</v>
      </c>
      <c r="HK1" s="567"/>
      <c r="HM1" s="1352" t="str">
        <f>HC1</f>
        <v>ENTRADAS DEL MES DE    J U N I O      2022</v>
      </c>
      <c r="HN1" s="1352"/>
      <c r="HO1" s="1352"/>
      <c r="HP1" s="1352"/>
      <c r="HQ1" s="1352"/>
      <c r="HR1" s="1352"/>
      <c r="HS1" s="1352"/>
      <c r="HT1" s="356">
        <f>HJ1+1</f>
        <v>22</v>
      </c>
      <c r="HU1" s="567"/>
      <c r="HW1" s="1352" t="str">
        <f>HM1</f>
        <v>ENTRADAS DEL MES DE    J U N I O      2022</v>
      </c>
      <c r="HX1" s="1352"/>
      <c r="HY1" s="1352"/>
      <c r="HZ1" s="1352"/>
      <c r="IA1" s="1352"/>
      <c r="IB1" s="1352"/>
      <c r="IC1" s="1352"/>
      <c r="ID1" s="356">
        <f>HT1+1</f>
        <v>23</v>
      </c>
      <c r="IE1" s="567"/>
      <c r="IG1" s="1352" t="str">
        <f>HW1</f>
        <v>ENTRADAS DEL MES DE    J U N I O      2022</v>
      </c>
      <c r="IH1" s="1352"/>
      <c r="II1" s="1352"/>
      <c r="IJ1" s="1352"/>
      <c r="IK1" s="1352"/>
      <c r="IL1" s="1352"/>
      <c r="IM1" s="1352"/>
      <c r="IN1" s="356">
        <f>ID1+1</f>
        <v>24</v>
      </c>
      <c r="IO1" s="567"/>
      <c r="IQ1" s="1352" t="str">
        <f>IG1</f>
        <v>ENTRADAS DEL MES DE    J U N I O      2022</v>
      </c>
      <c r="IR1" s="1352"/>
      <c r="IS1" s="1352"/>
      <c r="IT1" s="1352"/>
      <c r="IU1" s="1352"/>
      <c r="IV1" s="1352"/>
      <c r="IW1" s="1352"/>
      <c r="IX1" s="356">
        <f>IN1+1</f>
        <v>25</v>
      </c>
      <c r="IY1" s="567"/>
      <c r="JA1" s="1352" t="str">
        <f>IQ1</f>
        <v>ENTRADAS DEL MES DE    J U N I O      2022</v>
      </c>
      <c r="JB1" s="1352"/>
      <c r="JC1" s="1352"/>
      <c r="JD1" s="1352"/>
      <c r="JE1" s="1352"/>
      <c r="JF1" s="1352"/>
      <c r="JG1" s="1352"/>
      <c r="JH1" s="356">
        <f>IX1+1</f>
        <v>26</v>
      </c>
      <c r="JI1" s="567"/>
      <c r="JK1" s="1355" t="str">
        <f>JA1</f>
        <v>ENTRADAS DEL MES DE    J U N I O      2022</v>
      </c>
      <c r="JL1" s="1355"/>
      <c r="JM1" s="1355"/>
      <c r="JN1" s="1355"/>
      <c r="JO1" s="1355"/>
      <c r="JP1" s="1355"/>
      <c r="JQ1" s="1355"/>
      <c r="JR1" s="356">
        <f>JH1+1</f>
        <v>27</v>
      </c>
      <c r="JS1" s="567"/>
      <c r="JU1" s="1352" t="str">
        <f>JK1</f>
        <v>ENTRADAS DEL MES DE    J U N I O      2022</v>
      </c>
      <c r="JV1" s="1352"/>
      <c r="JW1" s="1352"/>
      <c r="JX1" s="1352"/>
      <c r="JY1" s="1352"/>
      <c r="JZ1" s="1352"/>
      <c r="KA1" s="1352"/>
      <c r="KB1" s="356">
        <f>JR1+1</f>
        <v>28</v>
      </c>
      <c r="KC1" s="567"/>
      <c r="KE1" s="1352" t="str">
        <f>JU1</f>
        <v>ENTRADAS DEL MES DE    J U N I O      2022</v>
      </c>
      <c r="KF1" s="1352"/>
      <c r="KG1" s="1352"/>
      <c r="KH1" s="1352"/>
      <c r="KI1" s="1352"/>
      <c r="KJ1" s="1352"/>
      <c r="KK1" s="1352"/>
      <c r="KL1" s="356">
        <f>KB1+1</f>
        <v>29</v>
      </c>
      <c r="KM1" s="567"/>
      <c r="KO1" s="1352" t="str">
        <f>KE1</f>
        <v>ENTRADAS DEL MES DE    J U N I O      2022</v>
      </c>
      <c r="KP1" s="1352"/>
      <c r="KQ1" s="1352"/>
      <c r="KR1" s="1352"/>
      <c r="KS1" s="1352"/>
      <c r="KT1" s="1352"/>
      <c r="KU1" s="1352"/>
      <c r="KV1" s="356">
        <f>KL1+1</f>
        <v>30</v>
      </c>
      <c r="KW1" s="567"/>
      <c r="KY1" s="1352" t="str">
        <f>KO1</f>
        <v>ENTRADAS DEL MES DE    J U N I O      2022</v>
      </c>
      <c r="KZ1" s="1352"/>
      <c r="LA1" s="1352"/>
      <c r="LB1" s="1352"/>
      <c r="LC1" s="1352"/>
      <c r="LD1" s="1352"/>
      <c r="LE1" s="1352"/>
      <c r="LF1" s="356">
        <f>KV1+1</f>
        <v>31</v>
      </c>
      <c r="LG1" s="567"/>
      <c r="LI1" s="1352" t="str">
        <f>KY1</f>
        <v>ENTRADAS DEL MES DE    J U N I O      2022</v>
      </c>
      <c r="LJ1" s="1352"/>
      <c r="LK1" s="1352"/>
      <c r="LL1" s="1352"/>
      <c r="LM1" s="1352"/>
      <c r="LN1" s="1352"/>
      <c r="LO1" s="1352"/>
      <c r="LP1" s="356">
        <f>LF1+1</f>
        <v>32</v>
      </c>
      <c r="LQ1" s="567"/>
      <c r="LS1" s="1352" t="str">
        <f>LI1</f>
        <v>ENTRADAS DEL MES DE    J U N I O      2022</v>
      </c>
      <c r="LT1" s="1352"/>
      <c r="LU1" s="1352"/>
      <c r="LV1" s="1352"/>
      <c r="LW1" s="1352"/>
      <c r="LX1" s="1352"/>
      <c r="LY1" s="1352"/>
      <c r="LZ1" s="356">
        <f>LP1+1</f>
        <v>33</v>
      </c>
      <c r="MC1" s="1352" t="str">
        <f>LS1</f>
        <v>ENTRADAS DEL MES DE    J U N I O      2022</v>
      </c>
      <c r="MD1" s="1352"/>
      <c r="ME1" s="1352"/>
      <c r="MF1" s="1352"/>
      <c r="MG1" s="1352"/>
      <c r="MH1" s="1352"/>
      <c r="MI1" s="1352"/>
      <c r="MJ1" s="356">
        <f>LZ1+1</f>
        <v>34</v>
      </c>
      <c r="MK1" s="356"/>
      <c r="MM1" s="1352" t="str">
        <f>MC1</f>
        <v>ENTRADAS DEL MES DE    J U N I O      2022</v>
      </c>
      <c r="MN1" s="1352"/>
      <c r="MO1" s="1352"/>
      <c r="MP1" s="1352"/>
      <c r="MQ1" s="1352"/>
      <c r="MR1" s="1352"/>
      <c r="MS1" s="1352"/>
      <c r="MT1" s="356">
        <f>MJ1+1</f>
        <v>35</v>
      </c>
      <c r="MU1" s="356"/>
      <c r="MW1" s="1352" t="str">
        <f>MM1</f>
        <v>ENTRADAS DEL MES DE    J U N I O      2022</v>
      </c>
      <c r="MX1" s="1352"/>
      <c r="MY1" s="1352"/>
      <c r="MZ1" s="1352"/>
      <c r="NA1" s="1352"/>
      <c r="NB1" s="1352"/>
      <c r="NC1" s="1352"/>
      <c r="ND1" s="356">
        <f>MT1+1</f>
        <v>36</v>
      </c>
      <c r="NE1" s="356"/>
      <c r="NG1" s="1352" t="str">
        <f>MW1</f>
        <v>ENTRADAS DEL MES DE    J U N I O      2022</v>
      </c>
      <c r="NH1" s="1352"/>
      <c r="NI1" s="1352"/>
      <c r="NJ1" s="1352"/>
      <c r="NK1" s="1352"/>
      <c r="NL1" s="1352"/>
      <c r="NM1" s="1352"/>
      <c r="NN1" s="356">
        <f>ND1+1</f>
        <v>37</v>
      </c>
      <c r="NO1" s="356"/>
      <c r="NQ1" s="1352" t="str">
        <f>NG1</f>
        <v>ENTRADAS DEL MES DE    J U N I O      2022</v>
      </c>
      <c r="NR1" s="1352"/>
      <c r="NS1" s="1352"/>
      <c r="NT1" s="1352"/>
      <c r="NU1" s="1352"/>
      <c r="NV1" s="1352"/>
      <c r="NW1" s="1352"/>
      <c r="NX1" s="356">
        <f>NN1+1</f>
        <v>38</v>
      </c>
      <c r="NY1" s="356"/>
      <c r="OA1" s="1352" t="str">
        <f>NQ1</f>
        <v>ENTRADAS DEL MES DE    J U N I O      2022</v>
      </c>
      <c r="OB1" s="1352"/>
      <c r="OC1" s="1352"/>
      <c r="OD1" s="1352"/>
      <c r="OE1" s="1352"/>
      <c r="OF1" s="1352"/>
      <c r="OG1" s="1352"/>
      <c r="OH1" s="356">
        <f>NX1+1</f>
        <v>39</v>
      </c>
      <c r="OI1" s="356"/>
      <c r="OK1" s="1352" t="str">
        <f>OA1</f>
        <v>ENTRADAS DEL MES DE    J U N I O      2022</v>
      </c>
      <c r="OL1" s="1352"/>
      <c r="OM1" s="1352"/>
      <c r="ON1" s="1352"/>
      <c r="OO1" s="1352"/>
      <c r="OP1" s="1352"/>
      <c r="OQ1" s="1352"/>
      <c r="OR1" s="356">
        <f>OH1+1</f>
        <v>40</v>
      </c>
      <c r="OS1" s="356"/>
      <c r="OU1" s="1352" t="str">
        <f>OK1</f>
        <v>ENTRADAS DEL MES DE    J U N I O      2022</v>
      </c>
      <c r="OV1" s="1352"/>
      <c r="OW1" s="1352"/>
      <c r="OX1" s="1352"/>
      <c r="OY1" s="1352"/>
      <c r="OZ1" s="1352"/>
      <c r="PA1" s="1352"/>
      <c r="PB1" s="356">
        <f>OR1+1</f>
        <v>41</v>
      </c>
      <c r="PC1" s="356"/>
      <c r="PE1" s="1352" t="str">
        <f>OU1</f>
        <v>ENTRADAS DEL MES DE    J U N I O      2022</v>
      </c>
      <c r="PF1" s="1352"/>
      <c r="PG1" s="1352"/>
      <c r="PH1" s="1352"/>
      <c r="PI1" s="1352"/>
      <c r="PJ1" s="1352"/>
      <c r="PK1" s="1352"/>
      <c r="PL1" s="356">
        <f>PB1+1</f>
        <v>42</v>
      </c>
      <c r="PM1" s="356"/>
      <c r="PO1" s="1352" t="str">
        <f>PE1</f>
        <v>ENTRADAS DEL MES DE    J U N I O      2022</v>
      </c>
      <c r="PP1" s="1352"/>
      <c r="PQ1" s="1352"/>
      <c r="PR1" s="1352"/>
      <c r="PS1" s="1352"/>
      <c r="PT1" s="1352"/>
      <c r="PU1" s="1352"/>
      <c r="PV1" s="356">
        <f>PL1+1</f>
        <v>43</v>
      </c>
      <c r="PX1" s="1352" t="str">
        <f>PO1</f>
        <v>ENTRADAS DEL MES DE    J U N I O      2022</v>
      </c>
      <c r="PY1" s="1352"/>
      <c r="PZ1" s="1352"/>
      <c r="QA1" s="1352"/>
      <c r="QB1" s="1352"/>
      <c r="QC1" s="1352"/>
      <c r="QD1" s="1352"/>
      <c r="QE1" s="356">
        <f>PV1+1</f>
        <v>44</v>
      </c>
      <c r="QG1" s="1352" t="str">
        <f>PX1</f>
        <v>ENTRADAS DEL MES DE    J U N I O      2022</v>
      </c>
      <c r="QH1" s="1352"/>
      <c r="QI1" s="1352"/>
      <c r="QJ1" s="1352"/>
      <c r="QK1" s="1352"/>
      <c r="QL1" s="1352"/>
      <c r="QM1" s="1352"/>
      <c r="QN1" s="356">
        <f>QE1+1</f>
        <v>45</v>
      </c>
      <c r="QP1" s="1352" t="str">
        <f>QG1</f>
        <v>ENTRADAS DEL MES DE    J U N I O      2022</v>
      </c>
      <c r="QQ1" s="1352"/>
      <c r="QR1" s="1352"/>
      <c r="QS1" s="1352"/>
      <c r="QT1" s="1352"/>
      <c r="QU1" s="1352"/>
      <c r="QV1" s="1352"/>
      <c r="QW1" s="356">
        <f>QN1+1</f>
        <v>46</v>
      </c>
      <c r="QY1" s="1352" t="str">
        <f>QP1</f>
        <v>ENTRADAS DEL MES DE    J U N I O      2022</v>
      </c>
      <c r="QZ1" s="1352"/>
      <c r="RA1" s="1352"/>
      <c r="RB1" s="1352"/>
      <c r="RC1" s="1352"/>
      <c r="RD1" s="1352"/>
      <c r="RE1" s="1352"/>
      <c r="RF1" s="356">
        <f>QW1+1</f>
        <v>47</v>
      </c>
      <c r="RH1" s="1352" t="str">
        <f>QY1</f>
        <v>ENTRADAS DEL MES DE    J U N I O      2022</v>
      </c>
      <c r="RI1" s="1352"/>
      <c r="RJ1" s="1352"/>
      <c r="RK1" s="1352"/>
      <c r="RL1" s="1352"/>
      <c r="RM1" s="1352"/>
      <c r="RN1" s="1352"/>
      <c r="RO1" s="356">
        <f>RF1+1</f>
        <v>48</v>
      </c>
      <c r="RQ1" s="1352" t="str">
        <f>RH1</f>
        <v>ENTRADAS DEL MES DE    J U N I O      2022</v>
      </c>
      <c r="RR1" s="1352"/>
      <c r="RS1" s="1352"/>
      <c r="RT1" s="1352"/>
      <c r="RU1" s="1352"/>
      <c r="RV1" s="1352"/>
      <c r="RW1" s="1352"/>
      <c r="RX1" s="356">
        <f>RO1+1</f>
        <v>49</v>
      </c>
      <c r="RZ1" s="1352" t="str">
        <f>RQ1</f>
        <v>ENTRADAS DEL MES DE    J U N I O      2022</v>
      </c>
      <c r="SA1" s="1352"/>
      <c r="SB1" s="1352"/>
      <c r="SC1" s="1352"/>
      <c r="SD1" s="1352"/>
      <c r="SE1" s="1352"/>
      <c r="SF1" s="1352"/>
      <c r="SG1" s="356">
        <f>RX1+1</f>
        <v>50</v>
      </c>
      <c r="SI1" s="1352" t="str">
        <f>RZ1</f>
        <v>ENTRADAS DEL MES DE    J U N I O      2022</v>
      </c>
      <c r="SJ1" s="1352"/>
      <c r="SK1" s="1352"/>
      <c r="SL1" s="1352"/>
      <c r="SM1" s="1352"/>
      <c r="SN1" s="1352"/>
      <c r="SO1" s="1352"/>
      <c r="SP1" s="356">
        <f>SG1+1</f>
        <v>51</v>
      </c>
      <c r="SR1" s="1352" t="str">
        <f>SI1</f>
        <v>ENTRADAS DEL MES DE    J U N I O      2022</v>
      </c>
      <c r="SS1" s="1352"/>
      <c r="ST1" s="1352"/>
      <c r="SU1" s="1352"/>
      <c r="SV1" s="1352"/>
      <c r="SW1" s="1352"/>
      <c r="SX1" s="1352"/>
      <c r="SY1" s="356">
        <f>SP1+1</f>
        <v>52</v>
      </c>
      <c r="TA1" s="1352" t="str">
        <f>SR1</f>
        <v>ENTRADAS DEL MES DE    J U N I O      2022</v>
      </c>
      <c r="TB1" s="1352"/>
      <c r="TC1" s="1352"/>
      <c r="TD1" s="1352"/>
      <c r="TE1" s="1352"/>
      <c r="TF1" s="1352"/>
      <c r="TG1" s="1352"/>
      <c r="TH1" s="356">
        <f>SY1+1</f>
        <v>53</v>
      </c>
      <c r="TJ1" s="1352" t="str">
        <f>TA1</f>
        <v>ENTRADAS DEL MES DE    J U N I O      2022</v>
      </c>
      <c r="TK1" s="1352"/>
      <c r="TL1" s="1352"/>
      <c r="TM1" s="1352"/>
      <c r="TN1" s="1352"/>
      <c r="TO1" s="1352"/>
      <c r="TP1" s="1352"/>
      <c r="TQ1" s="356">
        <f>TH1+1</f>
        <v>54</v>
      </c>
      <c r="TS1" s="1352" t="str">
        <f>TJ1</f>
        <v>ENTRADAS DEL MES DE    J U N I O      2022</v>
      </c>
      <c r="TT1" s="1352"/>
      <c r="TU1" s="1352"/>
      <c r="TV1" s="1352"/>
      <c r="TW1" s="1352"/>
      <c r="TX1" s="1352"/>
      <c r="TY1" s="1352"/>
      <c r="TZ1" s="356">
        <f>TQ1+1</f>
        <v>55</v>
      </c>
      <c r="UB1" s="1352" t="str">
        <f>TS1</f>
        <v>ENTRADAS DEL MES DE    J U N I O      2022</v>
      </c>
      <c r="UC1" s="1352"/>
      <c r="UD1" s="1352"/>
      <c r="UE1" s="1352"/>
      <c r="UF1" s="1352"/>
      <c r="UG1" s="1352"/>
      <c r="UH1" s="1352"/>
      <c r="UI1" s="356">
        <f>TZ1+1</f>
        <v>56</v>
      </c>
      <c r="UK1" s="1352" t="str">
        <f>UB1</f>
        <v>ENTRADAS DEL MES DE    J U N I O      2022</v>
      </c>
      <c r="UL1" s="1352"/>
      <c r="UM1" s="1352"/>
      <c r="UN1" s="1352"/>
      <c r="UO1" s="1352"/>
      <c r="UP1" s="1352"/>
      <c r="UQ1" s="1352"/>
      <c r="UR1" s="356">
        <f>UI1+1</f>
        <v>57</v>
      </c>
      <c r="UT1" s="1352" t="str">
        <f>UK1</f>
        <v>ENTRADAS DEL MES DE    J U N I O      2022</v>
      </c>
      <c r="UU1" s="1352"/>
      <c r="UV1" s="1352"/>
      <c r="UW1" s="1352"/>
      <c r="UX1" s="1352"/>
      <c r="UY1" s="1352"/>
      <c r="UZ1" s="1352"/>
      <c r="VA1" s="356">
        <f>UR1+1</f>
        <v>58</v>
      </c>
      <c r="VC1" s="1352" t="str">
        <f>UT1</f>
        <v>ENTRADAS DEL MES DE    J U N I O      2022</v>
      </c>
      <c r="VD1" s="1352"/>
      <c r="VE1" s="1352"/>
      <c r="VF1" s="1352"/>
      <c r="VG1" s="1352"/>
      <c r="VH1" s="1352"/>
      <c r="VI1" s="1352"/>
      <c r="VJ1" s="356">
        <f>VA1+1</f>
        <v>59</v>
      </c>
      <c r="VL1" s="1352" t="str">
        <f>VC1</f>
        <v>ENTRADAS DEL MES DE    J U N I O      2022</v>
      </c>
      <c r="VM1" s="1352"/>
      <c r="VN1" s="1352"/>
      <c r="VO1" s="1352"/>
      <c r="VP1" s="1352"/>
      <c r="VQ1" s="1352"/>
      <c r="VR1" s="1352"/>
      <c r="VS1" s="356">
        <f>VJ1+1</f>
        <v>60</v>
      </c>
      <c r="VU1" s="1352" t="str">
        <f>VL1</f>
        <v>ENTRADAS DEL MES DE    J U N I O      2022</v>
      </c>
      <c r="VV1" s="1352"/>
      <c r="VW1" s="1352"/>
      <c r="VX1" s="1352"/>
      <c r="VY1" s="1352"/>
      <c r="VZ1" s="1352"/>
      <c r="WA1" s="1352"/>
      <c r="WB1" s="356">
        <f>VS1+1</f>
        <v>61</v>
      </c>
      <c r="WD1" s="1352" t="str">
        <f>VU1</f>
        <v>ENTRADAS DEL MES DE    J U N I O      2022</v>
      </c>
      <c r="WE1" s="1352"/>
      <c r="WF1" s="1352"/>
      <c r="WG1" s="1352"/>
      <c r="WH1" s="1352"/>
      <c r="WI1" s="1352"/>
      <c r="WJ1" s="1352"/>
      <c r="WK1" s="356">
        <f>WB1+1</f>
        <v>62</v>
      </c>
      <c r="WM1" s="1352" t="str">
        <f>WD1</f>
        <v>ENTRADAS DEL MES DE    J U N I O      2022</v>
      </c>
      <c r="WN1" s="1352"/>
      <c r="WO1" s="1352"/>
      <c r="WP1" s="1352"/>
      <c r="WQ1" s="1352"/>
      <c r="WR1" s="1352"/>
      <c r="WS1" s="1352"/>
      <c r="WT1" s="356">
        <f>WK1+1</f>
        <v>63</v>
      </c>
      <c r="WV1" s="1352" t="str">
        <f>WM1</f>
        <v>ENTRADAS DEL MES DE    J U N I O      2022</v>
      </c>
      <c r="WW1" s="1352"/>
      <c r="WX1" s="1352"/>
      <c r="WY1" s="1352"/>
      <c r="WZ1" s="1352"/>
      <c r="XA1" s="1352"/>
      <c r="XB1" s="1352"/>
      <c r="XC1" s="356">
        <f>WT1+1</f>
        <v>64</v>
      </c>
      <c r="XE1" s="1352" t="str">
        <f>WV1</f>
        <v>ENTRADAS DEL MES DE    J U N I O      2022</v>
      </c>
      <c r="XF1" s="1352"/>
      <c r="XG1" s="1352"/>
      <c r="XH1" s="1352"/>
      <c r="XI1" s="1352"/>
      <c r="XJ1" s="1352"/>
      <c r="XK1" s="1352"/>
      <c r="XL1" s="356">
        <f>XC1+1</f>
        <v>65</v>
      </c>
      <c r="XN1" s="1352" t="str">
        <f>XE1</f>
        <v>ENTRADAS DEL MES DE    J U N I O      2022</v>
      </c>
      <c r="XO1" s="1352"/>
      <c r="XP1" s="1352"/>
      <c r="XQ1" s="1352"/>
      <c r="XR1" s="1352"/>
      <c r="XS1" s="1352"/>
      <c r="XT1" s="1352"/>
      <c r="XU1" s="356">
        <f>XL1+1</f>
        <v>66</v>
      </c>
      <c r="XW1" s="1352" t="str">
        <f>XN1</f>
        <v>ENTRADAS DEL MES DE    J U N I O      2022</v>
      </c>
      <c r="XX1" s="1352"/>
      <c r="XY1" s="1352"/>
      <c r="XZ1" s="1352"/>
      <c r="YA1" s="1352"/>
      <c r="YB1" s="1352"/>
      <c r="YC1" s="1352"/>
      <c r="YD1" s="356">
        <f>XU1+1</f>
        <v>67</v>
      </c>
      <c r="YF1" s="1352" t="str">
        <f>XW1</f>
        <v>ENTRADAS DEL MES DE    J U N I O      2022</v>
      </c>
      <c r="YG1" s="1352"/>
      <c r="YH1" s="1352"/>
      <c r="YI1" s="1352"/>
      <c r="YJ1" s="1352"/>
      <c r="YK1" s="1352"/>
      <c r="YL1" s="1352"/>
      <c r="YM1" s="356">
        <f>YD1+1</f>
        <v>68</v>
      </c>
      <c r="YO1" s="1352" t="str">
        <f>YF1</f>
        <v>ENTRADAS DEL MES DE    J U N I O      2022</v>
      </c>
      <c r="YP1" s="1352"/>
      <c r="YQ1" s="1352"/>
      <c r="YR1" s="1352"/>
      <c r="YS1" s="1352"/>
      <c r="YT1" s="1352"/>
      <c r="YU1" s="1352"/>
      <c r="YV1" s="356">
        <f>YM1+1</f>
        <v>69</v>
      </c>
      <c r="YX1" s="1352" t="str">
        <f>YO1</f>
        <v>ENTRADAS DEL MES DE    J U N I O      2022</v>
      </c>
      <c r="YY1" s="1352"/>
      <c r="YZ1" s="1352"/>
      <c r="ZA1" s="1352"/>
      <c r="ZB1" s="1352"/>
      <c r="ZC1" s="1352"/>
      <c r="ZD1" s="1352"/>
      <c r="ZE1" s="356">
        <f>YV1+1</f>
        <v>70</v>
      </c>
      <c r="ZG1" s="1352" t="str">
        <f>YX1</f>
        <v>ENTRADAS DEL MES DE    J U N I O      2022</v>
      </c>
      <c r="ZH1" s="1352"/>
      <c r="ZI1" s="1352"/>
      <c r="ZJ1" s="1352"/>
      <c r="ZK1" s="1352"/>
      <c r="ZL1" s="1352"/>
      <c r="ZM1" s="1352"/>
      <c r="ZN1" s="356">
        <f>ZE1+1</f>
        <v>71</v>
      </c>
      <c r="ZP1" s="1352" t="str">
        <f>ZG1</f>
        <v>ENTRADAS DEL MES DE    J U N I O      2022</v>
      </c>
      <c r="ZQ1" s="1352"/>
      <c r="ZR1" s="1352"/>
      <c r="ZS1" s="1352"/>
      <c r="ZT1" s="1352"/>
      <c r="ZU1" s="1352"/>
      <c r="ZV1" s="1352"/>
      <c r="ZW1" s="356">
        <f>ZN1+1</f>
        <v>72</v>
      </c>
      <c r="ZY1" s="1352" t="str">
        <f>ZP1</f>
        <v>ENTRADAS DEL MES DE    J U N I O      2022</v>
      </c>
      <c r="ZZ1" s="1352"/>
      <c r="AAA1" s="1352"/>
      <c r="AAB1" s="1352"/>
      <c r="AAC1" s="1352"/>
      <c r="AAD1" s="1352"/>
      <c r="AAE1" s="1352"/>
      <c r="AAF1" s="356">
        <f>ZW1+1</f>
        <v>73</v>
      </c>
      <c r="AAH1" s="1352" t="str">
        <f>ZY1</f>
        <v>ENTRADAS DEL MES DE    J U N I O      2022</v>
      </c>
      <c r="AAI1" s="1352"/>
      <c r="AAJ1" s="1352"/>
      <c r="AAK1" s="1352"/>
      <c r="AAL1" s="1352"/>
      <c r="AAM1" s="1352"/>
      <c r="AAN1" s="1352"/>
      <c r="AAO1" s="356">
        <f>AAF1+1</f>
        <v>74</v>
      </c>
      <c r="AAQ1" s="1352" t="str">
        <f>AAH1</f>
        <v>ENTRADAS DEL MES DE    J U N I O      2022</v>
      </c>
      <c r="AAR1" s="1352"/>
      <c r="AAS1" s="1352"/>
      <c r="AAT1" s="1352"/>
      <c r="AAU1" s="1352"/>
      <c r="AAV1" s="1352"/>
      <c r="AAW1" s="1352"/>
      <c r="AAX1" s="356">
        <f>AAO1+1</f>
        <v>75</v>
      </c>
      <c r="AAZ1" s="1352" t="str">
        <f>AAQ1</f>
        <v>ENTRADAS DEL MES DE    J U N I O      2022</v>
      </c>
      <c r="ABA1" s="1352"/>
      <c r="ABB1" s="1352"/>
      <c r="ABC1" s="1352"/>
      <c r="ABD1" s="1352"/>
      <c r="ABE1" s="1352"/>
      <c r="ABF1" s="1352"/>
      <c r="ABG1" s="356">
        <f>AAX1+1</f>
        <v>76</v>
      </c>
      <c r="ABI1" s="1352" t="str">
        <f>AAZ1</f>
        <v>ENTRADAS DEL MES DE    J U N I O      2022</v>
      </c>
      <c r="ABJ1" s="1352"/>
      <c r="ABK1" s="1352"/>
      <c r="ABL1" s="1352"/>
      <c r="ABM1" s="1352"/>
      <c r="ABN1" s="1352"/>
      <c r="ABO1" s="1352"/>
      <c r="ABP1" s="356">
        <f>ABG1+1</f>
        <v>77</v>
      </c>
      <c r="ABR1" s="1352" t="str">
        <f>ABI1</f>
        <v>ENTRADAS DEL MES DE    J U N I O      2022</v>
      </c>
      <c r="ABS1" s="1352"/>
      <c r="ABT1" s="1352"/>
      <c r="ABU1" s="1352"/>
      <c r="ABV1" s="1352"/>
      <c r="ABW1" s="1352"/>
      <c r="ABX1" s="1352"/>
      <c r="ABY1" s="356">
        <f>ABP1+1</f>
        <v>78</v>
      </c>
      <c r="ACA1" s="1352" t="str">
        <f>ABR1</f>
        <v>ENTRADAS DEL MES DE    J U N I O      2022</v>
      </c>
      <c r="ACB1" s="1352"/>
      <c r="ACC1" s="1352"/>
      <c r="ACD1" s="1352"/>
      <c r="ACE1" s="1352"/>
      <c r="ACF1" s="1352"/>
      <c r="ACG1" s="1352"/>
      <c r="ACH1" s="356">
        <f>ABY1+1</f>
        <v>79</v>
      </c>
      <c r="ACJ1" s="1352" t="str">
        <f>ACA1</f>
        <v>ENTRADAS DEL MES DE    J U N I O      2022</v>
      </c>
      <c r="ACK1" s="1352"/>
      <c r="ACL1" s="1352"/>
      <c r="ACM1" s="1352"/>
      <c r="ACN1" s="1352"/>
      <c r="ACO1" s="1352"/>
      <c r="ACP1" s="1352"/>
      <c r="ACQ1" s="356">
        <f>ACH1+1</f>
        <v>80</v>
      </c>
      <c r="ACS1" s="1352" t="str">
        <f>ACJ1</f>
        <v>ENTRADAS DEL MES DE    J U N I O      2022</v>
      </c>
      <c r="ACT1" s="1352"/>
      <c r="ACU1" s="1352"/>
      <c r="ACV1" s="1352"/>
      <c r="ACW1" s="1352"/>
      <c r="ACX1" s="1352"/>
      <c r="ACY1" s="1352"/>
      <c r="ACZ1" s="356">
        <f>ACQ1+1</f>
        <v>81</v>
      </c>
      <c r="ADB1" s="1352" t="str">
        <f>ACS1</f>
        <v>ENTRADAS DEL MES DE    J U N I O      2022</v>
      </c>
      <c r="ADC1" s="1352"/>
      <c r="ADD1" s="1352"/>
      <c r="ADE1" s="1352"/>
      <c r="ADF1" s="1352"/>
      <c r="ADG1" s="1352"/>
      <c r="ADH1" s="1352"/>
      <c r="ADI1" s="356">
        <f>ACZ1+1</f>
        <v>82</v>
      </c>
      <c r="ADK1" s="1352" t="str">
        <f>ADB1</f>
        <v>ENTRADAS DEL MES DE    J U N I O      2022</v>
      </c>
      <c r="ADL1" s="1352"/>
      <c r="ADM1" s="1352"/>
      <c r="ADN1" s="1352"/>
      <c r="ADO1" s="1352"/>
      <c r="ADP1" s="1352"/>
      <c r="ADQ1" s="1352"/>
      <c r="ADR1" s="356">
        <f>ADI1+1</f>
        <v>83</v>
      </c>
      <c r="ADT1" s="1352" t="str">
        <f>ADK1</f>
        <v>ENTRADAS DEL MES DE    J U N I O      2022</v>
      </c>
      <c r="ADU1" s="1352"/>
      <c r="ADV1" s="1352"/>
      <c r="ADW1" s="1352"/>
      <c r="ADX1" s="1352"/>
      <c r="ADY1" s="1352"/>
      <c r="ADZ1" s="1352"/>
      <c r="AEA1" s="356">
        <f>ADR1+1</f>
        <v>84</v>
      </c>
      <c r="AEC1" s="1352" t="str">
        <f>ADT1</f>
        <v>ENTRADAS DEL MES DE    J U N I O      2022</v>
      </c>
      <c r="AED1" s="1352"/>
      <c r="AEE1" s="1352"/>
      <c r="AEF1" s="1352"/>
      <c r="AEG1" s="1352"/>
      <c r="AEH1" s="1352"/>
      <c r="AEI1" s="1352"/>
      <c r="AEJ1" s="356">
        <f>AEA1+1</f>
        <v>85</v>
      </c>
      <c r="AEL1" s="1352" t="str">
        <f>AEC1</f>
        <v>ENTRADAS DEL MES DE    J U N I O      2022</v>
      </c>
      <c r="AEM1" s="1352"/>
      <c r="AEN1" s="1352"/>
      <c r="AEO1" s="1352"/>
      <c r="AEP1" s="1352"/>
      <c r="AEQ1" s="1352"/>
      <c r="AER1" s="1352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57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53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56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53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54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5">
        <v>19086.28</v>
      </c>
      <c r="ER5" s="138">
        <f>EO5-EQ5</f>
        <v>-21.090000000000146</v>
      </c>
      <c r="ES5" s="569"/>
      <c r="ET5" s="242"/>
      <c r="EU5" s="1353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5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57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53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56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5">
        <v>19093.8</v>
      </c>
      <c r="HT5" s="138">
        <f>HQ5-HS5</f>
        <v>72.970000000001164</v>
      </c>
      <c r="HU5" s="569"/>
      <c r="HV5" s="242"/>
      <c r="HW5" s="1353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53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53" t="s">
        <v>290</v>
      </c>
      <c r="IR5" s="1114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54" t="s">
        <v>287</v>
      </c>
      <c r="JL5" s="1118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5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57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4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5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53"/>
      <c r="BJ6" s="893"/>
      <c r="BK6" s="242"/>
      <c r="BL6" s="242"/>
      <c r="BM6" s="242"/>
      <c r="BN6" s="242"/>
      <c r="BO6" s="243"/>
      <c r="BP6" s="242"/>
      <c r="BQ6" s="322"/>
      <c r="BR6" s="242"/>
      <c r="BS6" s="1356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53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54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53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57"/>
      <c r="GJ6" s="254"/>
      <c r="GK6" s="242"/>
      <c r="GL6" s="242"/>
      <c r="GM6" s="242"/>
      <c r="GN6" s="242"/>
      <c r="GO6" s="243"/>
      <c r="GP6" s="242"/>
      <c r="GQ6" s="322"/>
      <c r="GR6" s="242"/>
      <c r="GS6" s="1353"/>
      <c r="GT6" s="251"/>
      <c r="GU6" s="242"/>
      <c r="GV6" s="242"/>
      <c r="GW6" s="242"/>
      <c r="GX6" s="242"/>
      <c r="GY6" s="243"/>
      <c r="GZ6" s="242"/>
      <c r="HA6" s="322"/>
      <c r="HB6" s="242"/>
      <c r="HC6" s="1356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53"/>
      <c r="HX6" s="242"/>
      <c r="HY6" s="242"/>
      <c r="HZ6" s="242"/>
      <c r="IA6" s="242"/>
      <c r="IB6" s="242"/>
      <c r="IC6" s="243"/>
      <c r="ID6" s="242"/>
      <c r="IE6" s="322"/>
      <c r="IF6" s="242"/>
      <c r="IG6" s="1353"/>
      <c r="IH6" s="242"/>
      <c r="II6" s="242"/>
      <c r="IJ6" s="242"/>
      <c r="IK6" s="242"/>
      <c r="IL6" s="242"/>
      <c r="IM6" s="243"/>
      <c r="IN6" s="242"/>
      <c r="IO6" s="322"/>
      <c r="IP6" s="242"/>
      <c r="IQ6" s="1353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54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5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87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87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87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87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87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87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87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87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87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87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4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87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48" t="s">
        <v>21</v>
      </c>
      <c r="RU33" s="1349"/>
      <c r="RV33" s="141">
        <f>SUM(RW5-RV32)</f>
        <v>0</v>
      </c>
      <c r="SC33" s="1348" t="s">
        <v>21</v>
      </c>
      <c r="SD33" s="1349"/>
      <c r="SE33" s="141">
        <f>SUM(SF5-SE32)</f>
        <v>0</v>
      </c>
      <c r="SL33" s="1348" t="s">
        <v>21</v>
      </c>
      <c r="SM33" s="1349"/>
      <c r="SN33" s="232">
        <f>SUM(SO5-SN32)</f>
        <v>0</v>
      </c>
      <c r="SU33" s="1348" t="s">
        <v>21</v>
      </c>
      <c r="SV33" s="1349"/>
      <c r="SW33" s="141">
        <f>SUM(SX5-SW32)</f>
        <v>0</v>
      </c>
      <c r="TD33" s="1348" t="s">
        <v>21</v>
      </c>
      <c r="TE33" s="1349"/>
      <c r="TF33" s="141">
        <f>SUM(TG5-TF32)</f>
        <v>0</v>
      </c>
      <c r="TM33" s="1348" t="s">
        <v>21</v>
      </c>
      <c r="TN33" s="1349"/>
      <c r="TO33" s="141">
        <f>SUM(TP5-TO32)</f>
        <v>0</v>
      </c>
      <c r="TV33" s="1348" t="s">
        <v>21</v>
      </c>
      <c r="TW33" s="1349"/>
      <c r="TX33" s="141">
        <f>SUM(TY5-TX32)</f>
        <v>0</v>
      </c>
      <c r="UE33" s="1348" t="s">
        <v>21</v>
      </c>
      <c r="UF33" s="1349"/>
      <c r="UG33" s="141">
        <f>SUM(UH5-UG32)</f>
        <v>0</v>
      </c>
      <c r="UN33" s="1348" t="s">
        <v>21</v>
      </c>
      <c r="UO33" s="1349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48" t="s">
        <v>21</v>
      </c>
      <c r="VP33" s="1349"/>
      <c r="VQ33" s="141">
        <f>VR5-VQ32</f>
        <v>-22</v>
      </c>
      <c r="VX33" s="1348" t="s">
        <v>21</v>
      </c>
      <c r="VY33" s="1349"/>
      <c r="VZ33" s="141">
        <f>WA5-VZ32</f>
        <v>-22</v>
      </c>
      <c r="WG33" s="1348" t="s">
        <v>21</v>
      </c>
      <c r="WH33" s="1349"/>
      <c r="WI33" s="141">
        <f>WJ5-WI32</f>
        <v>-22</v>
      </c>
      <c r="WP33" s="1348" t="s">
        <v>21</v>
      </c>
      <c r="WQ33" s="1349"/>
      <c r="WR33" s="141">
        <f>WS5-WR32</f>
        <v>-22</v>
      </c>
      <c r="WY33" s="1348" t="s">
        <v>21</v>
      </c>
      <c r="WZ33" s="1349"/>
      <c r="XA33" s="141">
        <f>XB5-XA32</f>
        <v>-22</v>
      </c>
      <c r="XH33" s="1348" t="s">
        <v>21</v>
      </c>
      <c r="XI33" s="1349"/>
      <c r="XJ33" s="141">
        <f>XK5-XJ32</f>
        <v>-22</v>
      </c>
      <c r="XQ33" s="1348" t="s">
        <v>21</v>
      </c>
      <c r="XR33" s="1349"/>
      <c r="XS33" s="141">
        <f>XT5-XS32</f>
        <v>-22</v>
      </c>
      <c r="XZ33" s="1348" t="s">
        <v>21</v>
      </c>
      <c r="YA33" s="1349"/>
      <c r="YB33" s="141">
        <f>YC5-YB32</f>
        <v>-22</v>
      </c>
      <c r="YI33" s="1348" t="s">
        <v>21</v>
      </c>
      <c r="YJ33" s="1349"/>
      <c r="YK33" s="141">
        <f>YL5-YK32</f>
        <v>-22</v>
      </c>
      <c r="YR33" s="1348" t="s">
        <v>21</v>
      </c>
      <c r="YS33" s="1349"/>
      <c r="YT33" s="141">
        <f>YU5-YT32</f>
        <v>-22</v>
      </c>
      <c r="ZA33" s="1348" t="s">
        <v>21</v>
      </c>
      <c r="ZB33" s="1349"/>
      <c r="ZC33" s="141">
        <f>ZD5-ZC32</f>
        <v>-22</v>
      </c>
      <c r="ZJ33" s="1348" t="s">
        <v>21</v>
      </c>
      <c r="ZK33" s="1349"/>
      <c r="ZL33" s="141">
        <f>ZM5-ZL32</f>
        <v>-22</v>
      </c>
      <c r="ZS33" s="1348" t="s">
        <v>21</v>
      </c>
      <c r="ZT33" s="1349"/>
      <c r="ZU33" s="141">
        <f>ZV5-ZU32</f>
        <v>-22</v>
      </c>
      <c r="AAB33" s="1348" t="s">
        <v>21</v>
      </c>
      <c r="AAC33" s="1349"/>
      <c r="AAD33" s="141">
        <f>AAE5-AAD32</f>
        <v>-22</v>
      </c>
      <c r="AAK33" s="1348" t="s">
        <v>21</v>
      </c>
      <c r="AAL33" s="1349"/>
      <c r="AAM33" s="141">
        <f>AAN5-AAM32</f>
        <v>-22</v>
      </c>
      <c r="AAT33" s="1348" t="s">
        <v>21</v>
      </c>
      <c r="AAU33" s="1349"/>
      <c r="AAV33" s="141">
        <f>AAV32-AAT32</f>
        <v>22</v>
      </c>
      <c r="ABC33" s="1348" t="s">
        <v>21</v>
      </c>
      <c r="ABD33" s="1349"/>
      <c r="ABE33" s="141">
        <f>ABF5-ABE32</f>
        <v>-22</v>
      </c>
      <c r="ABL33" s="1348" t="s">
        <v>21</v>
      </c>
      <c r="ABM33" s="1349"/>
      <c r="ABN33" s="141">
        <f>ABO5-ABN32</f>
        <v>-22</v>
      </c>
      <c r="ABU33" s="1348" t="s">
        <v>21</v>
      </c>
      <c r="ABV33" s="1349"/>
      <c r="ABW33" s="141">
        <f>ABX5-ABW32</f>
        <v>-22</v>
      </c>
      <c r="ACD33" s="1348" t="s">
        <v>21</v>
      </c>
      <c r="ACE33" s="1349"/>
      <c r="ACF33" s="141">
        <f>ACG5-ACF32</f>
        <v>-22</v>
      </c>
      <c r="ACM33" s="1348" t="s">
        <v>21</v>
      </c>
      <c r="ACN33" s="1349"/>
      <c r="ACO33" s="141">
        <f>ACP5-ACO32</f>
        <v>-22</v>
      </c>
      <c r="ACV33" s="1348" t="s">
        <v>21</v>
      </c>
      <c r="ACW33" s="1349"/>
      <c r="ACX33" s="141">
        <f>ACY5-ACX32</f>
        <v>-22</v>
      </c>
      <c r="ADE33" s="1348" t="s">
        <v>21</v>
      </c>
      <c r="ADF33" s="1349"/>
      <c r="ADG33" s="141">
        <f>ADH5-ADG32</f>
        <v>-22</v>
      </c>
      <c r="ADN33" s="1348" t="s">
        <v>21</v>
      </c>
      <c r="ADO33" s="1349"/>
      <c r="ADP33" s="141">
        <f>ADQ5-ADP32</f>
        <v>-22</v>
      </c>
      <c r="ADW33" s="1348" t="s">
        <v>21</v>
      </c>
      <c r="ADX33" s="1349"/>
      <c r="ADY33" s="141">
        <f>ADZ5-ADY32</f>
        <v>-22</v>
      </c>
      <c r="AEF33" s="1348" t="s">
        <v>21</v>
      </c>
      <c r="AEG33" s="1349"/>
      <c r="AEH33" s="141">
        <f>AEI5-AEH32</f>
        <v>-22</v>
      </c>
      <c r="AEO33" s="1348" t="s">
        <v>21</v>
      </c>
      <c r="AEP33" s="1349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50" t="s">
        <v>4</v>
      </c>
      <c r="RU34" s="1351"/>
      <c r="RV34" s="49"/>
      <c r="SC34" s="1350" t="s">
        <v>4</v>
      </c>
      <c r="SD34" s="1351"/>
      <c r="SE34" s="49"/>
      <c r="SL34" s="1350" t="s">
        <v>4</v>
      </c>
      <c r="SM34" s="1351"/>
      <c r="SN34" s="49"/>
      <c r="SU34" s="1350" t="s">
        <v>4</v>
      </c>
      <c r="SV34" s="1351"/>
      <c r="SW34" s="49"/>
      <c r="TD34" s="1350" t="s">
        <v>4</v>
      </c>
      <c r="TE34" s="1351"/>
      <c r="TF34" s="49"/>
      <c r="TM34" s="1350" t="s">
        <v>4</v>
      </c>
      <c r="TN34" s="1351"/>
      <c r="TO34" s="49"/>
      <c r="TV34" s="1350" t="s">
        <v>4</v>
      </c>
      <c r="TW34" s="1351"/>
      <c r="TX34" s="49"/>
      <c r="UE34" s="1350" t="s">
        <v>4</v>
      </c>
      <c r="UF34" s="1351"/>
      <c r="UG34" s="49"/>
      <c r="UN34" s="1350" t="s">
        <v>4</v>
      </c>
      <c r="UO34" s="1351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50" t="s">
        <v>4</v>
      </c>
      <c r="VP34" s="1351"/>
      <c r="VQ34" s="49"/>
      <c r="VX34" s="1350" t="s">
        <v>4</v>
      </c>
      <c r="VY34" s="1351"/>
      <c r="VZ34" s="49"/>
      <c r="WG34" s="1350" t="s">
        <v>4</v>
      </c>
      <c r="WH34" s="1351"/>
      <c r="WI34" s="49"/>
      <c r="WP34" s="1350" t="s">
        <v>4</v>
      </c>
      <c r="WQ34" s="1351"/>
      <c r="WR34" s="49"/>
      <c r="WY34" s="1350" t="s">
        <v>4</v>
      </c>
      <c r="WZ34" s="1351"/>
      <c r="XA34" s="49"/>
      <c r="XH34" s="1350" t="s">
        <v>4</v>
      </c>
      <c r="XI34" s="1351"/>
      <c r="XJ34" s="49"/>
      <c r="XQ34" s="1350" t="s">
        <v>4</v>
      </c>
      <c r="XR34" s="1351"/>
      <c r="XS34" s="49"/>
      <c r="XZ34" s="1350" t="s">
        <v>4</v>
      </c>
      <c r="YA34" s="1351"/>
      <c r="YB34" s="49"/>
      <c r="YI34" s="1350" t="s">
        <v>4</v>
      </c>
      <c r="YJ34" s="1351"/>
      <c r="YK34" s="49"/>
      <c r="YR34" s="1350" t="s">
        <v>4</v>
      </c>
      <c r="YS34" s="1351"/>
      <c r="YT34" s="49"/>
      <c r="ZA34" s="1350" t="s">
        <v>4</v>
      </c>
      <c r="ZB34" s="1351"/>
      <c r="ZC34" s="49"/>
      <c r="ZJ34" s="1350" t="s">
        <v>4</v>
      </c>
      <c r="ZK34" s="1351"/>
      <c r="ZL34" s="49"/>
      <c r="ZS34" s="1350" t="s">
        <v>4</v>
      </c>
      <c r="ZT34" s="1351"/>
      <c r="ZU34" s="49"/>
      <c r="AAB34" s="1350" t="s">
        <v>4</v>
      </c>
      <c r="AAC34" s="1351"/>
      <c r="AAD34" s="49"/>
      <c r="AAK34" s="1350" t="s">
        <v>4</v>
      </c>
      <c r="AAL34" s="1351"/>
      <c r="AAM34" s="49"/>
      <c r="AAT34" s="1350" t="s">
        <v>4</v>
      </c>
      <c r="AAU34" s="1351"/>
      <c r="AAV34" s="49"/>
      <c r="ABC34" s="1350" t="s">
        <v>4</v>
      </c>
      <c r="ABD34" s="1351"/>
      <c r="ABE34" s="49"/>
      <c r="ABL34" s="1350" t="s">
        <v>4</v>
      </c>
      <c r="ABM34" s="1351"/>
      <c r="ABN34" s="49"/>
      <c r="ABU34" s="1350" t="s">
        <v>4</v>
      </c>
      <c r="ABV34" s="1351"/>
      <c r="ABW34" s="49"/>
      <c r="ACD34" s="1350" t="s">
        <v>4</v>
      </c>
      <c r="ACE34" s="1351"/>
      <c r="ACF34" s="49"/>
      <c r="ACM34" s="1350" t="s">
        <v>4</v>
      </c>
      <c r="ACN34" s="1351"/>
      <c r="ACO34" s="49"/>
      <c r="ACV34" s="1350" t="s">
        <v>4</v>
      </c>
      <c r="ACW34" s="1351"/>
      <c r="ACX34" s="49"/>
      <c r="ADE34" s="1350" t="s">
        <v>4</v>
      </c>
      <c r="ADF34" s="1351"/>
      <c r="ADG34" s="49"/>
      <c r="ADN34" s="1350" t="s">
        <v>4</v>
      </c>
      <c r="ADO34" s="1351"/>
      <c r="ADP34" s="49"/>
      <c r="ADW34" s="1350" t="s">
        <v>4</v>
      </c>
      <c r="ADX34" s="1351"/>
      <c r="ADY34" s="49"/>
      <c r="AEF34" s="1350" t="s">
        <v>4</v>
      </c>
      <c r="AEG34" s="1351"/>
      <c r="AEH34" s="49"/>
      <c r="AEO34" s="1350" t="s">
        <v>4</v>
      </c>
      <c r="AEP34" s="1351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2" t="s">
        <v>281</v>
      </c>
      <c r="B1" s="1352"/>
      <c r="C1" s="1352"/>
      <c r="D1" s="1352"/>
      <c r="E1" s="1352"/>
      <c r="F1" s="1352"/>
      <c r="G1" s="1352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53" t="s">
        <v>282</v>
      </c>
      <c r="B5" s="1378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53"/>
      <c r="B6" s="1378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7"/>
      <c r="H11" s="995"/>
      <c r="I11" s="1148">
        <f t="shared" ref="I11:I28" si="3">I10-F11</f>
        <v>0</v>
      </c>
      <c r="J11" s="1153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7"/>
      <c r="H12" s="995"/>
      <c r="I12" s="1148">
        <f t="shared" si="3"/>
        <v>0</v>
      </c>
      <c r="J12" s="1153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47"/>
      <c r="H13" s="995"/>
      <c r="I13" s="1148">
        <f t="shared" si="3"/>
        <v>0</v>
      </c>
      <c r="J13" s="1153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47"/>
      <c r="H14" s="995"/>
      <c r="I14" s="1148">
        <f t="shared" si="3"/>
        <v>0</v>
      </c>
      <c r="J14" s="1153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47"/>
      <c r="H15" s="995"/>
      <c r="I15" s="1148">
        <f t="shared" si="3"/>
        <v>0</v>
      </c>
      <c r="J15" s="1153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8" t="s">
        <v>21</v>
      </c>
      <c r="E32" s="1349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4" t="s">
        <v>274</v>
      </c>
      <c r="B1" s="1364"/>
      <c r="C1" s="1364"/>
      <c r="D1" s="1364"/>
      <c r="E1" s="1364"/>
      <c r="F1" s="1364"/>
      <c r="G1" s="13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2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3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4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39" t="s">
        <v>563</v>
      </c>
      <c r="H24" s="1140">
        <v>265</v>
      </c>
      <c r="I24" s="1159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39" t="s">
        <v>564</v>
      </c>
      <c r="H25" s="1140">
        <v>265</v>
      </c>
      <c r="I25" s="1159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0"/>
      <c r="H26" s="1161"/>
      <c r="I26" s="1159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8" t="s">
        <v>21</v>
      </c>
      <c r="E29" s="1349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8" t="s">
        <v>21</v>
      </c>
      <c r="E32" s="1349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9" t="s">
        <v>281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79" t="s">
        <v>284</v>
      </c>
      <c r="B5" s="1369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79"/>
      <c r="B6" s="1369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8" t="s">
        <v>21</v>
      </c>
      <c r="E29" s="1349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4" t="s">
        <v>275</v>
      </c>
      <c r="B1" s="1364"/>
      <c r="C1" s="1364"/>
      <c r="D1" s="1364"/>
      <c r="E1" s="1364"/>
      <c r="F1" s="1364"/>
      <c r="G1" s="13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57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57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48" t="s">
        <v>21</v>
      </c>
      <c r="E30" s="1349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N1" zoomScale="98" zoomScaleNormal="98" workbookViewId="0">
      <pane ySplit="8" topLeftCell="A36" activePane="bottomLeft" state="frozen"/>
      <selection pane="bottomLeft" activeCell="Q49" sqref="Q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80" t="s">
        <v>276</v>
      </c>
      <c r="B1" s="1380"/>
      <c r="C1" s="1380"/>
      <c r="D1" s="1380"/>
      <c r="E1" s="1380"/>
      <c r="F1" s="1380"/>
      <c r="G1" s="1380"/>
      <c r="H1" s="1380"/>
      <c r="I1" s="1380"/>
      <c r="J1" s="1380"/>
      <c r="K1" s="723">
        <v>1</v>
      </c>
      <c r="M1" s="1380" t="s">
        <v>269</v>
      </c>
      <c r="N1" s="1380"/>
      <c r="O1" s="1380"/>
      <c r="P1" s="1380"/>
      <c r="Q1" s="1380"/>
      <c r="R1" s="1380"/>
      <c r="S1" s="1380"/>
      <c r="T1" s="1380"/>
      <c r="U1" s="1380"/>
      <c r="V1" s="1380"/>
      <c r="W1" s="723">
        <v>2</v>
      </c>
      <c r="Z1" s="1381" t="s">
        <v>279</v>
      </c>
      <c r="AA1" s="1381"/>
      <c r="AB1" s="1381"/>
      <c r="AC1" s="1381"/>
      <c r="AD1" s="1381"/>
      <c r="AE1" s="1381"/>
      <c r="AF1" s="1381"/>
      <c r="AG1" s="1381"/>
      <c r="AH1" s="1381"/>
      <c r="AI1" s="1381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27" t="s">
        <v>766</v>
      </c>
      <c r="N17" s="1221">
        <v>27.22</v>
      </c>
      <c r="O17" s="1222">
        <v>36</v>
      </c>
      <c r="P17" s="1223">
        <f t="shared" si="2"/>
        <v>979.92</v>
      </c>
      <c r="Q17" s="1224">
        <v>44719</v>
      </c>
      <c r="R17" s="1225">
        <f t="shared" si="3"/>
        <v>979.92</v>
      </c>
      <c r="S17" s="1226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3">
        <f t="shared" si="2"/>
        <v>272.2</v>
      </c>
      <c r="Q33" s="1224">
        <v>44732</v>
      </c>
      <c r="R33" s="1225">
        <f t="shared" si="3"/>
        <v>272.2</v>
      </c>
      <c r="S33" s="1226" t="s">
        <v>645</v>
      </c>
      <c r="T33" s="1228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ht="16.5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M47" s="1263" t="s">
        <v>781</v>
      </c>
      <c r="N47" s="2">
        <v>27.22</v>
      </c>
      <c r="O47" s="1229">
        <v>2</v>
      </c>
      <c r="P47" s="1230">
        <f t="shared" si="2"/>
        <v>54.44</v>
      </c>
      <c r="Q47" s="1231">
        <v>44743</v>
      </c>
      <c r="R47" s="1230">
        <f t="shared" si="3"/>
        <v>54.44</v>
      </c>
      <c r="S47" s="1232" t="s">
        <v>749</v>
      </c>
      <c r="T47" s="1233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47"/>
      <c r="T48" s="995"/>
      <c r="U48" s="1142">
        <f t="shared" si="11"/>
        <v>239.61999999999426</v>
      </c>
      <c r="V48" s="1143">
        <f t="shared" si="16"/>
        <v>9</v>
      </c>
      <c r="W48" s="1144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47"/>
      <c r="T49" s="995"/>
      <c r="U49" s="1142">
        <f t="shared" si="11"/>
        <v>239.61999999999426</v>
      </c>
      <c r="V49" s="1143">
        <f t="shared" si="16"/>
        <v>9</v>
      </c>
      <c r="W49" s="1144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47"/>
      <c r="T50" s="995"/>
      <c r="U50" s="1142">
        <f t="shared" si="11"/>
        <v>-5.7411853049416095E-12</v>
      </c>
      <c r="V50" s="1143">
        <f t="shared" si="16"/>
        <v>0</v>
      </c>
      <c r="W50" s="1144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47"/>
      <c r="T51" s="995"/>
      <c r="U51" s="1142">
        <f t="shared" si="11"/>
        <v>-5.7411853049416095E-12</v>
      </c>
      <c r="V51" s="1143">
        <f t="shared" si="16"/>
        <v>0</v>
      </c>
      <c r="W51" s="1144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19">
        <f t="shared" si="9"/>
        <v>1140.5199999999961</v>
      </c>
      <c r="J74" s="1220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2">
        <f t="shared" si="29"/>
        <v>-3.979039320256561E-12</v>
      </c>
      <c r="J85" s="1143">
        <f t="shared" si="32"/>
        <v>0</v>
      </c>
      <c r="K85" s="1144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2">
        <f t="shared" si="29"/>
        <v>-3.979039320256561E-12</v>
      </c>
      <c r="J86" s="1143">
        <f t="shared" si="32"/>
        <v>0</v>
      </c>
      <c r="K86" s="1144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2">
        <f t="shared" si="29"/>
        <v>-3.979039320256561E-12</v>
      </c>
      <c r="J87" s="1143">
        <f t="shared" si="32"/>
        <v>0</v>
      </c>
      <c r="K87" s="1144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2">
        <f t="shared" si="29"/>
        <v>-3.979039320256561E-12</v>
      </c>
      <c r="J88" s="1143">
        <f t="shared" si="32"/>
        <v>0</v>
      </c>
      <c r="K88" s="1144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61" t="s">
        <v>11</v>
      </c>
      <c r="D120" s="1362"/>
      <c r="E120" s="57">
        <f>E4+E5+E6-F115</f>
        <v>0</v>
      </c>
      <c r="G120" s="47"/>
      <c r="H120" s="91"/>
      <c r="O120" s="1361" t="s">
        <v>11</v>
      </c>
      <c r="P120" s="1362"/>
      <c r="Q120" s="57">
        <f>Q4+Q5+Q6-R115</f>
        <v>0</v>
      </c>
      <c r="S120" s="47"/>
      <c r="T120" s="91"/>
      <c r="AB120" s="1361" t="s">
        <v>11</v>
      </c>
      <c r="AC120" s="1362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4" t="s">
        <v>269</v>
      </c>
      <c r="B1" s="1364"/>
      <c r="C1" s="1364"/>
      <c r="D1" s="1364"/>
      <c r="E1" s="1364"/>
      <c r="F1" s="1364"/>
      <c r="G1" s="1364"/>
      <c r="H1" s="11">
        <v>1</v>
      </c>
      <c r="K1" s="1359" t="s">
        <v>281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57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57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57"/>
      <c r="B6" s="461" t="s">
        <v>69</v>
      </c>
      <c r="C6" s="249"/>
      <c r="D6" s="274"/>
      <c r="E6" s="259"/>
      <c r="F6" s="253"/>
      <c r="G6" s="240"/>
      <c r="K6" s="1357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38">
        <f t="shared" si="0"/>
        <v>0</v>
      </c>
      <c r="G21" s="1139"/>
      <c r="H21" s="1140"/>
      <c r="I21" s="1149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38">
        <f t="shared" si="0"/>
        <v>0</v>
      </c>
      <c r="G22" s="1139"/>
      <c r="H22" s="1140"/>
      <c r="I22" s="1149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38">
        <v>38.299999999999997</v>
      </c>
      <c r="G23" s="1139"/>
      <c r="H23" s="1140"/>
      <c r="I23" s="1149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38">
        <f t="shared" si="0"/>
        <v>0</v>
      </c>
      <c r="G24" s="1139"/>
      <c r="H24" s="1140"/>
      <c r="I24" s="1149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61" t="s">
        <v>11</v>
      </c>
      <c r="D47" s="1362"/>
      <c r="E47" s="57">
        <f>E5-F42+E4+E6+E7</f>
        <v>0</v>
      </c>
      <c r="L47" s="91"/>
      <c r="M47" s="1361" t="s">
        <v>11</v>
      </c>
      <c r="N47" s="1362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57"/>
      <c r="B5" s="1382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57"/>
      <c r="B6" s="1382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61" t="s">
        <v>11</v>
      </c>
      <c r="D60" s="136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4" t="s">
        <v>271</v>
      </c>
      <c r="B1" s="1364"/>
      <c r="C1" s="1364"/>
      <c r="D1" s="1364"/>
      <c r="E1" s="1364"/>
      <c r="F1" s="1364"/>
      <c r="G1" s="1364"/>
      <c r="H1" s="11">
        <v>1</v>
      </c>
      <c r="K1" s="1359" t="s">
        <v>279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57" t="s">
        <v>52</v>
      </c>
      <c r="B4" s="1383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57" t="s">
        <v>52</v>
      </c>
      <c r="L4" s="1383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57"/>
      <c r="B5" s="1384"/>
      <c r="C5" s="249"/>
      <c r="D5" s="274"/>
      <c r="E5" s="259">
        <v>141.44</v>
      </c>
      <c r="F5" s="253">
        <v>6</v>
      </c>
      <c r="G5" s="240"/>
      <c r="K5" s="1357"/>
      <c r="L5" s="1384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84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84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38">
        <f t="shared" si="0"/>
        <v>0</v>
      </c>
      <c r="G38" s="1139"/>
      <c r="H38" s="1140"/>
      <c r="I38" s="1149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38">
        <v>360.46</v>
      </c>
      <c r="G39" s="1139"/>
      <c r="H39" s="1140"/>
      <c r="I39" s="1149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38">
        <f t="shared" si="0"/>
        <v>0</v>
      </c>
      <c r="G40" s="1139"/>
      <c r="H40" s="1140"/>
      <c r="I40" s="1149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38">
        <f t="shared" si="0"/>
        <v>0</v>
      </c>
      <c r="G41" s="1139"/>
      <c r="H41" s="1140"/>
      <c r="I41" s="1149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61" t="s">
        <v>11</v>
      </c>
      <c r="D61" s="1362"/>
      <c r="E61" s="57" t="e">
        <f>E4-F56+#REF!+E5+#REF!</f>
        <v>#REF!</v>
      </c>
      <c r="L61" s="91"/>
      <c r="M61" s="1361" t="s">
        <v>11</v>
      </c>
      <c r="N61" s="1362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59"/>
      <c r="B1" s="1359"/>
      <c r="C1" s="1359"/>
      <c r="D1" s="1359"/>
      <c r="E1" s="1359"/>
      <c r="F1" s="1359"/>
      <c r="G1" s="135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85"/>
      <c r="B5" s="1387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86"/>
      <c r="B6" s="1388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89" t="s">
        <v>11</v>
      </c>
      <c r="D56" s="1390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59" t="s">
        <v>267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60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60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1" t="s">
        <v>11</v>
      </c>
      <c r="D83" s="136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52"/>
      <c r="B1" s="1352"/>
      <c r="C1" s="1352"/>
      <c r="D1" s="1352"/>
      <c r="E1" s="1352"/>
      <c r="F1" s="1352"/>
      <c r="G1" s="135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91"/>
      <c r="C4" s="452"/>
      <c r="D4" s="262"/>
      <c r="E4" s="337"/>
      <c r="F4" s="313"/>
      <c r="G4" s="240"/>
    </row>
    <row r="5" spans="1:10" ht="15" customHeight="1" x14ac:dyDescent="0.25">
      <c r="A5" s="1385"/>
      <c r="B5" s="1392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86"/>
      <c r="B6" s="1393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89" t="s">
        <v>11</v>
      </c>
      <c r="D55" s="1390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4" t="s">
        <v>277</v>
      </c>
      <c r="B1" s="1364"/>
      <c r="C1" s="1364"/>
      <c r="D1" s="1364"/>
      <c r="E1" s="1364"/>
      <c r="F1" s="1364"/>
      <c r="G1" s="1364"/>
      <c r="H1" s="11">
        <v>1</v>
      </c>
      <c r="I1" s="132"/>
      <c r="J1" s="73"/>
      <c r="M1" s="1359" t="s">
        <v>360</v>
      </c>
      <c r="N1" s="1359"/>
      <c r="O1" s="1359"/>
      <c r="P1" s="1359"/>
      <c r="Q1" s="1359"/>
      <c r="R1" s="1359"/>
      <c r="S1" s="135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94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94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94"/>
      <c r="C6" s="212">
        <v>0</v>
      </c>
      <c r="D6" s="154"/>
      <c r="E6" s="105">
        <v>22.7</v>
      </c>
      <c r="F6" s="73">
        <v>5</v>
      </c>
      <c r="I6" s="204"/>
      <c r="J6" s="73"/>
      <c r="N6" s="1394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39"/>
      <c r="H49" s="1140"/>
      <c r="I49" s="1156">
        <f t="shared" si="6"/>
        <v>86.259999999999906</v>
      </c>
      <c r="J49" s="1157">
        <f t="shared" si="7"/>
        <v>19</v>
      </c>
      <c r="K49" s="1153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39"/>
      <c r="H50" s="1140"/>
      <c r="I50" s="1156">
        <f t="shared" si="6"/>
        <v>0</v>
      </c>
      <c r="J50" s="1157">
        <f t="shared" si="7"/>
        <v>0</v>
      </c>
      <c r="K50" s="1153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39"/>
      <c r="H51" s="1140"/>
      <c r="I51" s="1156">
        <f t="shared" si="6"/>
        <v>0</v>
      </c>
      <c r="J51" s="1157">
        <f t="shared" si="7"/>
        <v>0</v>
      </c>
      <c r="K51" s="1153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39"/>
      <c r="H52" s="1140"/>
      <c r="I52" s="1156">
        <f t="shared" si="6"/>
        <v>0</v>
      </c>
      <c r="J52" s="1157">
        <f t="shared" si="7"/>
        <v>0</v>
      </c>
      <c r="K52" s="1153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95" t="s">
        <v>19</v>
      </c>
      <c r="D112" s="1396"/>
      <c r="E112" s="39">
        <f>E4+E5-F109+E6+E7</f>
        <v>0</v>
      </c>
      <c r="F112" s="6"/>
      <c r="G112" s="6"/>
      <c r="H112" s="17"/>
      <c r="I112" s="132"/>
      <c r="J112" s="73"/>
      <c r="O112" s="1395" t="s">
        <v>19</v>
      </c>
      <c r="P112" s="1396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59" t="s">
        <v>295</v>
      </c>
      <c r="B1" s="1359"/>
      <c r="C1" s="1359"/>
      <c r="D1" s="1359"/>
      <c r="E1" s="1359"/>
      <c r="F1" s="1359"/>
      <c r="G1" s="135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75" t="s">
        <v>296</v>
      </c>
      <c r="B5" s="1397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5">
        <f>F31</f>
        <v>521.78</v>
      </c>
      <c r="H5" s="138">
        <f>E4+E5-G5+E6+E7</f>
        <v>0</v>
      </c>
    </row>
    <row r="6" spans="1:8" x14ac:dyDescent="0.25">
      <c r="A6" s="1375"/>
      <c r="B6" s="1397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6">
        <f t="shared" ref="F10:F29" si="0">D10</f>
        <v>0</v>
      </c>
      <c r="G10" s="1147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6">
        <f t="shared" si="0"/>
        <v>0</v>
      </c>
      <c r="G11" s="1147"/>
      <c r="H11" s="995"/>
    </row>
    <row r="12" spans="1:8" x14ac:dyDescent="0.25">
      <c r="A12" s="85"/>
      <c r="B12" s="970"/>
      <c r="C12" s="15"/>
      <c r="D12" s="92"/>
      <c r="E12" s="208"/>
      <c r="F12" s="1146">
        <f t="shared" si="0"/>
        <v>0</v>
      </c>
      <c r="G12" s="1147"/>
      <c r="H12" s="995"/>
    </row>
    <row r="13" spans="1:8" x14ac:dyDescent="0.25">
      <c r="B13" s="970"/>
      <c r="C13" s="263"/>
      <c r="D13" s="92"/>
      <c r="E13" s="208"/>
      <c r="F13" s="1146">
        <f t="shared" si="0"/>
        <v>0</v>
      </c>
      <c r="G13" s="1147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95" t="s">
        <v>19</v>
      </c>
      <c r="D34" s="139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64" t="s">
        <v>271</v>
      </c>
      <c r="B1" s="1364"/>
      <c r="C1" s="1364"/>
      <c r="D1" s="1364"/>
      <c r="E1" s="1364"/>
      <c r="F1" s="1364"/>
      <c r="G1" s="1364"/>
      <c r="H1" s="11">
        <v>1</v>
      </c>
      <c r="K1" s="1364" t="str">
        <f>A1</f>
        <v>INVENTARIO    DEL MES DE MAYO 2022</v>
      </c>
      <c r="L1" s="1364"/>
      <c r="M1" s="1364"/>
      <c r="N1" s="1364"/>
      <c r="O1" s="1364"/>
      <c r="P1" s="1364"/>
      <c r="Q1" s="1364"/>
      <c r="R1" s="11">
        <v>2</v>
      </c>
      <c r="U1" s="1359" t="s">
        <v>279</v>
      </c>
      <c r="V1" s="1359"/>
      <c r="W1" s="1359"/>
      <c r="X1" s="1359"/>
      <c r="Y1" s="1359"/>
      <c r="Z1" s="1359"/>
      <c r="AA1" s="1359"/>
      <c r="AB1" s="11">
        <v>3</v>
      </c>
      <c r="AE1" s="1359" t="str">
        <f>U1</f>
        <v>ENTRADA DEL MES DE JUNIO 2022</v>
      </c>
      <c r="AF1" s="1359"/>
      <c r="AG1" s="1359"/>
      <c r="AH1" s="1359"/>
      <c r="AI1" s="1359"/>
      <c r="AJ1" s="1359"/>
      <c r="AK1" s="135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98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99" t="s">
        <v>70</v>
      </c>
      <c r="M5" s="562"/>
      <c r="N5" s="248"/>
      <c r="O5" s="267"/>
      <c r="P5" s="253"/>
      <c r="Q5" s="260"/>
      <c r="U5" s="250" t="s">
        <v>66</v>
      </c>
      <c r="V5" s="1399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98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98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400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400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98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38">
        <f>N13</f>
        <v>10</v>
      </c>
      <c r="Q13" s="1139" t="s">
        <v>584</v>
      </c>
      <c r="R13" s="1140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38">
        <f>N14</f>
        <v>0</v>
      </c>
      <c r="Q14" s="1139"/>
      <c r="R14" s="1140"/>
      <c r="S14" s="1141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38">
        <f t="shared" si="8"/>
        <v>0</v>
      </c>
      <c r="Q15" s="1139"/>
      <c r="R15" s="1140"/>
      <c r="S15" s="1141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38">
        <f t="shared" si="8"/>
        <v>0</v>
      </c>
      <c r="Q16" s="1139"/>
      <c r="R16" s="1140"/>
      <c r="S16" s="1141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38">
        <f t="shared" si="8"/>
        <v>0</v>
      </c>
      <c r="Q17" s="1139"/>
      <c r="R17" s="1140"/>
      <c r="S17" s="1141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38">
        <f t="shared" si="8"/>
        <v>0</v>
      </c>
      <c r="Q18" s="1139"/>
      <c r="R18" s="1140"/>
      <c r="S18" s="1141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61" t="s">
        <v>11</v>
      </c>
      <c r="D83" s="1362"/>
      <c r="E83" s="57">
        <f>E5+E6-F78+E7</f>
        <v>10</v>
      </c>
      <c r="F83" s="73"/>
      <c r="M83" s="1361" t="s">
        <v>11</v>
      </c>
      <c r="N83" s="1362"/>
      <c r="O83" s="57">
        <f>O5+O6-P78+O7</f>
        <v>-100</v>
      </c>
      <c r="P83" s="73"/>
      <c r="W83" s="1361" t="s">
        <v>11</v>
      </c>
      <c r="X83" s="1362"/>
      <c r="Y83" s="57">
        <f>Y5+Y6-Z78+Y7</f>
        <v>80</v>
      </c>
      <c r="Z83" s="73"/>
      <c r="AG83" s="1361" t="s">
        <v>11</v>
      </c>
      <c r="AH83" s="1362"/>
      <c r="AI83" s="57">
        <f>AI5+AI6-AJ78+AI7</f>
        <v>190</v>
      </c>
      <c r="AJ83" s="73"/>
    </row>
  </sheetData>
  <sortState ref="W9:AB13">
    <sortCondition ref="AA9:AA13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59" t="s">
        <v>295</v>
      </c>
      <c r="B1" s="1359"/>
      <c r="C1" s="1359"/>
      <c r="D1" s="1359"/>
      <c r="E1" s="1359"/>
      <c r="F1" s="1359"/>
      <c r="G1" s="1359"/>
      <c r="H1" s="11">
        <v>1</v>
      </c>
      <c r="L1" s="1359" t="s">
        <v>755</v>
      </c>
      <c r="M1" s="1359"/>
      <c r="N1" s="1359"/>
      <c r="O1" s="1359"/>
      <c r="P1" s="1359"/>
      <c r="Q1" s="1359"/>
      <c r="R1" s="1359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75" t="s">
        <v>361</v>
      </c>
      <c r="B5" s="1368" t="s">
        <v>362</v>
      </c>
      <c r="C5" s="212"/>
      <c r="D5" s="154">
        <v>44723</v>
      </c>
      <c r="E5" s="132">
        <v>18209.29</v>
      </c>
      <c r="F5" s="243">
        <v>21</v>
      </c>
      <c r="G5" s="1145">
        <v>18680.490000000002</v>
      </c>
      <c r="H5" s="138">
        <f>E4+E5-G5+E6+E7</f>
        <v>-471.20000000000073</v>
      </c>
      <c r="L5" s="1375" t="s">
        <v>361</v>
      </c>
      <c r="M5" s="1368" t="s">
        <v>362</v>
      </c>
      <c r="N5" s="212"/>
      <c r="O5" s="154">
        <v>44743</v>
      </c>
      <c r="P5" s="132">
        <v>18435.66</v>
      </c>
      <c r="Q5" s="243">
        <v>21</v>
      </c>
      <c r="R5" s="1145">
        <v>18704.8</v>
      </c>
      <c r="S5" s="138">
        <f>P4+P5-R5+P6+P7</f>
        <v>-269.13999999999942</v>
      </c>
    </row>
    <row r="6" spans="1:20" x14ac:dyDescent="0.25">
      <c r="A6" s="1375"/>
      <c r="B6" s="1368"/>
      <c r="C6" s="212"/>
      <c r="D6" s="154"/>
      <c r="E6" s="105"/>
      <c r="F6" s="243"/>
      <c r="G6" s="240"/>
      <c r="L6" s="1375"/>
      <c r="M6" s="1368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88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89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3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0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4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0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4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0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4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0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4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0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4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0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4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0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4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0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4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0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4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0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4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0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4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0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4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0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4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0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4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0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4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0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4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0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4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0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4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0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4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69">
        <v>906.7</v>
      </c>
      <c r="G29" s="70" t="s">
        <v>587</v>
      </c>
      <c r="H29" s="266">
        <v>34</v>
      </c>
      <c r="I29" s="1191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4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195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2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2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95" t="s">
        <v>19</v>
      </c>
      <c r="D34" s="1396"/>
      <c r="E34" s="39">
        <f>D31-F31</f>
        <v>0.18999999999869033</v>
      </c>
      <c r="F34" s="6"/>
      <c r="G34" s="6"/>
      <c r="H34" s="17"/>
      <c r="N34" s="1395" t="s">
        <v>19</v>
      </c>
      <c r="O34" s="1396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403" t="s">
        <v>269</v>
      </c>
      <c r="B1" s="1403"/>
      <c r="C1" s="1403"/>
      <c r="D1" s="1403"/>
      <c r="E1" s="1403"/>
      <c r="F1" s="1403"/>
      <c r="G1" s="1403"/>
      <c r="H1" s="99">
        <v>1</v>
      </c>
      <c r="L1" s="1409" t="s">
        <v>294</v>
      </c>
      <c r="M1" s="1409"/>
      <c r="N1" s="1409"/>
      <c r="O1" s="1409"/>
      <c r="P1" s="1409"/>
      <c r="Q1" s="1409"/>
      <c r="R1" s="1409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404" t="s">
        <v>52</v>
      </c>
      <c r="B5" s="1405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404" t="s">
        <v>52</v>
      </c>
      <c r="M5" s="1405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404"/>
      <c r="B6" s="1406"/>
      <c r="C6" s="290"/>
      <c r="D6" s="429"/>
      <c r="E6" s="338">
        <v>237.21</v>
      </c>
      <c r="F6" s="315">
        <v>9</v>
      </c>
      <c r="G6" s="243"/>
      <c r="H6" s="240"/>
      <c r="I6" s="240"/>
      <c r="L6" s="1404"/>
      <c r="M6" s="1406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404"/>
      <c r="B7" s="1406"/>
      <c r="C7" s="290"/>
      <c r="D7" s="429"/>
      <c r="E7" s="338"/>
      <c r="F7" s="315"/>
      <c r="G7" s="243"/>
      <c r="H7" s="240"/>
      <c r="I7" s="646"/>
      <c r="J7" s="510"/>
      <c r="L7" s="1404"/>
      <c r="M7" s="1406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407" t="s">
        <v>47</v>
      </c>
      <c r="J8" s="1401" t="s">
        <v>4</v>
      </c>
      <c r="L8" s="240"/>
      <c r="M8" s="597"/>
      <c r="N8" s="290"/>
      <c r="O8" s="429"/>
      <c r="P8" s="312"/>
      <c r="Q8" s="313"/>
      <c r="R8" s="243"/>
      <c r="S8" s="240"/>
      <c r="T8" s="1407" t="s">
        <v>47</v>
      </c>
      <c r="U8" s="1401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408"/>
      <c r="J9" s="1402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408"/>
      <c r="U9" s="1402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58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38">
        <v>775.66</v>
      </c>
      <c r="G16" s="1139"/>
      <c r="H16" s="1140"/>
      <c r="I16" s="1150">
        <f t="shared" si="0"/>
        <v>0</v>
      </c>
      <c r="J16" s="1151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38">
        <f t="shared" si="4"/>
        <v>0</v>
      </c>
      <c r="G17" s="1139"/>
      <c r="H17" s="1140"/>
      <c r="I17" s="1150">
        <f t="shared" si="0"/>
        <v>0</v>
      </c>
      <c r="J17" s="1151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38">
        <f t="shared" si="4"/>
        <v>0</v>
      </c>
      <c r="G18" s="1152"/>
      <c r="H18" s="1140"/>
      <c r="I18" s="1150">
        <f t="shared" si="0"/>
        <v>0</v>
      </c>
      <c r="J18" s="1151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38">
        <f t="shared" si="4"/>
        <v>0</v>
      </c>
      <c r="G19" s="1139"/>
      <c r="H19" s="1140"/>
      <c r="I19" s="1150">
        <f t="shared" si="0"/>
        <v>0</v>
      </c>
      <c r="J19" s="1151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89" t="s">
        <v>11</v>
      </c>
      <c r="D56" s="1390"/>
      <c r="E56" s="146">
        <f>E5+E4+E6+-F53+E7</f>
        <v>4.5474735088646412E-13</v>
      </c>
      <c r="F56" s="5"/>
      <c r="L56" s="47"/>
      <c r="N56" s="1389" t="s">
        <v>11</v>
      </c>
      <c r="O56" s="1390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03" t="s">
        <v>271</v>
      </c>
      <c r="B1" s="1403"/>
      <c r="C1" s="1403"/>
      <c r="D1" s="1403"/>
      <c r="E1" s="1403"/>
      <c r="F1" s="1403"/>
      <c r="G1" s="1403"/>
      <c r="H1" s="99">
        <v>1</v>
      </c>
      <c r="L1" s="1409" t="s">
        <v>271</v>
      </c>
      <c r="M1" s="1409"/>
      <c r="N1" s="1409"/>
      <c r="O1" s="1409"/>
      <c r="P1" s="1409"/>
      <c r="Q1" s="1409"/>
      <c r="R1" s="1409"/>
      <c r="S1" s="99">
        <v>2</v>
      </c>
      <c r="W1" s="1409" t="s">
        <v>271</v>
      </c>
      <c r="X1" s="1409"/>
      <c r="Y1" s="1409"/>
      <c r="Z1" s="1409"/>
      <c r="AA1" s="1409"/>
      <c r="AB1" s="1409"/>
      <c r="AC1" s="1409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412" t="s">
        <v>222</v>
      </c>
      <c r="B5" s="1410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412" t="s">
        <v>357</v>
      </c>
      <c r="M5" s="1410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28" t="s">
        <v>67</v>
      </c>
      <c r="X5" s="1410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412"/>
      <c r="B6" s="1411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412"/>
      <c r="M6" s="1411"/>
      <c r="N6" s="290"/>
      <c r="O6" s="429"/>
      <c r="P6" s="338"/>
      <c r="Q6" s="315"/>
      <c r="R6" s="243"/>
      <c r="S6" s="240"/>
      <c r="T6" s="240"/>
      <c r="W6" s="1128"/>
      <c r="X6" s="1411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412"/>
      <c r="B7" s="1411"/>
      <c r="C7" s="290"/>
      <c r="D7" s="429"/>
      <c r="E7" s="338"/>
      <c r="F7" s="315"/>
      <c r="G7" s="243"/>
      <c r="H7" s="240"/>
      <c r="I7" s="646"/>
      <c r="J7" s="510"/>
      <c r="L7" s="1412"/>
      <c r="M7" s="1411"/>
      <c r="N7" s="290"/>
      <c r="O7" s="429"/>
      <c r="P7" s="338"/>
      <c r="Q7" s="315"/>
      <c r="R7" s="243"/>
      <c r="S7" s="240"/>
      <c r="T7" s="646"/>
      <c r="U7" s="510"/>
      <c r="W7" s="1128"/>
      <c r="X7" s="1411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407" t="s">
        <v>47</v>
      </c>
      <c r="J8" s="1401" t="s">
        <v>4</v>
      </c>
      <c r="L8" s="240"/>
      <c r="M8" s="597"/>
      <c r="N8" s="290"/>
      <c r="O8" s="311"/>
      <c r="P8" s="427"/>
      <c r="Q8" s="428"/>
      <c r="R8" s="243"/>
      <c r="S8" s="240"/>
      <c r="T8" s="1407" t="s">
        <v>47</v>
      </c>
      <c r="U8" s="1401" t="s">
        <v>4</v>
      </c>
      <c r="W8" s="240"/>
      <c r="X8" s="597"/>
      <c r="Y8" s="290"/>
      <c r="Z8" s="311"/>
      <c r="AA8" s="427"/>
      <c r="AB8" s="428"/>
      <c r="AC8" s="243"/>
      <c r="AD8" s="240"/>
      <c r="AE8" s="1407" t="s">
        <v>47</v>
      </c>
      <c r="AF8" s="140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408"/>
      <c r="J9" s="140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408"/>
      <c r="U9" s="140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408"/>
      <c r="AF9" s="1402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17">
        <f t="shared" ref="I12:I37" si="3">I11-F12</f>
        <v>104.93999999999997</v>
      </c>
      <c r="J12" s="1234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6">
        <f t="shared" si="2"/>
        <v>0</v>
      </c>
      <c r="AC14" s="1147"/>
      <c r="AD14" s="995"/>
      <c r="AE14" s="1150">
        <f t="shared" si="7"/>
        <v>0</v>
      </c>
      <c r="AF14" s="1151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6">
        <f t="shared" si="2"/>
        <v>0</v>
      </c>
      <c r="AC15" s="1147"/>
      <c r="AD15" s="995"/>
      <c r="AE15" s="1150">
        <f t="shared" si="7"/>
        <v>0</v>
      </c>
      <c r="AF15" s="1151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6">
        <f t="shared" si="2"/>
        <v>0</v>
      </c>
      <c r="AC16" s="1147"/>
      <c r="AD16" s="995"/>
      <c r="AE16" s="1150">
        <f t="shared" si="7"/>
        <v>0</v>
      </c>
      <c r="AF16" s="1151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39"/>
      <c r="H17" s="1140"/>
      <c r="I17" s="1150">
        <f t="shared" si="3"/>
        <v>0</v>
      </c>
      <c r="J17" s="1151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6">
        <f t="shared" si="2"/>
        <v>0</v>
      </c>
      <c r="AC17" s="1147"/>
      <c r="AD17" s="995"/>
      <c r="AE17" s="1150">
        <f t="shared" si="7"/>
        <v>0</v>
      </c>
      <c r="AF17" s="1151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2"/>
      <c r="H18" s="1140"/>
      <c r="I18" s="1150">
        <f t="shared" si="3"/>
        <v>0</v>
      </c>
      <c r="J18" s="1151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39"/>
      <c r="H19" s="1140"/>
      <c r="I19" s="1150">
        <f t="shared" si="3"/>
        <v>0</v>
      </c>
      <c r="J19" s="1151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39"/>
      <c r="H20" s="1140"/>
      <c r="I20" s="1150">
        <f t="shared" si="3"/>
        <v>0</v>
      </c>
      <c r="J20" s="1151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6">
        <f t="shared" si="1"/>
        <v>0</v>
      </c>
      <c r="R21" s="1147"/>
      <c r="S21" s="995"/>
      <c r="T21" s="1150">
        <f t="shared" si="5"/>
        <v>0</v>
      </c>
      <c r="U21" s="1151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6">
        <f t="shared" si="1"/>
        <v>0</v>
      </c>
      <c r="R22" s="1147"/>
      <c r="S22" s="995"/>
      <c r="T22" s="1150">
        <f t="shared" si="5"/>
        <v>0</v>
      </c>
      <c r="U22" s="1151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6">
        <f t="shared" si="1"/>
        <v>0</v>
      </c>
      <c r="R23" s="1147"/>
      <c r="S23" s="995"/>
      <c r="T23" s="1150">
        <f t="shared" si="5"/>
        <v>0</v>
      </c>
      <c r="U23" s="1151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6">
        <f t="shared" si="1"/>
        <v>0</v>
      </c>
      <c r="R24" s="1147"/>
      <c r="S24" s="995"/>
      <c r="T24" s="1150">
        <f t="shared" si="5"/>
        <v>0</v>
      </c>
      <c r="U24" s="1151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89" t="s">
        <v>11</v>
      </c>
      <c r="D42" s="1390"/>
      <c r="E42" s="146">
        <f>E5+E4+E6+-F39</f>
        <v>156.01999999999998</v>
      </c>
      <c r="F42" s="5"/>
      <c r="L42" s="47"/>
      <c r="N42" s="1389" t="s">
        <v>11</v>
      </c>
      <c r="O42" s="1390"/>
      <c r="P42" s="146">
        <f>P5+P4+P6+-Q39</f>
        <v>0</v>
      </c>
      <c r="Q42" s="5"/>
      <c r="W42" s="47"/>
      <c r="Y42" s="1389" t="s">
        <v>11</v>
      </c>
      <c r="Z42" s="1390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9"/>
      <c r="B1" s="1359"/>
      <c r="C1" s="1359"/>
      <c r="D1" s="1359"/>
      <c r="E1" s="1359"/>
      <c r="F1" s="1359"/>
      <c r="G1" s="13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415"/>
      <c r="B5" s="1417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415"/>
      <c r="B6" s="1418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416"/>
      <c r="B7" s="1419"/>
      <c r="C7" s="247"/>
      <c r="D7" s="311"/>
      <c r="E7" s="759"/>
      <c r="F7" s="313"/>
      <c r="G7" s="240"/>
      <c r="I7" s="1420" t="s">
        <v>3</v>
      </c>
      <c r="J7" s="141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21"/>
      <c r="J8" s="1414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89" t="s">
        <v>11</v>
      </c>
      <c r="D101" s="1390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9"/>
      <c r="B1" s="1359"/>
      <c r="C1" s="1359"/>
      <c r="D1" s="1359"/>
      <c r="E1" s="1359"/>
      <c r="F1" s="1359"/>
      <c r="G1" s="13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415"/>
      <c r="B5" s="1417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416"/>
      <c r="B6" s="1419"/>
      <c r="C6" s="247"/>
      <c r="D6" s="311"/>
      <c r="E6" s="759"/>
      <c r="F6" s="313"/>
      <c r="G6" s="240"/>
      <c r="I6" s="1420" t="s">
        <v>3</v>
      </c>
      <c r="J6" s="14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21"/>
      <c r="J7" s="1414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89" t="s">
        <v>11</v>
      </c>
      <c r="D100" s="1390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9"/>
      <c r="B1" s="1359"/>
      <c r="C1" s="1359"/>
      <c r="D1" s="1359"/>
      <c r="E1" s="1359"/>
      <c r="F1" s="1359"/>
      <c r="G1" s="13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85"/>
      <c r="B5" s="1422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86"/>
      <c r="B6" s="1423"/>
      <c r="C6" s="247"/>
      <c r="D6" s="311"/>
      <c r="E6" s="314"/>
      <c r="F6" s="315"/>
      <c r="G6" s="240"/>
      <c r="I6" s="1420" t="s">
        <v>3</v>
      </c>
      <c r="J6" s="141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21"/>
      <c r="J7" s="1414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89" t="s">
        <v>11</v>
      </c>
      <c r="D33" s="1390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59" t="s">
        <v>267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60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60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6">
        <f t="shared" si="0"/>
        <v>0</v>
      </c>
      <c r="G10" s="1147"/>
      <c r="H10" s="995"/>
      <c r="I10" s="1141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6">
        <f>D11</f>
        <v>0</v>
      </c>
      <c r="G11" s="1147"/>
      <c r="H11" s="995"/>
      <c r="I11" s="1141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6">
        <f>D12</f>
        <v>0</v>
      </c>
      <c r="G12" s="1147"/>
      <c r="H12" s="995"/>
      <c r="I12" s="1141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6">
        <f t="shared" ref="F13:F73" si="3">D13</f>
        <v>0</v>
      </c>
      <c r="G13" s="1147"/>
      <c r="H13" s="995"/>
      <c r="I13" s="1141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1" t="s">
        <v>11</v>
      </c>
      <c r="D83" s="136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59"/>
      <c r="B1" s="1359"/>
      <c r="C1" s="1359"/>
      <c r="D1" s="1359"/>
      <c r="E1" s="1359"/>
      <c r="F1" s="1359"/>
      <c r="G1" s="13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24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25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26"/>
      <c r="C6" s="247"/>
      <c r="D6" s="245"/>
      <c r="E6" s="446"/>
      <c r="F6" s="268"/>
      <c r="G6" s="240"/>
      <c r="H6" s="240"/>
      <c r="I6" s="1420" t="s">
        <v>3</v>
      </c>
      <c r="J6" s="141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21"/>
      <c r="J7" s="1427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89" t="s">
        <v>11</v>
      </c>
      <c r="D36" s="1390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28" t="s">
        <v>278</v>
      </c>
      <c r="B1" s="1428"/>
      <c r="C1" s="1428"/>
      <c r="D1" s="1428"/>
      <c r="E1" s="1428"/>
      <c r="F1" s="1428"/>
      <c r="G1" s="1428"/>
      <c r="H1" s="356">
        <v>1</v>
      </c>
      <c r="I1" s="567"/>
      <c r="L1" s="1352" t="s">
        <v>127</v>
      </c>
      <c r="M1" s="1352"/>
      <c r="N1" s="1352"/>
      <c r="O1" s="1352"/>
      <c r="P1" s="1352"/>
      <c r="Q1" s="1352"/>
      <c r="R1" s="1352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29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29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30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30"/>
      <c r="N6" s="565">
        <v>72</v>
      </c>
      <c r="O6" s="248">
        <v>44734</v>
      </c>
      <c r="P6" s="1206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77">
        <f t="shared" si="0"/>
        <v>0</v>
      </c>
      <c r="G37" s="1139"/>
      <c r="H37" s="1140"/>
      <c r="I37" s="1148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4">
        <v>197.22</v>
      </c>
      <c r="G38" s="1160"/>
      <c r="H38" s="1161"/>
      <c r="I38" s="1148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48" t="s">
        <v>21</v>
      </c>
      <c r="E41" s="1349"/>
      <c r="F41" s="141">
        <f>G5-F39</f>
        <v>0</v>
      </c>
      <c r="M41" s="197"/>
      <c r="O41" s="1348" t="s">
        <v>21</v>
      </c>
      <c r="P41" s="1349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57"/>
      <c r="B5" s="1354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57"/>
      <c r="B6" s="1354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61" t="s">
        <v>11</v>
      </c>
      <c r="D60" s="136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64" t="s">
        <v>269</v>
      </c>
      <c r="B1" s="1364"/>
      <c r="C1" s="1364"/>
      <c r="D1" s="1364"/>
      <c r="E1" s="1364"/>
      <c r="F1" s="1364"/>
      <c r="G1" s="1364"/>
      <c r="H1" s="11">
        <v>1</v>
      </c>
      <c r="K1" s="1359" t="s">
        <v>279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06" t="s">
        <v>52</v>
      </c>
      <c r="B4" s="733"/>
      <c r="C4" s="128"/>
      <c r="D4" s="135"/>
      <c r="E4" s="86">
        <v>18.02</v>
      </c>
      <c r="F4" s="73">
        <v>0</v>
      </c>
      <c r="G4" s="962"/>
      <c r="K4" s="1306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31"/>
      <c r="B5" s="1432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31"/>
      <c r="L5" s="1432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307"/>
      <c r="B6" s="1433"/>
      <c r="C6" s="901">
        <v>32</v>
      </c>
      <c r="D6" s="245">
        <v>44707</v>
      </c>
      <c r="E6" s="246">
        <v>3030.44</v>
      </c>
      <c r="F6" s="243">
        <v>102</v>
      </c>
      <c r="G6" s="73"/>
      <c r="K6" s="1307"/>
      <c r="L6" s="1433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18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17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5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5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5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5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5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5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5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5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5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5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5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5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5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5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5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5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5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5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5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5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5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5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5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5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5"/>
      <c r="F55" s="1179">
        <f t="shared" si="0"/>
        <v>0</v>
      </c>
      <c r="G55" s="1180"/>
      <c r="H55" s="1181"/>
      <c r="I55" s="1145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2"/>
      <c r="D56" s="1179"/>
      <c r="E56" s="1183"/>
      <c r="F56" s="1179">
        <v>59.18</v>
      </c>
      <c r="G56" s="1180"/>
      <c r="H56" s="1181"/>
      <c r="I56" s="1145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5"/>
      <c r="F57" s="1179">
        <f t="shared" si="0"/>
        <v>0</v>
      </c>
      <c r="G57" s="1180"/>
      <c r="H57" s="1181"/>
      <c r="I57" s="1145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5"/>
      <c r="F58" s="1179">
        <f t="shared" si="0"/>
        <v>0</v>
      </c>
      <c r="G58" s="1180"/>
      <c r="H58" s="1181"/>
      <c r="I58" s="1145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5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5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75"/>
      <c r="F61" s="453"/>
      <c r="G61" s="1178"/>
      <c r="H61" s="1176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9" t="s">
        <v>279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4" t="s">
        <v>359</v>
      </c>
      <c r="C4" s="102"/>
      <c r="D4" s="135"/>
      <c r="E4" s="86"/>
      <c r="F4" s="73"/>
      <c r="G4" s="689"/>
    </row>
    <row r="5" spans="1:9" x14ac:dyDescent="0.25">
      <c r="A5" s="1375" t="s">
        <v>358</v>
      </c>
      <c r="B5" s="1435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75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4">
        <f t="shared" si="0"/>
        <v>0</v>
      </c>
      <c r="G9" s="1155"/>
      <c r="H9" s="995"/>
      <c r="I9" s="1145">
        <f>I8-D9</f>
        <v>0</v>
      </c>
    </row>
    <row r="10" spans="1:9" x14ac:dyDescent="0.25">
      <c r="A10" s="75"/>
      <c r="B10" s="2"/>
      <c r="C10" s="15"/>
      <c r="D10" s="649"/>
      <c r="E10" s="328"/>
      <c r="F10" s="1154">
        <f t="shared" si="0"/>
        <v>0</v>
      </c>
      <c r="G10" s="1155"/>
      <c r="H10" s="995"/>
      <c r="I10" s="1145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4">
        <f t="shared" si="0"/>
        <v>0</v>
      </c>
      <c r="G11" s="1155"/>
      <c r="H11" s="995"/>
      <c r="I11" s="1145">
        <f t="shared" si="1"/>
        <v>0</v>
      </c>
    </row>
    <row r="12" spans="1:9" x14ac:dyDescent="0.25">
      <c r="A12" s="75"/>
      <c r="B12" s="2"/>
      <c r="C12" s="15"/>
      <c r="D12" s="649"/>
      <c r="E12" s="328"/>
      <c r="F12" s="1154">
        <f t="shared" si="0"/>
        <v>0</v>
      </c>
      <c r="G12" s="1155"/>
      <c r="H12" s="995"/>
      <c r="I12" s="1145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4" t="s">
        <v>56</v>
      </c>
      <c r="C4" s="102"/>
      <c r="D4" s="135"/>
      <c r="E4" s="86"/>
      <c r="F4" s="73"/>
      <c r="G4" s="532"/>
    </row>
    <row r="5" spans="1:9" x14ac:dyDescent="0.25">
      <c r="A5" s="242"/>
      <c r="B5" s="1435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4" t="s">
        <v>88</v>
      </c>
      <c r="C4" s="102"/>
      <c r="D4" s="135"/>
      <c r="E4" s="86"/>
      <c r="F4" s="73"/>
      <c r="G4" s="810"/>
    </row>
    <row r="5" spans="1:9" x14ac:dyDescent="0.25">
      <c r="A5" s="75"/>
      <c r="B5" s="1435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59"/>
      <c r="B1" s="1359"/>
      <c r="C1" s="1359"/>
      <c r="D1" s="1359"/>
      <c r="E1" s="1359"/>
      <c r="F1" s="1359"/>
      <c r="G1" s="13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36" t="s">
        <v>91</v>
      </c>
      <c r="C4" s="102"/>
      <c r="D4" s="135"/>
      <c r="E4" s="86"/>
      <c r="F4" s="73"/>
      <c r="G4" s="869"/>
    </row>
    <row r="5" spans="1:10" x14ac:dyDescent="0.25">
      <c r="A5" s="75"/>
      <c r="B5" s="1437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9" t="s">
        <v>279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4" t="s">
        <v>425</v>
      </c>
      <c r="C4" s="102"/>
      <c r="D4" s="135"/>
      <c r="E4" s="86"/>
      <c r="F4" s="73"/>
      <c r="G4" s="1115"/>
    </row>
    <row r="5" spans="1:9" x14ac:dyDescent="0.25">
      <c r="A5" s="1375" t="s">
        <v>424</v>
      </c>
      <c r="B5" s="1435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75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4">
        <f t="shared" si="0"/>
        <v>0</v>
      </c>
      <c r="G9" s="1155"/>
      <c r="H9" s="995"/>
      <c r="I9" s="1145">
        <f>I8-D9</f>
        <v>0</v>
      </c>
    </row>
    <row r="10" spans="1:9" x14ac:dyDescent="0.25">
      <c r="A10" s="75"/>
      <c r="B10" s="2"/>
      <c r="C10" s="15"/>
      <c r="D10" s="649"/>
      <c r="E10" s="328"/>
      <c r="F10" s="1154">
        <f t="shared" si="0"/>
        <v>0</v>
      </c>
      <c r="G10" s="1155"/>
      <c r="H10" s="995"/>
      <c r="I10" s="1145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4">
        <f t="shared" si="0"/>
        <v>0</v>
      </c>
      <c r="G11" s="1155"/>
      <c r="H11" s="995"/>
      <c r="I11" s="1145">
        <f t="shared" si="1"/>
        <v>0</v>
      </c>
    </row>
    <row r="12" spans="1:9" x14ac:dyDescent="0.25">
      <c r="A12" s="75"/>
      <c r="B12" s="2"/>
      <c r="C12" s="15"/>
      <c r="D12" s="649"/>
      <c r="E12" s="328"/>
      <c r="F12" s="1154">
        <f t="shared" si="0"/>
        <v>0</v>
      </c>
      <c r="G12" s="1155"/>
      <c r="H12" s="995"/>
      <c r="I12" s="1145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0" t="s">
        <v>21</v>
      </c>
      <c r="E33" s="111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2" t="s">
        <v>4</v>
      </c>
      <c r="E34" s="11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9" t="s">
        <v>279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8" t="s">
        <v>449</v>
      </c>
      <c r="C4" s="102"/>
      <c r="D4" s="135"/>
      <c r="E4" s="86"/>
      <c r="F4" s="73"/>
      <c r="G4" s="1127"/>
    </row>
    <row r="5" spans="1:9" x14ac:dyDescent="0.25">
      <c r="A5" s="1375" t="s">
        <v>52</v>
      </c>
      <c r="B5" s="1439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75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3" t="s">
        <v>21</v>
      </c>
      <c r="E33" s="1124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5" t="s">
        <v>4</v>
      </c>
      <c r="E34" s="1126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59" t="s">
        <v>267</v>
      </c>
      <c r="B1" s="1359"/>
      <c r="C1" s="1359"/>
      <c r="D1" s="1359"/>
      <c r="E1" s="1359"/>
      <c r="F1" s="1359"/>
      <c r="G1" s="13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63" t="s">
        <v>769</v>
      </c>
      <c r="C5" s="562"/>
      <c r="D5" s="248"/>
      <c r="E5" s="267"/>
      <c r="F5" s="253"/>
      <c r="G5" s="260"/>
    </row>
    <row r="6" spans="1:9" ht="20.25" x14ac:dyDescent="0.3">
      <c r="A6" s="1235" t="s">
        <v>770</v>
      </c>
      <c r="B6" s="1363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37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36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61" t="s">
        <v>11</v>
      </c>
      <c r="D83" s="1362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64" t="s">
        <v>268</v>
      </c>
      <c r="B1" s="1364"/>
      <c r="C1" s="1364"/>
      <c r="D1" s="1364"/>
      <c r="E1" s="1364"/>
      <c r="F1" s="1364"/>
      <c r="G1" s="1364"/>
      <c r="H1" s="11">
        <v>1</v>
      </c>
      <c r="K1" s="1359" t="s">
        <v>268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65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65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65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65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38">
        <f t="shared" si="6"/>
        <v>0</v>
      </c>
      <c r="G14" s="1139"/>
      <c r="H14" s="1140"/>
      <c r="I14" s="1141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38">
        <f t="shared" si="6"/>
        <v>0</v>
      </c>
      <c r="G15" s="1139"/>
      <c r="H15" s="1140"/>
      <c r="I15" s="1141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38">
        <f t="shared" si="6"/>
        <v>0</v>
      </c>
      <c r="G16" s="1139"/>
      <c r="H16" s="1140"/>
      <c r="I16" s="1141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38">
        <f t="shared" si="6"/>
        <v>0</v>
      </c>
      <c r="G17" s="1139"/>
      <c r="H17" s="1140"/>
      <c r="I17" s="1141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61" t="s">
        <v>11</v>
      </c>
      <c r="D53" s="1362"/>
      <c r="E53" s="57">
        <f>E5+E6-F48+E7</f>
        <v>0</v>
      </c>
      <c r="F53" s="73"/>
      <c r="M53" s="1361" t="s">
        <v>11</v>
      </c>
      <c r="N53" s="1362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64" t="s">
        <v>270</v>
      </c>
      <c r="B1" s="1364"/>
      <c r="C1" s="1364"/>
      <c r="D1" s="1364"/>
      <c r="E1" s="1364"/>
      <c r="F1" s="1364"/>
      <c r="G1" s="1364"/>
      <c r="H1" s="11">
        <v>1</v>
      </c>
      <c r="K1" s="1364" t="str">
        <f>A1</f>
        <v>INVENTARIO DEL MES DE    M AYO      2022</v>
      </c>
      <c r="L1" s="1364"/>
      <c r="M1" s="1364"/>
      <c r="N1" s="1364"/>
      <c r="O1" s="1364"/>
      <c r="P1" s="1364"/>
      <c r="Q1" s="1364"/>
      <c r="R1" s="11">
        <v>2</v>
      </c>
      <c r="U1" s="1359" t="s">
        <v>269</v>
      </c>
      <c r="V1" s="1359"/>
      <c r="W1" s="1359"/>
      <c r="X1" s="1359"/>
      <c r="Y1" s="1359"/>
      <c r="Z1" s="1359"/>
      <c r="AA1" s="135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66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66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66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66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66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66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3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3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0">
        <f t="shared" si="1"/>
        <v>0</v>
      </c>
      <c r="Q11" s="1171"/>
      <c r="R11" s="1153"/>
      <c r="S11" s="1141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4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0">
        <f t="shared" si="1"/>
        <v>0</v>
      </c>
      <c r="Q12" s="1171"/>
      <c r="R12" s="1153"/>
      <c r="S12" s="1141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4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0">
        <v>11.29</v>
      </c>
      <c r="Q13" s="1171"/>
      <c r="R13" s="1153"/>
      <c r="S13" s="1141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2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0">
        <f t="shared" si="1"/>
        <v>0</v>
      </c>
      <c r="Q14" s="1171"/>
      <c r="R14" s="1153"/>
      <c r="S14" s="1141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2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0">
        <f t="shared" si="1"/>
        <v>0</v>
      </c>
      <c r="Q15" s="1171"/>
      <c r="R15" s="1153"/>
      <c r="S15" s="1141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2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2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2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2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2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2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4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61" t="s">
        <v>11</v>
      </c>
      <c r="D47" s="1362"/>
      <c r="E47" s="57">
        <f>E5+E6-F42+E7</f>
        <v>61.359999999999957</v>
      </c>
      <c r="F47" s="73"/>
      <c r="M47" s="1361" t="s">
        <v>11</v>
      </c>
      <c r="N47" s="1362"/>
      <c r="O47" s="57">
        <f>O5+O6-P42+O7</f>
        <v>0</v>
      </c>
      <c r="P47" s="73"/>
      <c r="W47" s="1361" t="s">
        <v>11</v>
      </c>
      <c r="X47" s="1362"/>
      <c r="Y47" s="57">
        <f>Y5+Y6-Z42+Y7</f>
        <v>6.7099999999999795</v>
      </c>
      <c r="Z47" s="73"/>
    </row>
    <row r="50" spans="1:28" x14ac:dyDescent="0.25">
      <c r="A50" s="250"/>
      <c r="B50" s="1357"/>
      <c r="C50" s="731"/>
      <c r="D50" s="274"/>
      <c r="E50" s="259"/>
      <c r="F50" s="253"/>
      <c r="G50" s="260"/>
      <c r="H50" s="240"/>
      <c r="K50" s="250"/>
      <c r="L50" s="1357"/>
      <c r="M50" s="731"/>
      <c r="N50" s="274"/>
      <c r="O50" s="259"/>
      <c r="P50" s="253"/>
      <c r="Q50" s="260"/>
      <c r="R50" s="240"/>
      <c r="U50" s="250"/>
      <c r="V50" s="1357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57"/>
      <c r="C51" s="562"/>
      <c r="D51" s="248"/>
      <c r="E51" s="267"/>
      <c r="F51" s="253"/>
      <c r="G51" s="262"/>
      <c r="H51" s="240"/>
      <c r="K51" s="250"/>
      <c r="L51" s="1357"/>
      <c r="M51" s="562"/>
      <c r="N51" s="248"/>
      <c r="O51" s="267"/>
      <c r="P51" s="253"/>
      <c r="Q51" s="262"/>
      <c r="R51" s="240"/>
      <c r="U51" s="250"/>
      <c r="V51" s="1357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64" t="s">
        <v>271</v>
      </c>
      <c r="B1" s="1364"/>
      <c r="C1" s="1364"/>
      <c r="D1" s="1364"/>
      <c r="E1" s="1364"/>
      <c r="F1" s="1364"/>
      <c r="G1" s="1364"/>
      <c r="H1" s="11">
        <v>1</v>
      </c>
      <c r="K1" s="1359" t="s">
        <v>295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63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63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63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63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0">
        <f t="shared" si="0"/>
        <v>0</v>
      </c>
      <c r="G25" s="1171"/>
      <c r="H25" s="1153"/>
      <c r="I25" s="1141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0">
        <f t="shared" si="0"/>
        <v>0</v>
      </c>
      <c r="G26" s="1171"/>
      <c r="H26" s="1153"/>
      <c r="I26" s="1141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0">
        <v>60.39</v>
      </c>
      <c r="G27" s="1171"/>
      <c r="H27" s="1153"/>
      <c r="I27" s="1141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0">
        <f t="shared" si="0"/>
        <v>0</v>
      </c>
      <c r="G28" s="1171"/>
      <c r="H28" s="1153"/>
      <c r="I28" s="1141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0">
        <f t="shared" si="0"/>
        <v>0</v>
      </c>
      <c r="G29" s="1171"/>
      <c r="H29" s="1153"/>
      <c r="I29" s="1141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61" t="s">
        <v>11</v>
      </c>
      <c r="D83" s="1362"/>
      <c r="E83" s="57">
        <f>E5+E6-F78+E7</f>
        <v>-403.74999999999989</v>
      </c>
      <c r="F83" s="73"/>
      <c r="M83" s="1361" t="s">
        <v>11</v>
      </c>
      <c r="N83" s="1362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43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64" t="s">
        <v>272</v>
      </c>
      <c r="B1" s="1364"/>
      <c r="C1" s="1364"/>
      <c r="D1" s="1364"/>
      <c r="E1" s="1364"/>
      <c r="F1" s="1364"/>
      <c r="G1" s="1364"/>
      <c r="H1" s="11">
        <v>1</v>
      </c>
      <c r="K1" s="1359" t="s">
        <v>279</v>
      </c>
      <c r="L1" s="1359"/>
      <c r="M1" s="1359"/>
      <c r="N1" s="1359"/>
      <c r="O1" s="1359"/>
      <c r="P1" s="1359"/>
      <c r="Q1" s="13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67" t="s">
        <v>75</v>
      </c>
      <c r="C4" s="322"/>
      <c r="D4" s="248"/>
      <c r="E4" s="718"/>
      <c r="F4" s="243"/>
      <c r="G4" s="160"/>
      <c r="H4" s="160"/>
      <c r="K4" s="653"/>
      <c r="L4" s="1367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63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17" t="s">
        <v>420</v>
      </c>
      <c r="L5" s="1363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63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63"/>
      <c r="M6" s="574"/>
      <c r="N6" s="248"/>
      <c r="O6" s="719">
        <v>837.93</v>
      </c>
      <c r="P6" s="73">
        <v>29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173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158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123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118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113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108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73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72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72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72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72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72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72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72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72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72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72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72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72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72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72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72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72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72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72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72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72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72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72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72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72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72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72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72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72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72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72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72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72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72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72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16" t="s">
        <v>765</v>
      </c>
      <c r="B52" s="1211">
        <f t="shared" si="2"/>
        <v>100</v>
      </c>
      <c r="C52" s="1212">
        <v>5</v>
      </c>
      <c r="D52" s="1213">
        <v>141.19999999999999</v>
      </c>
      <c r="E52" s="1214">
        <v>44732</v>
      </c>
      <c r="F52" s="1213">
        <f t="shared" si="0"/>
        <v>141.19999999999999</v>
      </c>
      <c r="G52" s="1215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72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70</v>
      </c>
      <c r="C53" s="1209">
        <v>30</v>
      </c>
      <c r="D53" s="1207">
        <v>788.09</v>
      </c>
      <c r="E53" s="1210">
        <v>44732</v>
      </c>
      <c r="F53" s="1207">
        <f t="shared" si="0"/>
        <v>788.09</v>
      </c>
      <c r="G53" s="1208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72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66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72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61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72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59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72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29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72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29</v>
      </c>
      <c r="C58" s="15"/>
      <c r="D58" s="855"/>
      <c r="E58" s="856"/>
      <c r="F58" s="1138">
        <v>0</v>
      </c>
      <c r="G58" s="1139"/>
      <c r="H58" s="1140"/>
      <c r="I58" s="1141">
        <f t="shared" si="3"/>
        <v>837.9299999999987</v>
      </c>
      <c r="J58" s="240"/>
      <c r="K58" s="122"/>
      <c r="L58" s="296">
        <f t="shared" si="4"/>
        <v>72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29</v>
      </c>
      <c r="D59" s="855"/>
      <c r="E59" s="856"/>
      <c r="F59" s="1138">
        <v>837.93</v>
      </c>
      <c r="G59" s="1139"/>
      <c r="H59" s="1140"/>
      <c r="I59" s="1141">
        <f t="shared" si="3"/>
        <v>-1.2505552149377763E-12</v>
      </c>
      <c r="J59" s="240"/>
      <c r="K59" s="122"/>
      <c r="L59" s="296">
        <f t="shared" si="4"/>
        <v>72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38">
        <f t="shared" ref="F60:F74" si="7">D60</f>
        <v>0</v>
      </c>
      <c r="G60" s="1139"/>
      <c r="H60" s="1140"/>
      <c r="I60" s="1141">
        <f t="shared" si="3"/>
        <v>-1.2505552149377763E-12</v>
      </c>
      <c r="J60" s="240"/>
      <c r="K60" s="122"/>
      <c r="L60" s="296">
        <f t="shared" si="4"/>
        <v>72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6">
        <f t="shared" si="7"/>
        <v>0</v>
      </c>
      <c r="G61" s="1147"/>
      <c r="H61" s="995"/>
      <c r="I61" s="1141">
        <f t="shared" si="3"/>
        <v>-1.2505552149377763E-12</v>
      </c>
      <c r="J61" s="240"/>
      <c r="K61" s="122"/>
      <c r="L61" s="296">
        <f t="shared" si="4"/>
        <v>72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72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72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72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72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72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72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72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72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72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72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72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72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72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72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72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72</v>
      </c>
    </row>
    <row r="83" spans="3:16" ht="15.75" thickBot="1" x14ac:dyDescent="0.3"/>
    <row r="84" spans="3:16" ht="15.75" thickBot="1" x14ac:dyDescent="0.3">
      <c r="C84" s="1361" t="s">
        <v>11</v>
      </c>
      <c r="D84" s="1362"/>
      <c r="E84" s="57">
        <f>E5+E6-F79+E7</f>
        <v>3.637978807091713E-12</v>
      </c>
      <c r="F84" s="73"/>
      <c r="M84" s="1361" t="s">
        <v>11</v>
      </c>
      <c r="N84" s="1362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2022-09-17T16:12:30Z</dcterms:modified>
</cp:coreProperties>
</file>