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OneDrive\Escritorio\INVENTARIO2022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4" i="1"/>
  <c r="E28" i="1"/>
  <c r="H49" i="1"/>
  <c r="H38" i="1"/>
  <c r="H17" i="1"/>
  <c r="H19" i="1"/>
  <c r="H47" i="1"/>
  <c r="H45" i="1"/>
  <c r="H44" i="1"/>
  <c r="H41" i="1"/>
  <c r="H37" i="1"/>
  <c r="H35" i="1"/>
  <c r="H32" i="1"/>
  <c r="H28" i="1"/>
  <c r="H27" i="1"/>
  <c r="H24" i="1"/>
  <c r="H22" i="1"/>
  <c r="H12" i="1"/>
  <c r="H20" i="1"/>
  <c r="H16" i="1"/>
  <c r="H15" i="1"/>
  <c r="H33" i="1"/>
  <c r="H7" i="1"/>
  <c r="H25" i="1"/>
  <c r="H29" i="1"/>
  <c r="H42" i="1"/>
  <c r="H34" i="1"/>
  <c r="H23" i="1"/>
  <c r="H26" i="1"/>
  <c r="H14" i="1"/>
  <c r="H6" i="1"/>
  <c r="H21" i="1"/>
  <c r="H48" i="1"/>
  <c r="E11" i="1"/>
  <c r="B11" i="1"/>
  <c r="E22" i="1"/>
  <c r="E24" i="1"/>
  <c r="E10" i="1"/>
  <c r="E4" i="1"/>
  <c r="E5" i="1"/>
  <c r="E6" i="1"/>
  <c r="E25" i="1"/>
  <c r="E7" i="1"/>
  <c r="E8" i="1"/>
  <c r="E9" i="1"/>
  <c r="E12" i="1"/>
  <c r="E13" i="1"/>
  <c r="E14" i="1"/>
  <c r="E16" i="1"/>
  <c r="E17" i="1"/>
  <c r="E15" i="1"/>
  <c r="E18" i="1"/>
  <c r="E19" i="1"/>
  <c r="E20" i="1"/>
  <c r="E21" i="1"/>
  <c r="E23" i="1"/>
  <c r="E26" i="1"/>
</calcChain>
</file>

<file path=xl/sharedStrings.xml><?xml version="1.0" encoding="utf-8"?>
<sst xmlns="http://schemas.openxmlformats.org/spreadsheetml/2006/main" count="84" uniqueCount="74">
  <si>
    <t>PRODUCTO</t>
  </si>
  <si>
    <t>KILOS</t>
  </si>
  <si>
    <t>CAJAS/PZAS</t>
  </si>
  <si>
    <t>PRECIO</t>
  </si>
  <si>
    <t>COSTO</t>
  </si>
  <si>
    <t>Arrachera Taquera</t>
  </si>
  <si>
    <t>Barriga</t>
  </si>
  <si>
    <t>Arrachera Texana</t>
  </si>
  <si>
    <t>Cabeza</t>
  </si>
  <si>
    <t>Buche</t>
  </si>
  <si>
    <t>Camaron Chico</t>
  </si>
  <si>
    <t>Camaron Grande</t>
  </si>
  <si>
    <t>Carrillera</t>
  </si>
  <si>
    <t>Corbata</t>
  </si>
  <si>
    <t>Espaldilla de Carnero</t>
  </si>
  <si>
    <t>Chuleta Ahumada</t>
  </si>
  <si>
    <t>Filete de Puerco</t>
  </si>
  <si>
    <t>Filete Tilapia</t>
  </si>
  <si>
    <t>Lomo de Caña</t>
  </si>
  <si>
    <t>Manita</t>
  </si>
  <si>
    <t>Cuero Canal</t>
  </si>
  <si>
    <t>Menudo</t>
  </si>
  <si>
    <t>Cuero de Pierna</t>
  </si>
  <si>
    <t>Cuero Papel</t>
  </si>
  <si>
    <t>Descarne</t>
  </si>
  <si>
    <t>Tocino Natural</t>
  </si>
  <si>
    <t>Espinazo Largo</t>
  </si>
  <si>
    <t>VALOR TOTAL</t>
  </si>
  <si>
    <t>Grasa</t>
  </si>
  <si>
    <t>Hueso de Res</t>
  </si>
  <si>
    <t>Manteca</t>
  </si>
  <si>
    <t>Papada</t>
  </si>
  <si>
    <t>Pecho</t>
  </si>
  <si>
    <t>Pulpa de Espaldilla</t>
  </si>
  <si>
    <t>Tocino Winnis</t>
  </si>
  <si>
    <t>Tripas</t>
  </si>
  <si>
    <t>Unto</t>
  </si>
  <si>
    <t>Vaciada</t>
  </si>
  <si>
    <t>INVENTARIO DEL MES DE DICIEMBRE</t>
  </si>
  <si>
    <t>ALMACEN  07/01/23</t>
  </si>
  <si>
    <t>OBRADOR    07/01/23</t>
  </si>
  <si>
    <t>Tampiqueña</t>
  </si>
  <si>
    <t>Cabeza S/papada</t>
  </si>
  <si>
    <t>Contra</t>
  </si>
  <si>
    <t>Pecho de Res</t>
  </si>
  <si>
    <t>Puntas de Chuleta</t>
  </si>
  <si>
    <t>Chambarete</t>
  </si>
  <si>
    <t>Sesos</t>
  </si>
  <si>
    <t>Punta  de Caña</t>
  </si>
  <si>
    <t>Combo</t>
  </si>
  <si>
    <t>Codillo</t>
  </si>
  <si>
    <t>Espinazo Cola y Cabeza</t>
  </si>
  <si>
    <t>Tocino Salado</t>
  </si>
  <si>
    <t>Chuleta Natural Mariposa</t>
  </si>
  <si>
    <t>Cabeza De Lomo</t>
  </si>
  <si>
    <t>Tocino C/cuero</t>
  </si>
  <si>
    <t>Cebo</t>
  </si>
  <si>
    <t>Filetitos de Puerco</t>
  </si>
  <si>
    <t>Hueso Cortado</t>
  </si>
  <si>
    <t>Espaldilla C/hueso</t>
  </si>
  <si>
    <t>Lomo</t>
  </si>
  <si>
    <t>Chuleta Ahumada Americana</t>
  </si>
  <si>
    <t>Punta S/hueso</t>
  </si>
  <si>
    <t>Trozo de Puerco</t>
  </si>
  <si>
    <t>Codillo S/hueso</t>
  </si>
  <si>
    <t>Canales</t>
  </si>
  <si>
    <t>Capote</t>
  </si>
  <si>
    <t>Abierta</t>
  </si>
  <si>
    <t>Jamon Fresco</t>
  </si>
  <si>
    <t>Jamon 1/2 Grasa</t>
  </si>
  <si>
    <t>Jamon S/hueso</t>
  </si>
  <si>
    <t>Plancha</t>
  </si>
  <si>
    <t>Prensado</t>
  </si>
  <si>
    <t>Combos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</si>
</sst>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43" fontId="0" fillId="2" borderId="1" xfId="1" applyFont="1" applyFill="1" applyBorder="1"/>
    <xf numFmtId="0" fontId="0" fillId="2" borderId="1" xfId="0" applyFill="1" applyBorder="1" applyAlignment="1">
      <alignment horizontal="center"/>
    </xf>
    <xf numFmtId="44" fontId="0" fillId="2" borderId="1" xfId="2" applyFont="1" applyFill="1" applyBorder="1"/>
    <xf numFmtId="44" fontId="0" fillId="2" borderId="1" xfId="3" applyFont="1" applyFill="1" applyBorder="1"/>
    <xf numFmtId="0" fontId="0" fillId="0" borderId="1" xfId="0" applyFont="1" applyFill="1" applyBorder="1"/>
    <xf numFmtId="43" fontId="0" fillId="0" borderId="1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2" applyFont="1" applyFill="1" applyBorder="1"/>
    <xf numFmtId="44" fontId="0" fillId="0" borderId="0" xfId="0" applyNumberFormat="1"/>
    <xf numFmtId="0" fontId="0" fillId="0" borderId="1" xfId="0" applyFill="1" applyBorder="1"/>
    <xf numFmtId="43" fontId="0" fillId="0" borderId="1" xfId="1" applyFont="1" applyFill="1" applyBorder="1" applyAlignment="1">
      <alignment horizontal="right"/>
    </xf>
    <xf numFmtId="44" fontId="0" fillId="0" borderId="1" xfId="3" applyFont="1" applyFill="1" applyBorder="1"/>
    <xf numFmtId="43" fontId="0" fillId="2" borderId="1" xfId="1" applyFont="1" applyFill="1" applyBorder="1" applyAlignment="1">
      <alignment horizontal="right"/>
    </xf>
    <xf numFmtId="43" fontId="0" fillId="0" borderId="0" xfId="0" applyNumberFormat="1"/>
    <xf numFmtId="0" fontId="0" fillId="0" borderId="0" xfId="0" applyFont="1" applyFill="1"/>
    <xf numFmtId="0" fontId="2" fillId="0" borderId="1" xfId="0" applyFont="1" applyBorder="1" applyAlignment="1">
      <alignment horizontal="center"/>
    </xf>
    <xf numFmtId="44" fontId="2" fillId="0" borderId="1" xfId="0" applyNumberFormat="1" applyFont="1" applyBorder="1"/>
    <xf numFmtId="43" fontId="0" fillId="0" borderId="0" xfId="4" applyFont="1" applyBorder="1"/>
    <xf numFmtId="44" fontId="0" fillId="0" borderId="0" xfId="3" applyFont="1" applyBorder="1"/>
    <xf numFmtId="0" fontId="0" fillId="0" borderId="0" xfId="0" applyFill="1" applyBorder="1"/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0" fillId="0" borderId="0" xfId="3" applyFont="1" applyFill="1" applyBorder="1"/>
    <xf numFmtId="0" fontId="0" fillId="0" borderId="0" xfId="0" applyFill="1"/>
    <xf numFmtId="43" fontId="0" fillId="0" borderId="1" xfId="1" applyFont="1" applyFill="1" applyBorder="1" applyAlignment="1">
      <alignment horizontal="center"/>
    </xf>
  </cellXfs>
  <cellStyles count="5">
    <cellStyle name="Millares" xfId="1" builtinId="3"/>
    <cellStyle name="Millares 2" xfId="4"/>
    <cellStyle name="Moneda" xfId="2" builtinId="4"/>
    <cellStyle name="Moned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L42" sqref="L42"/>
    </sheetView>
  </sheetViews>
  <sheetFormatPr baseColWidth="10" defaultRowHeight="15" x14ac:dyDescent="0.25"/>
  <cols>
    <col min="1" max="1" width="19.7109375" bestFit="1" customWidth="1"/>
    <col min="5" max="5" width="14.140625" bestFit="1" customWidth="1"/>
    <col min="7" max="7" width="27" bestFit="1" customWidth="1"/>
    <col min="8" max="8" width="13.140625" bestFit="1" customWidth="1"/>
    <col min="10" max="10" width="15.140625" bestFit="1" customWidth="1"/>
  </cols>
  <sheetData>
    <row r="1" spans="1:12" ht="15.75" x14ac:dyDescent="0.25">
      <c r="A1" s="1" t="s">
        <v>38</v>
      </c>
      <c r="B1" s="1"/>
      <c r="C1" s="1"/>
      <c r="D1" s="1"/>
      <c r="E1" s="1"/>
      <c r="G1" s="2" t="s">
        <v>38</v>
      </c>
      <c r="H1" s="3"/>
      <c r="I1" s="3"/>
      <c r="J1" s="4"/>
    </row>
    <row r="2" spans="1:12" ht="15.75" x14ac:dyDescent="0.25">
      <c r="A2" s="1" t="s">
        <v>39</v>
      </c>
      <c r="B2" s="1"/>
      <c r="C2" s="1"/>
      <c r="D2" s="1"/>
      <c r="E2" s="1"/>
      <c r="G2" s="2" t="s">
        <v>40</v>
      </c>
      <c r="H2" s="3"/>
      <c r="I2" s="3"/>
      <c r="J2" s="4"/>
    </row>
    <row r="3" spans="1:12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/>
      <c r="G3" s="5" t="s">
        <v>0</v>
      </c>
      <c r="H3" s="5" t="s">
        <v>1</v>
      </c>
      <c r="I3" s="5" t="s">
        <v>3</v>
      </c>
      <c r="J3" s="5" t="s">
        <v>4</v>
      </c>
    </row>
    <row r="4" spans="1:12" x14ac:dyDescent="0.25">
      <c r="A4" s="12" t="s">
        <v>5</v>
      </c>
      <c r="B4" s="13">
        <v>946.11</v>
      </c>
      <c r="C4" s="14">
        <v>78</v>
      </c>
      <c r="D4" s="15">
        <v>98</v>
      </c>
      <c r="E4" s="15">
        <f>B4*D4</f>
        <v>92718.78</v>
      </c>
      <c r="F4" s="33"/>
      <c r="G4" s="17" t="s">
        <v>67</v>
      </c>
      <c r="H4" s="18">
        <v>678</v>
      </c>
      <c r="I4" s="19">
        <v>63</v>
      </c>
      <c r="J4" s="15">
        <f>H4*I4</f>
        <v>42714</v>
      </c>
    </row>
    <row r="5" spans="1:12" x14ac:dyDescent="0.25">
      <c r="A5" s="7" t="s">
        <v>7</v>
      </c>
      <c r="B5" s="8">
        <v>752.06</v>
      </c>
      <c r="C5" s="9">
        <v>61</v>
      </c>
      <c r="D5" s="10">
        <v>101</v>
      </c>
      <c r="E5" s="10">
        <f>B5*D5</f>
        <v>75958.06</v>
      </c>
      <c r="F5" s="16"/>
      <c r="G5" s="7" t="s">
        <v>6</v>
      </c>
      <c r="H5" s="20">
        <v>57.8</v>
      </c>
      <c r="I5" s="11">
        <v>85</v>
      </c>
      <c r="J5" s="10">
        <f t="shared" ref="J5:J49" si="0">H5*I5</f>
        <v>4913</v>
      </c>
    </row>
    <row r="6" spans="1:12" x14ac:dyDescent="0.25">
      <c r="A6" s="17" t="s">
        <v>9</v>
      </c>
      <c r="B6" s="13">
        <v>236.2</v>
      </c>
      <c r="C6" s="14">
        <v>13</v>
      </c>
      <c r="D6" s="15">
        <v>40</v>
      </c>
      <c r="E6" s="15">
        <f>B6*D6</f>
        <v>9448</v>
      </c>
      <c r="F6" s="16"/>
      <c r="G6" s="17" t="s">
        <v>8</v>
      </c>
      <c r="H6" s="18">
        <f>SUM(700.6+347.4+636.2+651.6+474.4+608)</f>
        <v>3418.2000000000003</v>
      </c>
      <c r="I6" s="19">
        <v>48</v>
      </c>
      <c r="J6" s="15">
        <f t="shared" si="0"/>
        <v>164073.60000000001</v>
      </c>
    </row>
    <row r="7" spans="1:12" x14ac:dyDescent="0.25">
      <c r="A7" s="7" t="s">
        <v>42</v>
      </c>
      <c r="B7" s="8">
        <v>2521.4</v>
      </c>
      <c r="C7" s="9">
        <v>110</v>
      </c>
      <c r="D7" s="10">
        <v>33.5</v>
      </c>
      <c r="E7" s="10">
        <f>B7*D7</f>
        <v>84466.900000000009</v>
      </c>
      <c r="G7" s="7" t="s">
        <v>54</v>
      </c>
      <c r="H7" s="20">
        <f>SUM(281.8+108+183.6+107+120+16.5)</f>
        <v>816.9</v>
      </c>
      <c r="I7" s="11">
        <v>88</v>
      </c>
      <c r="J7" s="10">
        <f t="shared" si="0"/>
        <v>71887.199999999997</v>
      </c>
    </row>
    <row r="8" spans="1:12" x14ac:dyDescent="0.25">
      <c r="A8" s="17" t="s">
        <v>10</v>
      </c>
      <c r="B8" s="13">
        <v>80</v>
      </c>
      <c r="C8" s="14">
        <v>8</v>
      </c>
      <c r="D8" s="15">
        <v>100</v>
      </c>
      <c r="E8" s="15">
        <f>B8*D8</f>
        <v>8000</v>
      </c>
      <c r="G8" s="17" t="s">
        <v>65</v>
      </c>
      <c r="H8" s="18">
        <v>12284</v>
      </c>
      <c r="I8" s="19">
        <v>60</v>
      </c>
      <c r="J8" s="15">
        <f t="shared" si="0"/>
        <v>737040</v>
      </c>
    </row>
    <row r="9" spans="1:12" x14ac:dyDescent="0.25">
      <c r="A9" s="7" t="s">
        <v>11</v>
      </c>
      <c r="B9" s="8">
        <v>50</v>
      </c>
      <c r="C9" s="9">
        <v>5</v>
      </c>
      <c r="D9" s="10">
        <v>115</v>
      </c>
      <c r="E9" s="10">
        <f>B9*D9</f>
        <v>5750</v>
      </c>
      <c r="G9" s="7" t="s">
        <v>66</v>
      </c>
      <c r="H9" s="20">
        <v>493</v>
      </c>
      <c r="I9" s="11">
        <v>70</v>
      </c>
      <c r="J9" s="10">
        <f t="shared" si="0"/>
        <v>34510</v>
      </c>
    </row>
    <row r="10" spans="1:12" x14ac:dyDescent="0.25">
      <c r="A10" s="17" t="s">
        <v>46</v>
      </c>
      <c r="B10" s="13">
        <v>788.32</v>
      </c>
      <c r="C10" s="14">
        <v>27</v>
      </c>
      <c r="D10" s="15">
        <v>87</v>
      </c>
      <c r="E10" s="15">
        <f>B10*D10</f>
        <v>68583.840000000011</v>
      </c>
      <c r="F10" s="16"/>
      <c r="G10" s="17" t="s">
        <v>12</v>
      </c>
      <c r="H10" s="18">
        <v>111.6</v>
      </c>
      <c r="I10" s="19">
        <v>100</v>
      </c>
      <c r="J10" s="15">
        <f t="shared" si="0"/>
        <v>11160</v>
      </c>
    </row>
    <row r="11" spans="1:12" x14ac:dyDescent="0.25">
      <c r="A11" s="7" t="s">
        <v>49</v>
      </c>
      <c r="B11" s="8">
        <f>919+907.2+870.9+916.3+887.2+884.5+919</f>
        <v>6304.0999999999995</v>
      </c>
      <c r="C11" s="9">
        <v>7</v>
      </c>
      <c r="D11" s="10">
        <v>36</v>
      </c>
      <c r="E11" s="10">
        <f>B11*D11</f>
        <v>226947.59999999998</v>
      </c>
      <c r="G11" s="7" t="s">
        <v>56</v>
      </c>
      <c r="H11" s="20">
        <v>28.2</v>
      </c>
      <c r="I11" s="11">
        <v>30</v>
      </c>
      <c r="J11" s="10">
        <f t="shared" si="0"/>
        <v>846</v>
      </c>
    </row>
    <row r="12" spans="1:12" x14ac:dyDescent="0.25">
      <c r="A12" s="12" t="s">
        <v>43</v>
      </c>
      <c r="B12" s="13">
        <v>2903.07</v>
      </c>
      <c r="C12" s="14">
        <v>96</v>
      </c>
      <c r="D12" s="15">
        <v>137</v>
      </c>
      <c r="E12" s="15">
        <f>B12*D12</f>
        <v>397720.59</v>
      </c>
      <c r="G12" s="17" t="s">
        <v>22</v>
      </c>
      <c r="H12" s="34">
        <f>SUM(597.6+782.9+797+542.7+710.4+825.4+635+607.4+654.4+529.4+685.4+630+676.2+500+896.2+713.8+998.8+736.8+687.4+629.2+591.4+628+802.2+702.8+696.8+500+566.2+746.6+1001.4+515.4+744.8+639+720.2+785+907.2+750+721+751+506.2+712.4+650.2+540+934+390+1027.5+662+653.2+640.8+551.8+558+667.2+609.6+540+750+606+530.7+1279.4+348.4+707.4+856.4+618.8+900.6+818.2+534.8+819.2+596.9+692.6+725+713.4+774.6+724.6+615.6+728.8+728.7+501.8+387+941.8+906.2+723.8+500+693.4+600+730.4+622.6+714.2+736.4+719.4+588+53.4+490.8+549+17.7)</f>
        <v>61793.900000000009</v>
      </c>
      <c r="I12" s="19">
        <v>29</v>
      </c>
      <c r="J12" s="15">
        <f t="shared" si="0"/>
        <v>1792023.1000000003</v>
      </c>
      <c r="L12" s="21"/>
    </row>
    <row r="13" spans="1:12" x14ac:dyDescent="0.25">
      <c r="A13" s="7" t="s">
        <v>13</v>
      </c>
      <c r="B13" s="8">
        <v>1892</v>
      </c>
      <c r="C13" s="9">
        <v>139</v>
      </c>
      <c r="D13" s="10">
        <v>57</v>
      </c>
      <c r="E13" s="10">
        <f>B13*D13</f>
        <v>107844</v>
      </c>
      <c r="F13" s="16"/>
      <c r="G13" s="7" t="s">
        <v>46</v>
      </c>
      <c r="H13" s="20">
        <v>3.2</v>
      </c>
      <c r="I13" s="11">
        <v>120</v>
      </c>
      <c r="J13" s="10">
        <f t="shared" si="0"/>
        <v>384</v>
      </c>
    </row>
    <row r="14" spans="1:12" x14ac:dyDescent="0.25">
      <c r="A14" s="17" t="s">
        <v>14</v>
      </c>
      <c r="B14" s="13">
        <v>1020.13</v>
      </c>
      <c r="C14" s="14">
        <v>50</v>
      </c>
      <c r="D14" s="15">
        <v>148</v>
      </c>
      <c r="E14" s="15">
        <f>B14*D14</f>
        <v>150979.24</v>
      </c>
      <c r="F14" s="16"/>
      <c r="G14" s="17" t="s">
        <v>15</v>
      </c>
      <c r="H14" s="18">
        <f>SUM(413.4+490+500.8)</f>
        <v>1404.2</v>
      </c>
      <c r="I14" s="19">
        <v>70</v>
      </c>
      <c r="J14" s="15">
        <f t="shared" si="0"/>
        <v>98294</v>
      </c>
    </row>
    <row r="15" spans="1:12" x14ac:dyDescent="0.25">
      <c r="A15" s="7" t="s">
        <v>16</v>
      </c>
      <c r="B15" s="8">
        <v>1162.6099999999999</v>
      </c>
      <c r="C15" s="9">
        <v>47</v>
      </c>
      <c r="D15" s="10">
        <v>86</v>
      </c>
      <c r="E15" s="10">
        <f>B15*D15</f>
        <v>99984.459999999992</v>
      </c>
      <c r="G15" s="7" t="s">
        <v>61</v>
      </c>
      <c r="H15" s="20">
        <f>SUM(291.6+125.4)</f>
        <v>417</v>
      </c>
      <c r="I15" s="11">
        <v>70</v>
      </c>
      <c r="J15" s="10">
        <f t="shared" si="0"/>
        <v>29190</v>
      </c>
    </row>
    <row r="16" spans="1:12" x14ac:dyDescent="0.25">
      <c r="A16" s="17" t="s">
        <v>17</v>
      </c>
      <c r="B16" s="13">
        <v>812.66</v>
      </c>
      <c r="C16" s="14">
        <v>179</v>
      </c>
      <c r="D16" s="15">
        <v>50</v>
      </c>
      <c r="E16" s="15">
        <f>B16*D16</f>
        <v>40633</v>
      </c>
      <c r="G16" s="17" t="s">
        <v>53</v>
      </c>
      <c r="H16" s="18">
        <f>SUM(550+1191.4+593.8+561+680.6+587.6+614.6+550+572+115+350.6+171.6)</f>
        <v>6538.2000000000007</v>
      </c>
      <c r="I16" s="19">
        <v>60</v>
      </c>
      <c r="J16" s="15">
        <f t="shared" si="0"/>
        <v>392292.00000000006</v>
      </c>
    </row>
    <row r="17" spans="1:11" x14ac:dyDescent="0.25">
      <c r="A17" s="7" t="s">
        <v>28</v>
      </c>
      <c r="B17" s="8">
        <v>1291.1099999999999</v>
      </c>
      <c r="C17" s="9">
        <v>44</v>
      </c>
      <c r="D17" s="10">
        <v>42</v>
      </c>
      <c r="E17" s="10">
        <f>B17*D17</f>
        <v>54226.619999999995</v>
      </c>
      <c r="G17" s="7" t="s">
        <v>50</v>
      </c>
      <c r="H17" s="20">
        <f>SUM(779.2+692+448.2+492.4+510+720.8+760.6+759.8+699.8+700+758.8+704.8+731.8+537+494.8+800.2+781.8+690.2+704.2+772.8+444.8+619.6+474.4+382.8+395.8+735.2+735.4+564.9+678.2+710+707.8+758.8+719+473.2+683.4+687.2+799+318.8+532.8+708.4+391.2+438.8+400+476+717.2+606.6+666.7+813.2+700+513.2+506.2+605+677.4+788.2+2231.6)</f>
        <v>36200</v>
      </c>
      <c r="I17" s="11">
        <v>38</v>
      </c>
      <c r="J17" s="10">
        <f t="shared" si="0"/>
        <v>1375600</v>
      </c>
      <c r="K17" s="22"/>
    </row>
    <row r="18" spans="1:11" x14ac:dyDescent="0.25">
      <c r="A18" s="17" t="s">
        <v>18</v>
      </c>
      <c r="B18" s="13">
        <v>3191.9</v>
      </c>
      <c r="C18" s="14">
        <v>155</v>
      </c>
      <c r="D18" s="15">
        <v>85</v>
      </c>
      <c r="E18" s="15">
        <f>B18*D18</f>
        <v>271311.5</v>
      </c>
      <c r="G18" s="17" t="s">
        <v>64</v>
      </c>
      <c r="H18" s="18">
        <v>31</v>
      </c>
      <c r="I18" s="19">
        <v>80</v>
      </c>
      <c r="J18" s="15">
        <f t="shared" si="0"/>
        <v>2480</v>
      </c>
    </row>
    <row r="19" spans="1:11" x14ac:dyDescent="0.25">
      <c r="A19" s="7" t="s">
        <v>19</v>
      </c>
      <c r="B19" s="8">
        <v>9428.9</v>
      </c>
      <c r="C19" s="9">
        <v>322</v>
      </c>
      <c r="D19" s="10">
        <v>30</v>
      </c>
      <c r="E19" s="10">
        <f>B19*D19</f>
        <v>282867</v>
      </c>
      <c r="G19" s="7" t="s">
        <v>73</v>
      </c>
      <c r="H19" s="20">
        <f>SUM(880+894.5+905.3+939.8+873.6+940.7+915.3+937.1+914.4+887.2+921.7+891.8+889+902.6+933.5+929.9+935.3+921.7+909.9+938.9+920.8+893.6+910.8+900.8+893.6)</f>
        <v>22781.8</v>
      </c>
      <c r="I19" s="11">
        <v>46</v>
      </c>
      <c r="J19" s="10">
        <f t="shared" si="0"/>
        <v>1047962.7999999999</v>
      </c>
    </row>
    <row r="20" spans="1:11" x14ac:dyDescent="0.25">
      <c r="A20" s="17" t="s">
        <v>21</v>
      </c>
      <c r="B20" s="13">
        <v>6505.58</v>
      </c>
      <c r="C20" s="14">
        <v>239</v>
      </c>
      <c r="D20" s="15">
        <v>90</v>
      </c>
      <c r="E20" s="15">
        <f>B20*D20</f>
        <v>585502.19999999995</v>
      </c>
      <c r="G20" s="17" t="s">
        <v>20</v>
      </c>
      <c r="H20" s="18">
        <f>SUM(682.2+595.4+567+714.4+460.7+734+665.6+517.6+383.2+200+243.6+362+400+479+396.6+736.4+532.6+315.8+342.6)</f>
        <v>9328.7000000000007</v>
      </c>
      <c r="I20" s="19">
        <v>30</v>
      </c>
      <c r="J20" s="15">
        <f t="shared" si="0"/>
        <v>279861</v>
      </c>
    </row>
    <row r="21" spans="1:11" x14ac:dyDescent="0.25">
      <c r="A21" s="7" t="s">
        <v>44</v>
      </c>
      <c r="B21" s="8">
        <v>666.94</v>
      </c>
      <c r="C21" s="9">
        <v>24</v>
      </c>
      <c r="D21" s="10">
        <v>83</v>
      </c>
      <c r="E21" s="10">
        <f>B21*D21</f>
        <v>55356.020000000004</v>
      </c>
      <c r="G21" s="7" t="s">
        <v>23</v>
      </c>
      <c r="H21" s="20">
        <f>SUM(424.6+307.2+60.4+465+465.6+490.6+511.6+466.2+470.8+490.6)</f>
        <v>4152.5999999999995</v>
      </c>
      <c r="I21" s="11">
        <v>30</v>
      </c>
      <c r="J21" s="10">
        <f t="shared" si="0"/>
        <v>124577.99999999999</v>
      </c>
    </row>
    <row r="22" spans="1:11" x14ac:dyDescent="0.25">
      <c r="A22" s="17" t="s">
        <v>48</v>
      </c>
      <c r="B22" s="13">
        <v>713.92</v>
      </c>
      <c r="C22" s="14">
        <v>27</v>
      </c>
      <c r="D22" s="15">
        <v>74</v>
      </c>
      <c r="E22" s="15">
        <f>B22*D22</f>
        <v>52830.079999999994</v>
      </c>
      <c r="F22" s="16"/>
      <c r="G22" s="17" t="s">
        <v>24</v>
      </c>
      <c r="H22" s="18">
        <f>SUM(358.6+118.4+39.8+40+18.2)</f>
        <v>575</v>
      </c>
      <c r="I22" s="19">
        <v>50</v>
      </c>
      <c r="J22" s="15">
        <f t="shared" si="0"/>
        <v>28750</v>
      </c>
    </row>
    <row r="23" spans="1:11" x14ac:dyDescent="0.25">
      <c r="A23" s="7" t="s">
        <v>45</v>
      </c>
      <c r="B23" s="8">
        <v>15197.5</v>
      </c>
      <c r="C23" s="9">
        <v>508</v>
      </c>
      <c r="D23" s="10">
        <v>50</v>
      </c>
      <c r="E23" s="10">
        <f>B23*D23</f>
        <v>759875</v>
      </c>
      <c r="G23" s="7" t="s">
        <v>59</v>
      </c>
      <c r="H23" s="20">
        <f>SUM(247+203.6+201.4+237.4+245.8+133+14.6)</f>
        <v>1282.8</v>
      </c>
      <c r="I23" s="11">
        <v>68</v>
      </c>
      <c r="J23" s="10">
        <f t="shared" si="0"/>
        <v>87230.399999999994</v>
      </c>
    </row>
    <row r="24" spans="1:11" x14ac:dyDescent="0.25">
      <c r="A24" s="17" t="s">
        <v>47</v>
      </c>
      <c r="B24" s="13">
        <v>790</v>
      </c>
      <c r="C24" s="14">
        <v>79</v>
      </c>
      <c r="D24" s="15">
        <v>93</v>
      </c>
      <c r="E24" s="15">
        <f>B24*D24</f>
        <v>73470</v>
      </c>
      <c r="G24" s="17" t="s">
        <v>51</v>
      </c>
      <c r="H24" s="18">
        <f>SUM(584.4+640.6+589.4+762.4+709.8+224.4+640+605.6+322.4+21+125.4+56.2)</f>
        <v>5281.5999999999995</v>
      </c>
      <c r="I24" s="19">
        <v>70</v>
      </c>
      <c r="J24" s="15">
        <f t="shared" si="0"/>
        <v>369711.99999999994</v>
      </c>
    </row>
    <row r="25" spans="1:11" x14ac:dyDescent="0.25">
      <c r="A25" s="7" t="s">
        <v>41</v>
      </c>
      <c r="B25" s="8">
        <v>129.49</v>
      </c>
      <c r="C25" s="9">
        <v>11</v>
      </c>
      <c r="D25" s="10">
        <v>55</v>
      </c>
      <c r="E25" s="10">
        <f>B25*D25</f>
        <v>7121.9500000000007</v>
      </c>
      <c r="G25" s="7" t="s">
        <v>26</v>
      </c>
      <c r="H25" s="20">
        <f>SUM(262.4+580.8+262.6+252.4+262+401.4+216.2+30.2)</f>
        <v>2267.9999999999995</v>
      </c>
      <c r="I25" s="11">
        <v>70</v>
      </c>
      <c r="J25" s="10">
        <f t="shared" si="0"/>
        <v>158759.99999999997</v>
      </c>
    </row>
    <row r="26" spans="1:11" x14ac:dyDescent="0.25">
      <c r="A26" s="17" t="s">
        <v>25</v>
      </c>
      <c r="B26" s="13">
        <v>4356.05</v>
      </c>
      <c r="C26" s="14">
        <v>175</v>
      </c>
      <c r="D26" s="15">
        <v>78</v>
      </c>
      <c r="E26" s="15">
        <f>B26*D26</f>
        <v>339771.9</v>
      </c>
      <c r="G26" s="17" t="s">
        <v>57</v>
      </c>
      <c r="H26" s="18">
        <f>SUM(39.2+99)</f>
        <v>138.19999999999999</v>
      </c>
      <c r="I26" s="19">
        <v>100</v>
      </c>
      <c r="J26" s="15">
        <f t="shared" si="0"/>
        <v>13819.999999999998</v>
      </c>
    </row>
    <row r="27" spans="1:11" x14ac:dyDescent="0.25">
      <c r="G27" s="7" t="s">
        <v>28</v>
      </c>
      <c r="H27" s="20">
        <f>SUM(462.6+399.8+155+394.6+255+147)</f>
        <v>1814</v>
      </c>
      <c r="I27" s="11">
        <v>40</v>
      </c>
      <c r="J27" s="10">
        <f t="shared" si="0"/>
        <v>72560</v>
      </c>
    </row>
    <row r="28" spans="1:11" x14ac:dyDescent="0.25">
      <c r="A28" s="23" t="s">
        <v>27</v>
      </c>
      <c r="B28" s="23"/>
      <c r="C28" s="23"/>
      <c r="D28" s="23"/>
      <c r="E28" s="24">
        <f>SUM(E4:E26)</f>
        <v>3851366.74</v>
      </c>
      <c r="G28" s="17" t="s">
        <v>58</v>
      </c>
      <c r="H28" s="18">
        <f>SUM(109.2+804+757.8+254.4+709)</f>
        <v>2634.4</v>
      </c>
      <c r="I28" s="19">
        <v>3</v>
      </c>
      <c r="J28" s="15">
        <f t="shared" si="0"/>
        <v>7903.2000000000007</v>
      </c>
    </row>
    <row r="29" spans="1:11" x14ac:dyDescent="0.25">
      <c r="G29" s="7" t="s">
        <v>29</v>
      </c>
      <c r="H29" s="20">
        <f>SUM(96+124.4)</f>
        <v>220.4</v>
      </c>
      <c r="I29" s="11">
        <v>10</v>
      </c>
      <c r="J29" s="10">
        <f t="shared" si="0"/>
        <v>2204</v>
      </c>
    </row>
    <row r="30" spans="1:11" x14ac:dyDescent="0.25">
      <c r="B30" s="25"/>
      <c r="D30" s="26"/>
      <c r="E30" s="26"/>
      <c r="G30" s="17" t="s">
        <v>69</v>
      </c>
      <c r="H30" s="18">
        <v>497.7</v>
      </c>
      <c r="I30" s="19">
        <v>62</v>
      </c>
      <c r="J30" s="15">
        <f t="shared" si="0"/>
        <v>30857.399999999998</v>
      </c>
    </row>
    <row r="31" spans="1:11" x14ac:dyDescent="0.25">
      <c r="B31" s="25"/>
      <c r="D31" s="26"/>
      <c r="E31" s="26"/>
      <c r="G31" s="7" t="s">
        <v>68</v>
      </c>
      <c r="H31" s="20">
        <v>353.2</v>
      </c>
      <c r="I31" s="11">
        <v>70</v>
      </c>
      <c r="J31" s="10">
        <f t="shared" si="0"/>
        <v>24724</v>
      </c>
    </row>
    <row r="32" spans="1:11" x14ac:dyDescent="0.25">
      <c r="G32" s="17" t="s">
        <v>70</v>
      </c>
      <c r="H32" s="17">
        <f>SUM(767+575+791)</f>
        <v>2133</v>
      </c>
      <c r="I32" s="19">
        <v>63</v>
      </c>
      <c r="J32" s="15">
        <f t="shared" si="0"/>
        <v>134379</v>
      </c>
    </row>
    <row r="33" spans="2:13" x14ac:dyDescent="0.25">
      <c r="B33" s="25"/>
      <c r="D33" s="26"/>
      <c r="E33" s="26"/>
      <c r="G33" s="7" t="s">
        <v>60</v>
      </c>
      <c r="H33" s="20">
        <f>SUM(682+112+42)</f>
        <v>836</v>
      </c>
      <c r="I33" s="11">
        <v>85</v>
      </c>
      <c r="J33" s="10">
        <f t="shared" si="0"/>
        <v>71060</v>
      </c>
    </row>
    <row r="34" spans="2:13" x14ac:dyDescent="0.25">
      <c r="G34" s="17" t="s">
        <v>19</v>
      </c>
      <c r="H34" s="18">
        <f>SUM(247+117)</f>
        <v>364</v>
      </c>
      <c r="I34" s="19">
        <v>50</v>
      </c>
      <c r="J34" s="15">
        <f t="shared" si="0"/>
        <v>18200</v>
      </c>
    </row>
    <row r="35" spans="2:13" x14ac:dyDescent="0.25">
      <c r="G35" s="7" t="s">
        <v>30</v>
      </c>
      <c r="H35" s="20">
        <f>SUM(370.4+308+130)</f>
        <v>808.4</v>
      </c>
      <c r="I35" s="11">
        <v>50</v>
      </c>
      <c r="J35" s="10">
        <f t="shared" si="0"/>
        <v>40420</v>
      </c>
    </row>
    <row r="36" spans="2:13" x14ac:dyDescent="0.25">
      <c r="G36" s="17" t="s">
        <v>21</v>
      </c>
      <c r="H36" s="18">
        <v>572.04</v>
      </c>
      <c r="I36" s="19">
        <v>96</v>
      </c>
      <c r="J36" s="15">
        <f t="shared" si="0"/>
        <v>54915.839999999997</v>
      </c>
      <c r="K36" s="27"/>
    </row>
    <row r="37" spans="2:13" x14ac:dyDescent="0.25">
      <c r="G37" s="7" t="s">
        <v>31</v>
      </c>
      <c r="H37" s="20">
        <f>SUM(277.8+125+95.8+57.6+53.4)</f>
        <v>609.6</v>
      </c>
      <c r="I37" s="11">
        <v>55</v>
      </c>
      <c r="J37" s="10">
        <f t="shared" si="0"/>
        <v>33528</v>
      </c>
      <c r="K37" s="27"/>
    </row>
    <row r="38" spans="2:13" x14ac:dyDescent="0.25">
      <c r="G38" s="17" t="s">
        <v>32</v>
      </c>
      <c r="H38" s="18">
        <f>SUM(269.4+303.6+299.2+303.6+5.9)</f>
        <v>1181.7000000000003</v>
      </c>
      <c r="I38" s="19">
        <v>85</v>
      </c>
      <c r="J38" s="15">
        <f t="shared" si="0"/>
        <v>100444.50000000003</v>
      </c>
      <c r="K38" s="27"/>
    </row>
    <row r="39" spans="2:13" x14ac:dyDescent="0.25">
      <c r="G39" s="7" t="s">
        <v>71</v>
      </c>
      <c r="H39" s="20">
        <v>131</v>
      </c>
      <c r="I39" s="11">
        <v>95</v>
      </c>
      <c r="J39" s="10">
        <f t="shared" si="0"/>
        <v>12445</v>
      </c>
      <c r="K39" s="27"/>
    </row>
    <row r="40" spans="2:13" x14ac:dyDescent="0.25">
      <c r="G40" s="17" t="s">
        <v>72</v>
      </c>
      <c r="H40" s="13">
        <v>29.8</v>
      </c>
      <c r="I40" s="19">
        <v>85</v>
      </c>
      <c r="J40" s="15">
        <f t="shared" si="0"/>
        <v>2533</v>
      </c>
      <c r="K40" s="27"/>
    </row>
    <row r="41" spans="2:13" x14ac:dyDescent="0.25">
      <c r="G41" s="7" t="s">
        <v>33</v>
      </c>
      <c r="H41" s="20">
        <f>SUM(256.2+786+701+650+426+406.8+453+588+498+192.4)</f>
        <v>4957.3999999999996</v>
      </c>
      <c r="I41" s="11">
        <v>70</v>
      </c>
      <c r="J41" s="10">
        <f t="shared" si="0"/>
        <v>347018</v>
      </c>
      <c r="K41" s="27"/>
    </row>
    <row r="42" spans="2:13" x14ac:dyDescent="0.25">
      <c r="G42" s="17" t="s">
        <v>62</v>
      </c>
      <c r="H42" s="18">
        <f>SUM(286.4+468.6)</f>
        <v>755</v>
      </c>
      <c r="I42" s="19">
        <v>100</v>
      </c>
      <c r="J42" s="15">
        <f t="shared" si="0"/>
        <v>75500</v>
      </c>
      <c r="K42" s="27"/>
    </row>
    <row r="43" spans="2:13" x14ac:dyDescent="0.25">
      <c r="G43" s="7" t="s">
        <v>55</v>
      </c>
      <c r="H43" s="20">
        <v>129.80000000000001</v>
      </c>
      <c r="I43" s="11">
        <v>90</v>
      </c>
      <c r="J43" s="10">
        <f t="shared" si="0"/>
        <v>11682.000000000002</v>
      </c>
      <c r="K43" s="27"/>
      <c r="M43" s="21"/>
    </row>
    <row r="44" spans="2:13" x14ac:dyDescent="0.25">
      <c r="G44" s="17" t="s">
        <v>52</v>
      </c>
      <c r="H44" s="18">
        <f>SUM(27.4+311)</f>
        <v>338.4</v>
      </c>
      <c r="I44" s="19">
        <v>135</v>
      </c>
      <c r="J44" s="15">
        <f t="shared" si="0"/>
        <v>45684</v>
      </c>
      <c r="K44" s="27"/>
    </row>
    <row r="45" spans="2:13" x14ac:dyDescent="0.25">
      <c r="G45" s="7" t="s">
        <v>34</v>
      </c>
      <c r="H45" s="20">
        <f>SUM(61+179)</f>
        <v>240</v>
      </c>
      <c r="I45" s="11">
        <v>110</v>
      </c>
      <c r="J45" s="10">
        <f t="shared" si="0"/>
        <v>26400</v>
      </c>
    </row>
    <row r="46" spans="2:13" x14ac:dyDescent="0.25">
      <c r="F46" s="28"/>
      <c r="G46" s="17" t="s">
        <v>35</v>
      </c>
      <c r="H46" s="17">
        <v>393</v>
      </c>
      <c r="I46" s="19">
        <v>70</v>
      </c>
      <c r="J46" s="15">
        <f t="shared" si="0"/>
        <v>27510</v>
      </c>
      <c r="L46" s="28"/>
    </row>
    <row r="47" spans="2:13" x14ac:dyDescent="0.25">
      <c r="F47" s="28"/>
      <c r="G47" s="7" t="s">
        <v>63</v>
      </c>
      <c r="H47" s="20">
        <f>SUM(307.6+445.6+334.6)</f>
        <v>1087.8000000000002</v>
      </c>
      <c r="I47" s="11">
        <v>60</v>
      </c>
      <c r="J47" s="10">
        <f t="shared" si="0"/>
        <v>65268.000000000015</v>
      </c>
      <c r="L47" s="28"/>
    </row>
    <row r="48" spans="2:13" x14ac:dyDescent="0.25">
      <c r="F48" s="28"/>
      <c r="G48" s="17" t="s">
        <v>36</v>
      </c>
      <c r="H48" s="18">
        <f>SUM(257.4+285.4+199+237)</f>
        <v>978.8</v>
      </c>
      <c r="I48" s="19">
        <v>40</v>
      </c>
      <c r="J48" s="15">
        <f t="shared" si="0"/>
        <v>39152</v>
      </c>
      <c r="L48" s="28"/>
    </row>
    <row r="49" spans="3:12" x14ac:dyDescent="0.25">
      <c r="F49" s="28"/>
      <c r="G49" s="7" t="s">
        <v>37</v>
      </c>
      <c r="H49" s="20">
        <f>SUM(695.2+598.4+688.6+619.8+743.2+724.2+684+700+828+613.2+588.6+302+641+601.4+715.6+702+412+440)</f>
        <v>11297.2</v>
      </c>
      <c r="I49" s="11">
        <v>75</v>
      </c>
      <c r="J49" s="10">
        <f t="shared" si="0"/>
        <v>847290</v>
      </c>
      <c r="K49" s="28"/>
      <c r="L49" s="28"/>
    </row>
    <row r="50" spans="3:12" x14ac:dyDescent="0.25">
      <c r="G50" s="27"/>
      <c r="H50" s="27"/>
      <c r="I50" s="32"/>
      <c r="J50" s="27"/>
      <c r="K50" s="27"/>
    </row>
    <row r="51" spans="3:12" x14ac:dyDescent="0.25">
      <c r="G51" s="29" t="s">
        <v>27</v>
      </c>
      <c r="H51" s="30"/>
      <c r="I51" s="31"/>
      <c r="J51" s="24">
        <f>SUM(J4:J49)</f>
        <v>8959759.040000001</v>
      </c>
      <c r="K51" s="27"/>
    </row>
    <row r="54" spans="3:12" x14ac:dyDescent="0.25">
      <c r="C54" s="28"/>
      <c r="D54" s="28"/>
      <c r="E54" s="28"/>
      <c r="F54" s="28"/>
      <c r="G54" s="28"/>
      <c r="H54" s="28"/>
      <c r="I54" s="28"/>
      <c r="J54" s="28"/>
      <c r="K54" s="28"/>
    </row>
    <row r="55" spans="3:12" x14ac:dyDescent="0.25">
      <c r="C55" s="28"/>
      <c r="D55" s="28"/>
      <c r="E55" s="28"/>
      <c r="F55" s="28"/>
      <c r="G55" s="28"/>
      <c r="H55" s="28"/>
      <c r="I55" s="28"/>
      <c r="J55" s="28"/>
      <c r="K55" s="28"/>
    </row>
    <row r="56" spans="3:12" x14ac:dyDescent="0.25">
      <c r="C56" s="28"/>
      <c r="D56" s="28"/>
      <c r="E56" s="28"/>
      <c r="F56" s="28"/>
      <c r="G56" s="28"/>
      <c r="H56" s="28"/>
      <c r="I56" s="28"/>
      <c r="J56" s="28"/>
      <c r="K56" s="28"/>
    </row>
    <row r="57" spans="3:12" x14ac:dyDescent="0.25">
      <c r="C57" s="28"/>
      <c r="D57" s="28"/>
      <c r="E57" s="28"/>
      <c r="F57" s="28"/>
      <c r="G57" s="28"/>
      <c r="H57" s="28"/>
      <c r="I57" s="28"/>
      <c r="J57" s="28"/>
      <c r="K57" s="28"/>
    </row>
    <row r="58" spans="3:12" x14ac:dyDescent="0.25">
      <c r="C58" s="28"/>
      <c r="D58" s="28"/>
      <c r="E58" s="28"/>
      <c r="F58" s="28"/>
    </row>
    <row r="59" spans="3:12" x14ac:dyDescent="0.25">
      <c r="C59" s="28"/>
      <c r="D59" s="28"/>
      <c r="E59" s="28"/>
      <c r="F59" s="28"/>
      <c r="G59" s="28"/>
      <c r="H59" s="28"/>
      <c r="I59" s="28"/>
      <c r="J59" s="28"/>
      <c r="K59" s="28"/>
    </row>
    <row r="60" spans="3:12" x14ac:dyDescent="0.25">
      <c r="C60" s="28"/>
      <c r="D60" s="28"/>
      <c r="E60" s="28"/>
      <c r="F60" s="28"/>
    </row>
    <row r="61" spans="3:12" x14ac:dyDescent="0.25">
      <c r="C61" s="28"/>
      <c r="D61" s="28"/>
      <c r="E61" s="28"/>
      <c r="F61" s="28"/>
      <c r="K61" s="27"/>
    </row>
    <row r="62" spans="3:12" x14ac:dyDescent="0.25">
      <c r="G62" s="28"/>
      <c r="H62" s="28"/>
      <c r="I62" s="28"/>
      <c r="J62" s="28"/>
      <c r="K62" s="28"/>
    </row>
    <row r="63" spans="3:12" x14ac:dyDescent="0.25">
      <c r="G63" s="28"/>
      <c r="H63" s="28"/>
      <c r="I63" s="28"/>
      <c r="J63" s="28"/>
      <c r="K63" s="28"/>
    </row>
  </sheetData>
  <sortState ref="G4:J51">
    <sortCondition ref="G4"/>
  </sortState>
  <mergeCells count="6">
    <mergeCell ref="A1:E1"/>
    <mergeCell ref="G1:J1"/>
    <mergeCell ref="A2:E2"/>
    <mergeCell ref="G2:J2"/>
    <mergeCell ref="A28:D28"/>
    <mergeCell ref="G51:I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villalobos Meza</dc:creator>
  <cp:lastModifiedBy>Mariel villalobos Meza</cp:lastModifiedBy>
  <dcterms:created xsi:type="dcterms:W3CDTF">2023-01-20T15:26:22Z</dcterms:created>
  <dcterms:modified xsi:type="dcterms:W3CDTF">2023-01-20T17:11:06Z</dcterms:modified>
</cp:coreProperties>
</file>