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7 JULIO  2022\"/>
    </mc:Choice>
  </mc:AlternateContent>
  <bookViews>
    <workbookView xWindow="-120" yWindow="-120" windowWidth="20730" windowHeight="11160" firstSheet="4" activeTab="6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CANALES  DE   MAYO  2022" sheetId="4" r:id="rId5"/>
    <sheet name="   CANALES   DE  JUNIO   2022  " sheetId="6" r:id="rId6"/>
    <sheet name=" CANALES DE    JULIO   2022   " sheetId="7" r:id="rId7"/>
    <sheet name="Hoja2" sheetId="8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263" i="7" l="1"/>
  <c r="S263" i="7"/>
  <c r="Q263" i="7"/>
  <c r="L263" i="7"/>
  <c r="N262" i="7"/>
  <c r="E262" i="7"/>
  <c r="N261" i="7"/>
  <c r="E261" i="7"/>
  <c r="N260" i="7"/>
  <c r="E260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E106" i="7"/>
  <c r="N105" i="7"/>
  <c r="J105" i="7"/>
  <c r="E105" i="7"/>
  <c r="N104" i="7"/>
  <c r="J104" i="7"/>
  <c r="E104" i="7"/>
  <c r="N103" i="7"/>
  <c r="J103" i="7"/>
  <c r="E103" i="7"/>
  <c r="N102" i="7"/>
  <c r="J102" i="7"/>
  <c r="E102" i="7"/>
  <c r="N101" i="7"/>
  <c r="J101" i="7"/>
  <c r="E101" i="7"/>
  <c r="N100" i="7"/>
  <c r="J100" i="7"/>
  <c r="E100" i="7"/>
  <c r="N99" i="7"/>
  <c r="J99" i="7"/>
  <c r="E99" i="7"/>
  <c r="N98" i="7"/>
  <c r="J98" i="7"/>
  <c r="E98" i="7"/>
  <c r="N97" i="7"/>
  <c r="J97" i="7"/>
  <c r="E97" i="7"/>
  <c r="N96" i="7"/>
  <c r="J96" i="7"/>
  <c r="E96" i="7"/>
  <c r="N95" i="7"/>
  <c r="J95" i="7"/>
  <c r="E95" i="7"/>
  <c r="N94" i="7"/>
  <c r="J94" i="7"/>
  <c r="E94" i="7"/>
  <c r="N93" i="7"/>
  <c r="J93" i="7"/>
  <c r="E93" i="7"/>
  <c r="N92" i="7"/>
  <c r="J92" i="7"/>
  <c r="E92" i="7"/>
  <c r="N91" i="7"/>
  <c r="J91" i="7"/>
  <c r="E91" i="7"/>
  <c r="N90" i="7"/>
  <c r="J90" i="7"/>
  <c r="E90" i="7"/>
  <c r="N89" i="7"/>
  <c r="J89" i="7"/>
  <c r="E89" i="7"/>
  <c r="N88" i="7"/>
  <c r="J88" i="7"/>
  <c r="E88" i="7"/>
  <c r="N87" i="7"/>
  <c r="J87" i="7"/>
  <c r="E87" i="7"/>
  <c r="N86" i="7"/>
  <c r="J86" i="7"/>
  <c r="E86" i="7"/>
  <c r="N85" i="7"/>
  <c r="J85" i="7"/>
  <c r="E85" i="7"/>
  <c r="N84" i="7"/>
  <c r="J84" i="7"/>
  <c r="E84" i="7"/>
  <c r="N83" i="7"/>
  <c r="J83" i="7"/>
  <c r="E83" i="7"/>
  <c r="N82" i="7"/>
  <c r="J82" i="7"/>
  <c r="E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2" i="7"/>
  <c r="J72" i="7"/>
  <c r="N71" i="7"/>
  <c r="J71" i="7"/>
  <c r="N70" i="7"/>
  <c r="J70" i="7"/>
  <c r="N69" i="7"/>
  <c r="J69" i="7"/>
  <c r="N68" i="7"/>
  <c r="J68" i="7"/>
  <c r="N67" i="7"/>
  <c r="J67" i="7"/>
  <c r="N66" i="7"/>
  <c r="J66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N58" i="7"/>
  <c r="J58" i="7"/>
  <c r="N57" i="7"/>
  <c r="J57" i="7"/>
  <c r="N56" i="7"/>
  <c r="J56" i="7"/>
  <c r="N55" i="7"/>
  <c r="J55" i="7"/>
  <c r="N54" i="7"/>
  <c r="J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I259" i="7"/>
  <c r="N259" i="7" s="1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263" i="7" l="1"/>
  <c r="N266" i="7" s="1"/>
  <c r="V38" i="4"/>
  <c r="X31" i="6" l="1"/>
  <c r="I11" i="6" l="1"/>
  <c r="I12" i="6"/>
  <c r="I10" i="6"/>
  <c r="I33" i="4" l="1"/>
  <c r="X36" i="4" l="1"/>
  <c r="I27" i="4" l="1"/>
  <c r="I25" i="4"/>
  <c r="V263" i="6" l="1"/>
  <c r="S263" i="6"/>
  <c r="Q263" i="6"/>
  <c r="L263" i="6"/>
  <c r="N262" i="6"/>
  <c r="E262" i="6"/>
  <c r="N261" i="6"/>
  <c r="E261" i="6"/>
  <c r="N260" i="6"/>
  <c r="E260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E104" i="6"/>
  <c r="N103" i="6"/>
  <c r="J103" i="6"/>
  <c r="E103" i="6"/>
  <c r="N102" i="6"/>
  <c r="J102" i="6"/>
  <c r="E102" i="6"/>
  <c r="N101" i="6"/>
  <c r="J101" i="6"/>
  <c r="E101" i="6"/>
  <c r="N100" i="6"/>
  <c r="J100" i="6"/>
  <c r="E100" i="6"/>
  <c r="N99" i="6"/>
  <c r="J99" i="6"/>
  <c r="E99" i="6"/>
  <c r="N98" i="6"/>
  <c r="J98" i="6"/>
  <c r="E98" i="6"/>
  <c r="N97" i="6"/>
  <c r="J97" i="6"/>
  <c r="E97" i="6"/>
  <c r="N96" i="6"/>
  <c r="J96" i="6"/>
  <c r="E96" i="6"/>
  <c r="N95" i="6"/>
  <c r="J95" i="6"/>
  <c r="E95" i="6"/>
  <c r="N94" i="6"/>
  <c r="J94" i="6"/>
  <c r="E94" i="6"/>
  <c r="N93" i="6"/>
  <c r="J93" i="6"/>
  <c r="E93" i="6"/>
  <c r="N92" i="6"/>
  <c r="J92" i="6"/>
  <c r="E92" i="6"/>
  <c r="N91" i="6"/>
  <c r="J91" i="6"/>
  <c r="E91" i="6"/>
  <c r="N90" i="6"/>
  <c r="J90" i="6"/>
  <c r="E90" i="6"/>
  <c r="N89" i="6"/>
  <c r="J89" i="6"/>
  <c r="E89" i="6"/>
  <c r="N88" i="6"/>
  <c r="J88" i="6"/>
  <c r="E88" i="6"/>
  <c r="N87" i="6"/>
  <c r="J87" i="6"/>
  <c r="E87" i="6"/>
  <c r="N86" i="6"/>
  <c r="J86" i="6"/>
  <c r="E86" i="6"/>
  <c r="N85" i="6"/>
  <c r="J85" i="6"/>
  <c r="E85" i="6"/>
  <c r="N84" i="6"/>
  <c r="J84" i="6"/>
  <c r="E84" i="6"/>
  <c r="N83" i="6"/>
  <c r="J83" i="6"/>
  <c r="E83" i="6"/>
  <c r="N82" i="6"/>
  <c r="J82" i="6"/>
  <c r="E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J75" i="6"/>
  <c r="N74" i="6"/>
  <c r="J74" i="6"/>
  <c r="N73" i="6"/>
  <c r="J73" i="6"/>
  <c r="N72" i="6"/>
  <c r="J72" i="6"/>
  <c r="N71" i="6"/>
  <c r="J71" i="6"/>
  <c r="N70" i="6"/>
  <c r="J70" i="6"/>
  <c r="N69" i="6"/>
  <c r="J69" i="6"/>
  <c r="N68" i="6"/>
  <c r="J68" i="6"/>
  <c r="N67" i="6"/>
  <c r="J67" i="6"/>
  <c r="N66" i="6"/>
  <c r="J66" i="6"/>
  <c r="N63" i="6"/>
  <c r="J63" i="6"/>
  <c r="N64" i="6"/>
  <c r="J64" i="6"/>
  <c r="N65" i="6"/>
  <c r="J65" i="6"/>
  <c r="N62" i="6"/>
  <c r="J62" i="6"/>
  <c r="N61" i="6"/>
  <c r="J61" i="6"/>
  <c r="N60" i="6"/>
  <c r="J60" i="6"/>
  <c r="N59" i="6"/>
  <c r="J59" i="6"/>
  <c r="N58" i="6"/>
  <c r="J58" i="6"/>
  <c r="N57" i="6"/>
  <c r="J57" i="6"/>
  <c r="N56" i="6"/>
  <c r="J56" i="6"/>
  <c r="N55" i="6"/>
  <c r="J55" i="6"/>
  <c r="N54" i="6"/>
  <c r="J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N22" i="6"/>
  <c r="J22" i="6"/>
  <c r="E22" i="6"/>
  <c r="N21" i="6"/>
  <c r="J21" i="6"/>
  <c r="E21" i="6"/>
  <c r="N20" i="6"/>
  <c r="J20" i="6"/>
  <c r="E20" i="6"/>
  <c r="N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7" i="6"/>
  <c r="J7" i="6"/>
  <c r="E7" i="6"/>
  <c r="N6" i="6"/>
  <c r="J6" i="6"/>
  <c r="E6" i="6"/>
  <c r="N5" i="6"/>
  <c r="J5" i="6"/>
  <c r="E5" i="6"/>
  <c r="N4" i="6"/>
  <c r="J4" i="6"/>
  <c r="E4" i="6"/>
  <c r="J19" i="6" l="1"/>
  <c r="I259" i="6"/>
  <c r="N259" i="6" s="1"/>
  <c r="N263" i="6" s="1"/>
  <c r="N266" i="6" s="1"/>
  <c r="I19" i="4"/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4" i="4"/>
  <c r="X38" i="5" l="1"/>
  <c r="I27" i="5" l="1"/>
  <c r="I26" i="5" l="1"/>
  <c r="V263" i="4" l="1"/>
  <c r="S263" i="4"/>
  <c r="Q263" i="4"/>
  <c r="L263" i="4"/>
  <c r="N262" i="4"/>
  <c r="E262" i="4"/>
  <c r="N261" i="4"/>
  <c r="E261" i="4"/>
  <c r="N260" i="4"/>
  <c r="E260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E93" i="4"/>
  <c r="N92" i="4"/>
  <c r="J92" i="4"/>
  <c r="E92" i="4"/>
  <c r="N91" i="4"/>
  <c r="J91" i="4"/>
  <c r="E91" i="4"/>
  <c r="N90" i="4"/>
  <c r="J90" i="4"/>
  <c r="E90" i="4"/>
  <c r="N89" i="4"/>
  <c r="J89" i="4"/>
  <c r="E89" i="4"/>
  <c r="N88" i="4"/>
  <c r="J88" i="4"/>
  <c r="E88" i="4"/>
  <c r="N87" i="4"/>
  <c r="J87" i="4"/>
  <c r="E87" i="4"/>
  <c r="N86" i="4"/>
  <c r="J86" i="4"/>
  <c r="E86" i="4"/>
  <c r="N85" i="4"/>
  <c r="J85" i="4"/>
  <c r="E85" i="4"/>
  <c r="N84" i="4"/>
  <c r="J84" i="4"/>
  <c r="E84" i="4"/>
  <c r="N83" i="4"/>
  <c r="J83" i="4"/>
  <c r="E83" i="4"/>
  <c r="N82" i="4"/>
  <c r="J82" i="4"/>
  <c r="E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N36" i="4"/>
  <c r="J36" i="4"/>
  <c r="N35" i="4"/>
  <c r="J35" i="4"/>
  <c r="N34" i="4"/>
  <c r="J34" i="4"/>
  <c r="N33" i="4"/>
  <c r="J33" i="4"/>
  <c r="N32" i="4"/>
  <c r="J32" i="4"/>
  <c r="N31" i="4"/>
  <c r="J31" i="4"/>
  <c r="N30" i="4"/>
  <c r="J30" i="4"/>
  <c r="N29" i="4"/>
  <c r="J29" i="4"/>
  <c r="N28" i="4"/>
  <c r="J28" i="4"/>
  <c r="N27" i="4"/>
  <c r="J27" i="4"/>
  <c r="N26" i="4"/>
  <c r="J26" i="4"/>
  <c r="N25" i="4"/>
  <c r="J25" i="4"/>
  <c r="N24" i="4"/>
  <c r="N23" i="4"/>
  <c r="N22" i="4"/>
  <c r="J22" i="4"/>
  <c r="N21" i="4"/>
  <c r="J21" i="4"/>
  <c r="N20" i="4"/>
  <c r="J20" i="4"/>
  <c r="N19" i="4"/>
  <c r="J19" i="4"/>
  <c r="N18" i="4"/>
  <c r="J18" i="4"/>
  <c r="I259" i="4"/>
  <c r="N259" i="4" s="1"/>
  <c r="N16" i="4"/>
  <c r="J16" i="4"/>
  <c r="N15" i="4"/>
  <c r="J15" i="4"/>
  <c r="N14" i="4"/>
  <c r="J14" i="4"/>
  <c r="N13" i="4"/>
  <c r="J13" i="4"/>
  <c r="N12" i="4"/>
  <c r="J12" i="4"/>
  <c r="N11" i="4"/>
  <c r="J11" i="4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J17" i="4" l="1"/>
  <c r="J23" i="4"/>
  <c r="J24" i="4"/>
  <c r="N17" i="4"/>
  <c r="N263" i="4" s="1"/>
  <c r="N266" i="4" s="1"/>
  <c r="I19" i="5"/>
  <c r="I24" i="5" l="1"/>
  <c r="I23" i="5"/>
  <c r="I17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<sst xmlns="http://schemas.openxmlformats.org/spreadsheetml/2006/main" count="1764" uniqueCount="577">
  <si>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</si>
  <si>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</si>
  <si>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</si>
  <si>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</si>
  <si>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</si>
  <si>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</si>
  <si>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</si>
  <si>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</si>
  <si>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</si>
  <si>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</si>
  <si>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</si>
  <si>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</si>
  <si>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</si>
  <si>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</si>
  <si>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</si>
  <si>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</si>
  <si>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</si>
  <si>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</si>
  <si>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</si>
  <si>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</si>
  <si>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</si>
  <si>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</si>
  <si>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</si>
  <si>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</si>
  <si>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</si>
  <si>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</si>
  <si>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</si>
  <si>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</si>
  <si>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</si>
  <si>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</si>
  <si>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</si>
  <si>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</si>
  <si>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</si>
  <si>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</si>
  <si>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</si>
  <si>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</si>
  <si>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</si>
  <si>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</si>
  <si>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</si>
  <si>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</si>
  <si>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</si>
  <si>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</si>
  <si>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</si>
  <si>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</si>
  <si>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</si>
  <si>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</si>
  <si>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</si>
  <si>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</si>
  <si>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</si>
  <si>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</si>
  <si>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</si>
  <si>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</si>
  <si>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</si>
  <si>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</si>
  <si>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</si>
  <si>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</si>
  <si>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</si>
  <si>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</si>
  <si>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</si>
  <si>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</si>
  <si>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</si>
  <si>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</si>
  <si>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</si>
  <si>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</si>
  <si>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</si>
  <si>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</si>
  <si>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</si>
  <si>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</si>
  <si>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</si>
  <si>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</si>
  <si>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</si>
  <si>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</si>
  <si>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</si>
  <si>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</si>
  <si>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</si>
  <si>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</si>
  <si>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</si>
  <si>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</si>
  <si>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</si>
  <si>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</si>
  <si>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</si>
  <si>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</si>
  <si>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</si>
  <si>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</si>
  <si>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</si>
  <si>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</si>
  <si>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</si>
  <si>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</si>
  <si>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</si>
  <si>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</si>
  <si>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</si>
  <si>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</si>
  <si>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</si>
  <si>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</si>
  <si>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</si>
  <si>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</si>
  <si>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</si>
  <si>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</si>
  <si>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</si>
  <si>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</si>
  <si>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</si>
  <si>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</si>
  <si>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</si>
  <si>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</si>
  <si>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</si>
  <si>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</si>
  <si>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</si>
  <si>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</si>
  <si>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</si>
  <si>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</si>
  <si>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</si>
  <si>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</si>
  <si>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</si>
  <si>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</si>
  <si>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</si>
  <si>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</si>
  <si>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</si>
  <si>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</si>
  <si>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</si>
  <si>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</si>
  <si>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</si>
  <si>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</si>
  <si>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</si>
  <si>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</si>
  <si>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</si>
  <si>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</si>
  <si>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</si>
  <si>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</si>
  <si>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</si>
  <si>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</si>
  <si>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</si>
  <si>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</si>
  <si>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</si>
  <si>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</si>
  <si>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</si>
  <si>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</si>
  <si>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</si>
  <si>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</si>
  <si>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</si>
  <si>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</si>
  <si>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</si>
  <si>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</si>
  <si>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</si>
  <si>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</si>
  <si>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</si>
  <si>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</si>
  <si>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</si>
  <si>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</si>
  <si>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</si>
  <si>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</si>
  <si>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</si>
  <si>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</si>
  <si>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</si>
  <si>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</si>
  <si>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</si>
  <si>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</si>
  <si>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</si>
  <si>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</si>
  <si>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</si>
  <si>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</si>
  <si>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</si>
  <si>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</si>
  <si>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</si>
  <si>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</si>
  <si>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</si>
  <si>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</si>
  <si>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</si>
  <si>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</si>
  <si>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</si>
  <si>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</si>
  <si>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</si>
  <si>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</si>
  <si>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</si>
  <si>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</si>
  <si>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</si>
  <si>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</si>
  <si>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</si>
  <si>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</si>
  <si>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</si>
  <si>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</si>
  <si>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</si>
  <si>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</si>
  <si>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</si>
  <si>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</si>
  <si>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</si>
  <si>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</si>
  <si>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</si>
  <si>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</si>
  <si>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</si>
  <si>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</si>
  <si>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</si>
  <si>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</si>
  <si>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</si>
  <si>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</si>
  <si>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</si>
  <si>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</si>
  <si>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</si>
  <si>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</si>
  <si>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</si>
  <si>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</si>
  <si>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</si>
  <si>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</si>
  <si>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</si>
  <si>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</si>
  <si>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</si>
  <si>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</si>
  <si>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</si>
  <si>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</si>
  <si>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</si>
  <si>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</si>
  <si>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</si>
  <si>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</si>
  <si>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</si>
  <si>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</si>
  <si>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</si>
  <si>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</si>
  <si>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</si>
  <si>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</si>
  <si>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</si>
  <si>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</si>
  <si>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</si>
  <si>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</si>
  <si>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</si>
  <si>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</si>
  <si>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</si>
  <si>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</si>
  <si>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</si>
  <si>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</si>
  <si>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</si>
  <si>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</si>
  <si>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</si>
  <si>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</si>
  <si>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</si>
  <si>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</si>
  <si>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</si>
  <si>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</si>
  <si>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</si>
  <si>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</si>
  <si>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</si>
  <si>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</si>
  <si>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</si>
  <si>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</si>
  <si>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</si>
  <si>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</si>
  <si>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</si>
  <si>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</si>
  <si>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</si>
  <si>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</si>
  <si>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</si>
  <si>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</si>
  <si>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</si>
  <si>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</si>
  <si>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</si>
  <si>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</si>
  <si>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</si>
  <si>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</si>
  <si>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</si>
  <si>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</si>
  <si>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</si>
  <si>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</si>
  <si>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</si>
  <si>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</si>
  <si>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</si>
  <si>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</si>
  <si>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</si>
  <si>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</si>
  <si>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</si>
  <si>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</si>
  <si>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</si>
  <si>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</si>
  <si>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</si>
  <si>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</si>
  <si>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</si>
  <si>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</si>
  <si>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</si>
  <si>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</si>
  <si>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</si>
  <si>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</si>
  <si>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</si>
  <si>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</si>
  <si>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</si>
  <si>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</si>
  <si>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</si>
  <si>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</si>
  <si>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</si>
  <si>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</si>
  <si>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</si>
  <si>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</si>
  <si>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</si>
  <si>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</si>
  <si>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</si>
  <si>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</si>
  <si>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</si>
  <si>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</si>
  <si>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</si>
  <si>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</si>
  <si>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</si>
  <si>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</si>
  <si>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</si>
  <si>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</si>
  <si>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</si>
  <si>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</si>
  <si>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</si>
  <si>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</si>
  <si>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</si>
  <si>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</si>
  <si>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</si>
  <si>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</si>
  <si>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</si>
  <si>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</si>
  <si>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</si>
  <si>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</si>
  <si>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</si>
  <si>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</si>
  <si>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</si>
  <si>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</si>
  <si>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</si>
  <si>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</si>
  <si>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</si>
  <si>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</si>
  <si>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</si>
  <si>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</si>
  <si>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</si>
  <si>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</si>
  <si>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</si>
  <si>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</si>
  <si>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</si>
  <si>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</si>
  <si>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</si>
  <si>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</si>
  <si>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</si>
  <si>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</si>
  <si>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</si>
  <si>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</si>
  <si>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</si>
  <si>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</si>
  <si>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</si>
  <si>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</si>
  <si>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</si>
  <si>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</si>
  <si>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</si>
  <si>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</si>
  <si>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</si>
  <si>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</si>
  <si>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</si>
  <si>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</si>
  <si>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</si>
  <si>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</si>
  <si>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</si>
  <si>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</si>
  <si>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</si>
  <si>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</si>
  <si>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</si>
  <si>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</si>
  <si>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</si>
  <si>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</si>
  <si>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</si>
  <si>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</si>
  <si>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</si>
  <si>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</si>
  <si>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</si>
  <si>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</si>
  <si>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</si>
  <si>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</si>
  <si>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</si>
  <si>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</si>
  <si>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</si>
  <si>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</si>
  <si>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</si>
  <si>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</si>
  <si>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</si>
  <si>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</si>
  <si>
    <t>0606 Z</t>
  </si>
  <si>
    <t>0615 Z</t>
  </si>
  <si>
    <t>0630 Z</t>
  </si>
  <si>
    <t>0640 Z</t>
  </si>
  <si>
    <t>0658 Z</t>
  </si>
  <si>
    <t>0670 Z</t>
  </si>
  <si>
    <t>0681 Z</t>
  </si>
  <si>
    <t>20322--</t>
  </si>
  <si>
    <t>20307--10837</t>
  </si>
  <si>
    <t>20307--10835</t>
  </si>
  <si>
    <t>20312--8770</t>
  </si>
  <si>
    <t>20312--4738--NC-188</t>
  </si>
  <si>
    <t>CHULETA MARIPOSA</t>
  </si>
  <si>
    <t>FOLIO 10788</t>
  </si>
  <si>
    <t>T-36</t>
  </si>
  <si>
    <t>T-37</t>
  </si>
  <si>
    <t xml:space="preserve">AGROPECURIA EL TOPETE     </t>
  </si>
  <si>
    <t>T-42</t>
  </si>
  <si>
    <t>20324--7834</t>
  </si>
  <si>
    <t>T-44</t>
  </si>
  <si>
    <t>20333--8774--NC-456</t>
  </si>
  <si>
    <t>20322--6768--NC-249</t>
  </si>
  <si>
    <t>20324--7835</t>
  </si>
  <si>
    <t>20333--6772--NC-250</t>
  </si>
  <si>
    <t>D-4023</t>
  </si>
  <si>
    <t>0699 Z</t>
  </si>
  <si>
    <t>0712 Z</t>
  </si>
  <si>
    <t>0732 Z</t>
  </si>
  <si>
    <t>0740 Z</t>
  </si>
  <si>
    <t>0759 Z</t>
  </si>
  <si>
    <t>ENTRADAS DEL MES DE      M A Y O              2 0 2 2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</si>
  <si>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250</t>
    </r>
  </si>
  <si>
    <t>T-46</t>
  </si>
  <si>
    <t>T-47</t>
  </si>
  <si>
    <t>T-48</t>
  </si>
  <si>
    <t>20351--6775</t>
  </si>
  <si>
    <t>20351--6776--NC-251</t>
  </si>
  <si>
    <t>20365--10871--nc-518</t>
  </si>
  <si>
    <t>20365--4753</t>
  </si>
  <si>
    <t>20372--10876</t>
  </si>
  <si>
    <t>20372--10875</t>
  </si>
  <si>
    <t>20384--10895</t>
  </si>
  <si>
    <t>P-527</t>
  </si>
  <si>
    <t>T-45</t>
  </si>
  <si>
    <t>AGROPECUARIA EL TOPETE  251</t>
  </si>
  <si>
    <t>T-50</t>
  </si>
  <si>
    <t>T-51</t>
  </si>
  <si>
    <t>T-52</t>
  </si>
  <si>
    <t>20399-1094</t>
  </si>
  <si>
    <t>20399--10902</t>
  </si>
  <si>
    <t>20384--10892</t>
  </si>
  <si>
    <t>20412--4763</t>
  </si>
  <si>
    <t>20412--10916</t>
  </si>
  <si>
    <t>T-49</t>
  </si>
  <si>
    <t>20495--</t>
  </si>
  <si>
    <t>20422--10924</t>
  </si>
  <si>
    <t>AGROPECUARIA  EL TOPETE   248</t>
  </si>
  <si>
    <t>CANALES  201-3</t>
  </si>
  <si>
    <t>T-54</t>
  </si>
  <si>
    <t>T-55</t>
  </si>
  <si>
    <t>T-56</t>
  </si>
  <si>
    <t>20458--10954</t>
  </si>
  <si>
    <t>20438--10929</t>
  </si>
  <si>
    <t>20454--10946</t>
  </si>
  <si>
    <t>20454--10948</t>
  </si>
  <si>
    <t>D-4157</t>
  </si>
  <si>
    <t>T-53</t>
  </si>
  <si>
    <t>0776 Z</t>
  </si>
  <si>
    <t>0795 Z</t>
  </si>
  <si>
    <t>0817 Z</t>
  </si>
  <si>
    <t>0830 Z</t>
  </si>
  <si>
    <t>0850 Z</t>
  </si>
  <si>
    <t>0873 Z</t>
  </si>
  <si>
    <t>0900 Z</t>
  </si>
  <si>
    <t>0918 Z</t>
  </si>
  <si>
    <t>0932 Z</t>
  </si>
  <si>
    <t>0954 Z</t>
  </si>
  <si>
    <t>0980 Z</t>
  </si>
  <si>
    <t>0994 Z</t>
  </si>
  <si>
    <t>20482--10968</t>
  </si>
  <si>
    <t>20464--10961</t>
  </si>
  <si>
    <t>20464--3324</t>
  </si>
  <si>
    <t>20482--10967</t>
  </si>
  <si>
    <t>20495--10981</t>
  </si>
  <si>
    <t>AGROPECUARIA EL TOPETE   244</t>
  </si>
  <si>
    <t>CANALES  199-5</t>
  </si>
  <si>
    <t>AGROPECUARIA EL TOPETE   246</t>
  </si>
  <si>
    <t>CANALES  200-4</t>
  </si>
  <si>
    <t>AGROPECUARIA EL TOPETE  246</t>
  </si>
  <si>
    <t>T-60</t>
  </si>
  <si>
    <t>20504--10992</t>
  </si>
  <si>
    <t>20504--3340</t>
  </si>
  <si>
    <t>CHULETA NATURAL</t>
  </si>
  <si>
    <t>FOLIO 10800</t>
  </si>
  <si>
    <t>20511--10999</t>
  </si>
  <si>
    <t>20511--3346</t>
  </si>
  <si>
    <t>20528--11004--NC-522</t>
  </si>
  <si>
    <t>20528-4782-</t>
  </si>
  <si>
    <t>T-57</t>
  </si>
  <si>
    <t>T-58</t>
  </si>
  <si>
    <t>T-59</t>
  </si>
  <si>
    <t>FOLIO CENTRAL 11001</t>
  </si>
  <si>
    <t>A-928</t>
  </si>
  <si>
    <t>D-4271</t>
  </si>
  <si>
    <t>CANALES  250</t>
  </si>
  <si>
    <t>DISTRIBUIDORA PEPE FILETE PUEBLA</t>
  </si>
  <si>
    <t>0008 A1</t>
  </si>
  <si>
    <t>0022 A1</t>
  </si>
  <si>
    <t>0050 A1</t>
  </si>
  <si>
    <t>0067 A1</t>
  </si>
  <si>
    <t>ENTRADAS DEL MES DE      J U N I O             2 0 2 2</t>
  </si>
  <si>
    <t>CANALES   199</t>
  </si>
  <si>
    <t>AGROPECUARIA LA CHEMITA  253</t>
  </si>
  <si>
    <t>CANALES  203</t>
  </si>
  <si>
    <t>CANALES  202-1</t>
  </si>
  <si>
    <t>AGROPECUARIA EL TOPETE  241</t>
  </si>
  <si>
    <t>T-62</t>
  </si>
  <si>
    <t>T-63</t>
  </si>
  <si>
    <t>T-64</t>
  </si>
  <si>
    <t>T-65</t>
  </si>
  <si>
    <t>20575--11032</t>
  </si>
  <si>
    <t>T-66</t>
  </si>
  <si>
    <t>20592--4805</t>
  </si>
  <si>
    <t>20598--11046</t>
  </si>
  <si>
    <t>20547--11020</t>
  </si>
  <si>
    <t xml:space="preserve">Transferencia B </t>
  </si>
  <si>
    <t>20547--11019</t>
  </si>
  <si>
    <t>20554--4789</t>
  </si>
  <si>
    <t>20554--11024</t>
  </si>
  <si>
    <t>20558--4795</t>
  </si>
  <si>
    <t>20558--11028--NC-524</t>
  </si>
  <si>
    <t>20575--11033-NC-523</t>
  </si>
  <si>
    <t>Transferencia BQ</t>
  </si>
  <si>
    <t>20592--11043</t>
  </si>
  <si>
    <t>20598--4806</t>
  </si>
  <si>
    <t>P-1</t>
  </si>
  <si>
    <t xml:space="preserve">AGROPECAURIA EL TOPETE </t>
  </si>
  <si>
    <t>T-67</t>
  </si>
  <si>
    <t>T-68</t>
  </si>
  <si>
    <t>T-69</t>
  </si>
  <si>
    <t>T-70</t>
  </si>
  <si>
    <t>T-71</t>
  </si>
  <si>
    <t>20663--4816</t>
  </si>
  <si>
    <t>20645--4814</t>
  </si>
  <si>
    <t>20663--6862</t>
  </si>
  <si>
    <t>20743--</t>
  </si>
  <si>
    <t>20645--11075</t>
  </si>
  <si>
    <t>20637--4812</t>
  </si>
  <si>
    <t>20637--11072</t>
  </si>
  <si>
    <t>20602--11050--nc-526</t>
  </si>
  <si>
    <t>38366--</t>
  </si>
  <si>
    <t>20602--11052</t>
  </si>
  <si>
    <t xml:space="preserve">AGROPECUARIA LA CHEMITA    </t>
  </si>
  <si>
    <t>20678--11079-NC-527</t>
  </si>
  <si>
    <t>T-73</t>
  </si>
  <si>
    <t xml:space="preserve">ARCADIO LEDO </t>
  </si>
  <si>
    <t xml:space="preserve">CUERO </t>
  </si>
  <si>
    <t>FOLIO 10865</t>
  </si>
  <si>
    <t>A-334961</t>
  </si>
  <si>
    <t>T-74</t>
  </si>
  <si>
    <t>T-76</t>
  </si>
  <si>
    <t>20694--3375</t>
  </si>
  <si>
    <t>20700--11089</t>
  </si>
  <si>
    <t>20694--11084--NC-528</t>
  </si>
  <si>
    <t>20749--</t>
  </si>
  <si>
    <t>20773--</t>
  </si>
  <si>
    <t>20784--</t>
  </si>
  <si>
    <t>20678--4818--NC-190</t>
  </si>
  <si>
    <t>T-72</t>
  </si>
  <si>
    <t>CANALES  50-1</t>
  </si>
  <si>
    <t>T-77</t>
  </si>
  <si>
    <t>Maquila chuleta Natural</t>
  </si>
  <si>
    <t>FOLIO 10874</t>
  </si>
  <si>
    <t>A-335048</t>
  </si>
  <si>
    <t>Transfererencai S</t>
  </si>
  <si>
    <t>CHULETA AHUMADA</t>
  </si>
  <si>
    <t>FOLIO 10871</t>
  </si>
  <si>
    <t>A-335010</t>
  </si>
  <si>
    <t>FOLIO 10869</t>
  </si>
  <si>
    <t>20717--11091</t>
  </si>
  <si>
    <t xml:space="preserve">PULPA ESPALDILLA </t>
  </si>
  <si>
    <t>FOLIO 10841</t>
  </si>
  <si>
    <t>20735--11097</t>
  </si>
  <si>
    <t>P-6</t>
  </si>
  <si>
    <t xml:space="preserve">CARNES SELECTAS EL CIEN SA DE CV </t>
  </si>
  <si>
    <t>Transferrencia S /*  Transferencia B</t>
  </si>
  <si>
    <t>17-Jun-22---21-Jun-22</t>
  </si>
  <si>
    <t>D-4485</t>
  </si>
  <si>
    <t>D-4414</t>
  </si>
  <si>
    <t>0076 A1</t>
  </si>
  <si>
    <t>0104 A1</t>
  </si>
  <si>
    <t>0120 A1</t>
  </si>
  <si>
    <t>0131 A1</t>
  </si>
  <si>
    <t>0157 A1</t>
  </si>
  <si>
    <t>0166 A1</t>
  </si>
  <si>
    <t>0193 A1</t>
  </si>
  <si>
    <t>0204 A1</t>
  </si>
  <si>
    <t>0232 A1</t>
  </si>
  <si>
    <t>0246 A1</t>
  </si>
  <si>
    <t>0298 A1</t>
  </si>
  <si>
    <t>0308 A1</t>
  </si>
  <si>
    <t>0333 A1</t>
  </si>
  <si>
    <t>0350 A1</t>
  </si>
  <si>
    <t>ENTRADAS DEL MES DE      J U L I O             2 0 2 2</t>
  </si>
  <si>
    <t>0380 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</si>
</sst>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8" tint="-0.249977111117893"/>
      <name val="Calibri"/>
      <family val="1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99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2" fillId="0" borderId="17" xfId="0" applyNumberFormat="1" applyFont="1" applyFill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Fill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Fill="1" applyBorder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Fill="1" applyBorder="1" applyAlignment="1">
      <alignment horizontal="right"/>
    </xf>
    <xf numFmtId="164" fontId="12" fillId="0" borderId="27" xfId="0" applyNumberFormat="1" applyFont="1" applyFill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Fill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Fill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vertical="center"/>
    </xf>
    <xf numFmtId="165" fontId="6" fillId="0" borderId="27" xfId="0" applyNumberFormat="1" applyFont="1" applyFill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Fill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Fill="1" applyBorder="1" applyAlignment="1">
      <alignment vertical="center" wrapText="1"/>
    </xf>
    <xf numFmtId="0" fontId="18" fillId="0" borderId="27" xfId="0" applyFont="1" applyFill="1" applyBorder="1" applyAlignment="1">
      <alignment horizontal="left" vertical="center"/>
    </xf>
    <xf numFmtId="0" fontId="18" fillId="0" borderId="27" xfId="0" applyFont="1" applyFill="1" applyBorder="1"/>
    <xf numFmtId="0" fontId="18" fillId="0" borderId="27" xfId="0" applyFont="1" applyFill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center" vertical="center"/>
    </xf>
    <xf numFmtId="164" fontId="12" fillId="0" borderId="28" xfId="0" applyNumberFormat="1" applyFont="1" applyFill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Fill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Fill="1" applyBorder="1" applyAlignment="1">
      <alignment horizontal="center"/>
    </xf>
    <xf numFmtId="0" fontId="26" fillId="0" borderId="2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wrapText="1"/>
    </xf>
    <xf numFmtId="165" fontId="6" fillId="0" borderId="27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164" fontId="12" fillId="0" borderId="28" xfId="0" applyNumberFormat="1" applyFont="1" applyBorder="1" applyAlignment="1">
      <alignment horizontal="center" vertical="center"/>
    </xf>
    <xf numFmtId="166" fontId="15" fillId="0" borderId="31" xfId="0" applyNumberFormat="1" applyFont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 wrapText="1"/>
    </xf>
    <xf numFmtId="0" fontId="19" fillId="0" borderId="29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0" fontId="18" fillId="0" borderId="27" xfId="0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0" fontId="18" fillId="0" borderId="27" xfId="0" applyFont="1" applyBorder="1" applyAlignment="1">
      <alignment horizontal="left"/>
    </xf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Fill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wrapText="1"/>
    </xf>
    <xf numFmtId="1" fontId="2" fillId="0" borderId="27" xfId="0" applyNumberFormat="1" applyFont="1" applyFill="1" applyBorder="1" applyAlignment="1">
      <alignment horizontal="center" wrapText="1"/>
    </xf>
    <xf numFmtId="4" fontId="20" fillId="0" borderId="28" xfId="0" applyNumberFormat="1" applyFont="1" applyFill="1" applyBorder="1"/>
    <xf numFmtId="0" fontId="21" fillId="0" borderId="34" xfId="0" applyFont="1" applyFill="1" applyBorder="1" applyAlignment="1">
      <alignment horizontal="center" vertical="center"/>
    </xf>
    <xf numFmtId="164" fontId="22" fillId="0" borderId="34" xfId="0" applyNumberFormat="1" applyFont="1" applyFill="1" applyBorder="1" applyAlignment="1">
      <alignment horizontal="center" vertical="center"/>
    </xf>
    <xf numFmtId="44" fontId="6" fillId="0" borderId="34" xfId="1" applyFont="1" applyFill="1" applyBorder="1"/>
    <xf numFmtId="166" fontId="15" fillId="0" borderId="27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165" fontId="9" fillId="0" borderId="27" xfId="0" applyNumberFormat="1" applyFont="1" applyFill="1" applyBorder="1"/>
    <xf numFmtId="0" fontId="0" fillId="0" borderId="0" xfId="0" applyFill="1"/>
    <xf numFmtId="164" fontId="12" fillId="0" borderId="27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/>
    </xf>
    <xf numFmtId="0" fontId="26" fillId="0" borderId="26" xfId="0" applyFont="1" applyFill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Fill="1" applyBorder="1" applyAlignment="1">
      <alignment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18" fillId="0" borderId="34" xfId="0" applyFont="1" applyBorder="1"/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8" fillId="0" borderId="27" xfId="0" applyFont="1" applyBorder="1" applyAlignment="1">
      <alignment vertical="center" wrapText="1"/>
    </xf>
    <xf numFmtId="0" fontId="30" fillId="0" borderId="27" xfId="0" applyFont="1" applyFill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Fill="1" applyBorder="1" applyAlignment="1">
      <alignment horizontal="center" vertical="center"/>
    </xf>
    <xf numFmtId="0" fontId="18" fillId="0" borderId="27" xfId="0" applyFont="1" applyBorder="1" applyAlignment="1">
      <alignment wrapText="1"/>
    </xf>
    <xf numFmtId="0" fontId="19" fillId="0" borderId="27" xfId="0" applyFont="1" applyBorder="1" applyAlignment="1">
      <alignment vertical="center"/>
    </xf>
    <xf numFmtId="0" fontId="30" fillId="0" borderId="27" xfId="0" applyFont="1" applyFill="1" applyBorder="1" applyAlignment="1">
      <alignment horizontal="left" wrapText="1"/>
    </xf>
    <xf numFmtId="0" fontId="24" fillId="0" borderId="27" xfId="0" applyFont="1" applyFill="1" applyBorder="1" applyAlignment="1">
      <alignment horizontal="left"/>
    </xf>
    <xf numFmtId="164" fontId="2" fillId="0" borderId="34" xfId="0" applyNumberFormat="1" applyFont="1" applyFill="1" applyBorder="1" applyAlignment="1">
      <alignment wrapText="1"/>
    </xf>
    <xf numFmtId="0" fontId="26" fillId="0" borderId="34" xfId="0" applyFont="1" applyFill="1" applyBorder="1" applyAlignment="1">
      <alignment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Fill="1" applyBorder="1" applyAlignment="1">
      <alignment vertical="center" wrapText="1"/>
    </xf>
    <xf numFmtId="0" fontId="19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vertical="center"/>
    </xf>
    <xf numFmtId="0" fontId="34" fillId="0" borderId="27" xfId="0" applyFont="1" applyFill="1" applyBorder="1" applyAlignment="1">
      <alignment horizontal="center"/>
    </xf>
    <xf numFmtId="166" fontId="12" fillId="0" borderId="27" xfId="0" applyNumberFormat="1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left" vertical="center"/>
    </xf>
    <xf numFmtId="0" fontId="31" fillId="0" borderId="27" xfId="0" applyFont="1" applyBorder="1" applyAlignment="1">
      <alignment horizontal="center" vertical="center" wrapText="1"/>
    </xf>
    <xf numFmtId="0" fontId="18" fillId="0" borderId="27" xfId="0" applyFont="1" applyBorder="1" applyAlignment="1"/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0" fontId="33" fillId="0" borderId="27" xfId="0" applyFont="1" applyBorder="1" applyAlignment="1">
      <alignment vertical="center" wrapText="1"/>
    </xf>
    <xf numFmtId="0" fontId="12" fillId="0" borderId="27" xfId="0" applyFont="1" applyBorder="1" applyAlignment="1">
      <alignment vertical="center"/>
    </xf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0" fontId="19" fillId="0" borderId="34" xfId="0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wrapText="1"/>
    </xf>
    <xf numFmtId="0" fontId="30" fillId="0" borderId="34" xfId="0" applyFont="1" applyFill="1" applyBorder="1" applyAlignment="1">
      <alignment horizontal="left"/>
    </xf>
    <xf numFmtId="4" fontId="2" fillId="0" borderId="34" xfId="0" applyNumberFormat="1" applyFont="1" applyFill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64" fontId="12" fillId="0" borderId="17" xfId="0" applyNumberFormat="1" applyFont="1" applyBorder="1" applyAlignment="1">
      <alignment vertical="center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vertical="center" wrapText="1"/>
    </xf>
    <xf numFmtId="1" fontId="2" fillId="0" borderId="27" xfId="0" applyNumberFormat="1" applyFont="1" applyFill="1" applyBorder="1" applyAlignment="1">
      <alignment vertical="center" wrapText="1"/>
    </xf>
    <xf numFmtId="0" fontId="30" fillId="0" borderId="39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 wrapText="1"/>
    </xf>
    <xf numFmtId="164" fontId="12" fillId="0" borderId="28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164" fontId="2" fillId="0" borderId="28" xfId="0" applyNumberFormat="1" applyFont="1" applyFill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26" fillId="0" borderId="34" xfId="0" applyFont="1" applyFill="1" applyBorder="1" applyAlignment="1">
      <alignment horizontal="center" vertical="center"/>
    </xf>
    <xf numFmtId="164" fontId="12" fillId="0" borderId="34" xfId="0" applyNumberFormat="1" applyFont="1" applyFill="1" applyBorder="1" applyAlignment="1">
      <alignment horizontal="center" vertical="center"/>
    </xf>
    <xf numFmtId="4" fontId="2" fillId="0" borderId="17" xfId="0" applyNumberFormat="1" applyFont="1" applyFill="1" applyBorder="1" applyAlignment="1">
      <alignment horizontal="right"/>
    </xf>
    <xf numFmtId="1" fontId="12" fillId="0" borderId="27" xfId="0" applyNumberFormat="1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horizontal="right"/>
    </xf>
    <xf numFmtId="0" fontId="18" fillId="0" borderId="17" xfId="0" applyFont="1" applyFill="1" applyBorder="1" applyAlignment="1">
      <alignment horizontal="left"/>
    </xf>
    <xf numFmtId="0" fontId="18" fillId="0" borderId="34" xfId="0" applyFont="1" applyFill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Fill="1" applyBorder="1" applyAlignment="1">
      <alignment horizontal="center" wrapText="1"/>
    </xf>
    <xf numFmtId="0" fontId="18" fillId="0" borderId="62" xfId="0" applyFont="1" applyFill="1" applyBorder="1" applyAlignment="1">
      <alignment vertical="center"/>
    </xf>
    <xf numFmtId="0" fontId="18" fillId="0" borderId="63" xfId="0" applyFont="1" applyFill="1" applyBorder="1" applyAlignment="1">
      <alignment vertical="center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66" fontId="26" fillId="0" borderId="34" xfId="0" applyNumberFormat="1" applyFont="1" applyFill="1" applyBorder="1" applyAlignment="1">
      <alignment horizontal="center" vertical="center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horizontal="center" vertical="center"/>
    </xf>
    <xf numFmtId="4" fontId="32" fillId="0" borderId="27" xfId="0" applyNumberFormat="1" applyFont="1" applyFill="1" applyBorder="1" applyAlignment="1">
      <alignment vertical="center" wrapText="1"/>
    </xf>
    <xf numFmtId="4" fontId="31" fillId="0" borderId="27" xfId="0" applyNumberFormat="1" applyFont="1" applyFill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Fill="1" applyBorder="1" applyAlignment="1">
      <alignment horizontal="center"/>
    </xf>
    <xf numFmtId="1" fontId="2" fillId="0" borderId="17" xfId="0" applyNumberFormat="1" applyFont="1" applyFill="1" applyBorder="1" applyAlignment="1">
      <alignment horizontal="center" vertical="center" wrapText="1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Fill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4" fontId="31" fillId="0" borderId="34" xfId="0" applyNumberFormat="1" applyFont="1" applyFill="1" applyBorder="1" applyAlignment="1">
      <alignment vertical="center" wrapText="1"/>
    </xf>
    <xf numFmtId="4" fontId="31" fillId="0" borderId="17" xfId="0" applyNumberFormat="1" applyFont="1" applyFill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31" fillId="0" borderId="34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left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vertical="center" wrapText="1"/>
    </xf>
    <xf numFmtId="0" fontId="31" fillId="0" borderId="27" xfId="0" applyFont="1" applyFill="1" applyBorder="1" applyAlignment="1">
      <alignment horizontal="center" vertical="center" wrapText="1"/>
    </xf>
    <xf numFmtId="4" fontId="32" fillId="0" borderId="34" xfId="0" applyNumberFormat="1" applyFont="1" applyFill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/>
    <xf numFmtId="0" fontId="18" fillId="0" borderId="17" xfId="0" applyFont="1" applyFill="1" applyBorder="1" applyAlignment="1"/>
    <xf numFmtId="0" fontId="19" fillId="0" borderId="17" xfId="0" applyFont="1" applyBorder="1" applyAlignment="1">
      <alignment vertical="center"/>
    </xf>
    <xf numFmtId="1" fontId="12" fillId="0" borderId="27" xfId="0" applyNumberFormat="1" applyFont="1" applyFill="1" applyBorder="1" applyAlignment="1">
      <alignment vertical="center" wrapText="1"/>
    </xf>
    <xf numFmtId="0" fontId="31" fillId="0" borderId="17" xfId="0" applyFont="1" applyFill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0" fontId="9" fillId="17" borderId="27" xfId="0" applyFont="1" applyFill="1" applyBorder="1" applyAlignment="1">
      <alignment horizontal="center"/>
    </xf>
    <xf numFmtId="165" fontId="9" fillId="17" borderId="27" xfId="0" applyNumberFormat="1" applyFont="1" applyFill="1" applyBorder="1"/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0" fontId="30" fillId="0" borderId="27" xfId="0" applyFont="1" applyFill="1" applyBorder="1" applyAlignment="1">
      <alignment horizontal="left" vertical="center"/>
    </xf>
    <xf numFmtId="44" fontId="9" fillId="4" borderId="27" xfId="1" applyFont="1" applyFill="1" applyBorder="1"/>
    <xf numFmtId="0" fontId="9" fillId="4" borderId="27" xfId="0" applyFont="1" applyFill="1" applyBorder="1" applyAlignment="1">
      <alignment horizontal="center"/>
    </xf>
    <xf numFmtId="1" fontId="12" fillId="0" borderId="17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1" fontId="11" fillId="0" borderId="8" xfId="0" applyNumberFormat="1" applyFont="1" applyBorder="1" applyAlignment="1">
      <alignment horizontal="center" wrapText="1"/>
    </xf>
    <xf numFmtId="1" fontId="11" fillId="11" borderId="2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vertical="center" wrapText="1"/>
    </xf>
    <xf numFmtId="1" fontId="11" fillId="12" borderId="34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wrapText="1"/>
    </xf>
    <xf numFmtId="1" fontId="11" fillId="0" borderId="27" xfId="0" applyNumberFormat="1" applyFont="1" applyBorder="1" applyAlignment="1">
      <alignment horizontal="center" vertical="center"/>
    </xf>
    <xf numFmtId="1" fontId="11" fillId="0" borderId="17" xfId="0" applyNumberFormat="1" applyFont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wrapText="1"/>
    </xf>
    <xf numFmtId="1" fontId="51" fillId="0" borderId="27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wrapText="1"/>
    </xf>
    <xf numFmtId="1" fontId="52" fillId="0" borderId="27" xfId="0" applyNumberFormat="1" applyFont="1" applyBorder="1" applyAlignment="1">
      <alignment horizontal="center" wrapText="1"/>
    </xf>
    <xf numFmtId="1" fontId="52" fillId="0" borderId="0" xfId="0" applyNumberFormat="1" applyFont="1" applyAlignment="1">
      <alignment horizontal="center" wrapText="1"/>
    </xf>
    <xf numFmtId="1" fontId="11" fillId="0" borderId="0" xfId="0" applyNumberFormat="1" applyFont="1" applyAlignment="1">
      <alignment horizontal="center" wrapText="1"/>
    </xf>
    <xf numFmtId="1" fontId="11" fillId="0" borderId="48" xfId="0" applyNumberFormat="1" applyFont="1" applyBorder="1" applyAlignment="1">
      <alignment horizontal="center" wrapText="1"/>
    </xf>
    <xf numFmtId="1" fontId="53" fillId="0" borderId="0" xfId="0" applyNumberFormat="1" applyFont="1" applyAlignment="1">
      <alignment horizontal="center"/>
    </xf>
    <xf numFmtId="164" fontId="2" fillId="0" borderId="28" xfId="0" applyNumberFormat="1" applyFont="1" applyFill="1" applyBorder="1" applyAlignment="1">
      <alignment wrapText="1"/>
    </xf>
    <xf numFmtId="4" fontId="2" fillId="0" borderId="26" xfId="0" applyNumberFormat="1" applyFont="1" applyFill="1" applyBorder="1" applyAlignment="1">
      <alignment wrapText="1"/>
    </xf>
    <xf numFmtId="1" fontId="11" fillId="0" borderId="17" xfId="0" applyNumberFormat="1" applyFont="1" applyFill="1" applyBorder="1" applyAlignment="1">
      <alignment horizontal="center" wrapText="1"/>
    </xf>
    <xf numFmtId="164" fontId="12" fillId="0" borderId="34" xfId="0" applyNumberFormat="1" applyFont="1" applyFill="1" applyBorder="1" applyAlignment="1">
      <alignment vertical="center"/>
    </xf>
    <xf numFmtId="0" fontId="2" fillId="0" borderId="34" xfId="0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0" fontId="30" fillId="0" borderId="27" xfId="0" applyFont="1" applyFill="1" applyBorder="1"/>
    <xf numFmtId="164" fontId="12" fillId="0" borderId="68" xfId="0" applyNumberFormat="1" applyFont="1" applyFill="1" applyBorder="1" applyAlignment="1">
      <alignment vertical="center"/>
    </xf>
    <xf numFmtId="0" fontId="18" fillId="0" borderId="27" xfId="0" applyFont="1" applyFill="1" applyBorder="1" applyAlignment="1"/>
    <xf numFmtId="0" fontId="12" fillId="0" borderId="34" xfId="0" applyFont="1" applyFill="1" applyBorder="1" applyAlignment="1">
      <alignment vertical="center"/>
    </xf>
    <xf numFmtId="0" fontId="12" fillId="0" borderId="67" xfId="0" applyFont="1" applyFill="1" applyBorder="1" applyAlignment="1">
      <alignment vertical="center"/>
    </xf>
    <xf numFmtId="0" fontId="11" fillId="18" borderId="0" xfId="0" applyFont="1" applyFill="1" applyBorder="1" applyAlignment="1">
      <alignment horizontal="left" wrapText="1"/>
    </xf>
    <xf numFmtId="44" fontId="54" fillId="0" borderId="27" xfId="1" applyFont="1" applyFill="1" applyBorder="1" applyAlignment="1">
      <alignment horizontal="center" vertical="center" wrapText="1"/>
    </xf>
    <xf numFmtId="0" fontId="54" fillId="0" borderId="27" xfId="0" applyFont="1" applyBorder="1" applyAlignment="1">
      <alignment horizontal="center"/>
    </xf>
    <xf numFmtId="165" fontId="54" fillId="0" borderId="27" xfId="0" applyNumberFormat="1" applyFont="1" applyBorder="1"/>
    <xf numFmtId="0" fontId="19" fillId="14" borderId="29" xfId="0" applyFont="1" applyFill="1" applyBorder="1" applyAlignment="1">
      <alignment horizontal="center" vertical="center" wrapText="1"/>
    </xf>
    <xf numFmtId="44" fontId="19" fillId="14" borderId="27" xfId="1" applyFont="1" applyFill="1" applyBorder="1" applyAlignment="1">
      <alignment horizontal="center" vertical="center" wrapText="1"/>
    </xf>
    <xf numFmtId="44" fontId="19" fillId="14" borderId="21" xfId="1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Fill="1" applyBorder="1" applyAlignment="1">
      <alignment horizontal="center" vertical="center" wrapText="1"/>
    </xf>
    <xf numFmtId="4" fontId="1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wrapText="1"/>
    </xf>
    <xf numFmtId="0" fontId="18" fillId="0" borderId="17" xfId="0" applyFont="1" applyFill="1" applyBorder="1" applyAlignment="1">
      <alignment horizont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66" fontId="12" fillId="0" borderId="34" xfId="0" applyNumberFormat="1" applyFont="1" applyFill="1" applyBorder="1" applyAlignment="1">
      <alignment horizontal="center" vertical="center"/>
    </xf>
    <xf numFmtId="166" fontId="12" fillId="0" borderId="17" xfId="0" applyNumberFormat="1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0" fontId="26" fillId="0" borderId="34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166" fontId="26" fillId="0" borderId="17" xfId="0" applyNumberFormat="1" applyFont="1" applyFill="1" applyBorder="1" applyAlignment="1">
      <alignment horizontal="center" vertical="center"/>
    </xf>
    <xf numFmtId="165" fontId="6" fillId="0" borderId="41" xfId="0" applyNumberFormat="1" applyFont="1" applyFill="1" applyBorder="1" applyAlignment="1">
      <alignment horizontal="center" vertical="center" wrapText="1"/>
    </xf>
    <xf numFmtId="165" fontId="6" fillId="0" borderId="40" xfId="0" applyNumberFormat="1" applyFont="1" applyFill="1" applyBorder="1" applyAlignment="1">
      <alignment horizontal="center" vertical="center" wrapText="1"/>
    </xf>
    <xf numFmtId="164" fontId="12" fillId="0" borderId="34" xfId="0" applyNumberFormat="1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4" fontId="31" fillId="0" borderId="34" xfId="0" applyNumberFormat="1" applyFont="1" applyFill="1" applyBorder="1" applyAlignment="1">
      <alignment horizontal="center" vertical="center" wrapText="1"/>
    </xf>
    <xf numFmtId="4" fontId="31" fillId="0" borderId="17" xfId="0" applyNumberFormat="1" applyFont="1" applyFill="1" applyBorder="1" applyAlignment="1">
      <alignment horizontal="center" vertical="center" wrapText="1"/>
    </xf>
    <xf numFmtId="1" fontId="2" fillId="0" borderId="34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18" fillId="0" borderId="13" xfId="0" applyFont="1" applyFill="1" applyBorder="1" applyAlignment="1">
      <alignment horizontal="left" vertical="center"/>
    </xf>
    <xf numFmtId="0" fontId="18" fillId="0" borderId="37" xfId="0" applyFont="1" applyFill="1" applyBorder="1" applyAlignment="1">
      <alignment horizontal="left" vertical="center"/>
    </xf>
    <xf numFmtId="4" fontId="32" fillId="0" borderId="34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/>
    </xf>
    <xf numFmtId="164" fontId="12" fillId="0" borderId="23" xfId="0" applyNumberFormat="1" applyFont="1" applyFill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Fill="1" applyBorder="1" applyAlignment="1">
      <alignment horizontal="center" vertical="center" wrapText="1"/>
    </xf>
    <xf numFmtId="0" fontId="18" fillId="0" borderId="64" xfId="0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1" fontId="49" fillId="0" borderId="34" xfId="0" applyNumberFormat="1" applyFont="1" applyFill="1" applyBorder="1" applyAlignment="1">
      <alignment horizontal="center" vertical="center" wrapText="1"/>
    </xf>
    <xf numFmtId="1" fontId="4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1" fontId="18" fillId="0" borderId="34" xfId="0" applyNumberFormat="1" applyFont="1" applyFill="1" applyBorder="1" applyAlignment="1">
      <alignment horizontal="center" vertical="center" wrapText="1"/>
    </xf>
    <xf numFmtId="1" fontId="18" fillId="0" borderId="17" xfId="0" applyNumberFormat="1" applyFont="1" applyFill="1" applyBorder="1" applyAlignment="1">
      <alignment horizontal="center" vertical="center" wrapText="1"/>
    </xf>
    <xf numFmtId="4" fontId="32" fillId="0" borderId="13" xfId="0" applyNumberFormat="1" applyFont="1" applyFill="1" applyBorder="1" applyAlignment="1">
      <alignment horizontal="center" vertical="center" wrapText="1"/>
    </xf>
    <xf numFmtId="4" fontId="32" fillId="0" borderId="37" xfId="0" applyNumberFormat="1" applyFont="1" applyFill="1" applyBorder="1" applyAlignment="1">
      <alignment horizontal="center" vertical="center" wrapText="1"/>
    </xf>
    <xf numFmtId="1" fontId="11" fillId="0" borderId="13" xfId="0" applyNumberFormat="1" applyFont="1" applyFill="1" applyBorder="1" applyAlignment="1">
      <alignment horizontal="center" vertical="center" wrapText="1"/>
    </xf>
    <xf numFmtId="1" fontId="11" fillId="0" borderId="37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164" fontId="12" fillId="0" borderId="13" xfId="0" applyNumberFormat="1" applyFont="1" applyFill="1" applyBorder="1" applyAlignment="1">
      <alignment horizontal="center" vertical="center"/>
    </xf>
    <xf numFmtId="164" fontId="12" fillId="0" borderId="37" xfId="0" applyNumberFormat="1" applyFont="1" applyFill="1" applyBorder="1" applyAlignment="1">
      <alignment horizontal="center" vertical="center"/>
    </xf>
    <xf numFmtId="0" fontId="12" fillId="0" borderId="65" xfId="0" applyFont="1" applyFill="1" applyBorder="1" applyAlignment="1">
      <alignment horizontal="left" vertical="center"/>
    </xf>
    <xf numFmtId="0" fontId="12" fillId="0" borderId="67" xfId="0" applyFont="1" applyFill="1" applyBorder="1" applyAlignment="1">
      <alignment horizontal="left" vertical="center"/>
    </xf>
    <xf numFmtId="164" fontId="12" fillId="0" borderId="66" xfId="0" applyNumberFormat="1" applyFont="1" applyFill="1" applyBorder="1" applyAlignment="1">
      <alignment horizontal="center" vertical="center"/>
    </xf>
    <xf numFmtId="164" fontId="12" fillId="0" borderId="68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FF33"/>
      <color rgb="FFFFCCFF"/>
      <color rgb="FF0000FF"/>
      <color rgb="FFFF5050"/>
      <color rgb="FFFF99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thickBot="1" x14ac:dyDescent="0.7">
      <c r="A1" s="529" t="s">
        <v>29</v>
      </c>
      <c r="B1" s="529"/>
      <c r="C1" s="529"/>
      <c r="D1" s="529"/>
      <c r="E1" s="529"/>
      <c r="F1" s="529"/>
      <c r="G1" s="529"/>
      <c r="H1" s="529"/>
      <c r="I1" s="529"/>
      <c r="J1" s="529"/>
      <c r="K1" s="375"/>
      <c r="L1" s="375"/>
      <c r="M1" s="375"/>
      <c r="N1" s="375"/>
      <c r="O1" s="376"/>
      <c r="S1" s="4"/>
      <c r="T1" s="5"/>
      <c r="U1" s="6" t="s">
        <v>0</v>
      </c>
      <c r="V1" s="7" t="s">
        <v>1</v>
      </c>
      <c r="W1" s="530" t="s">
        <v>2</v>
      </c>
      <c r="X1" s="531"/>
    </row>
    <row r="2" spans="1:24" thickBot="1" x14ac:dyDescent="0.3">
      <c r="A2" s="529"/>
      <c r="B2" s="529"/>
      <c r="C2" s="529"/>
      <c r="D2" s="529"/>
      <c r="E2" s="529"/>
      <c r="F2" s="529"/>
      <c r="G2" s="529"/>
      <c r="H2" s="529"/>
      <c r="I2" s="529"/>
      <c r="J2" s="529"/>
      <c r="K2" s="377"/>
      <c r="L2" s="377"/>
      <c r="M2" s="377"/>
      <c r="N2" s="378"/>
      <c r="O2" s="37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32" t="s">
        <v>15</v>
      </c>
      <c r="P3" s="533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92" t="s">
        <v>63</v>
      </c>
      <c r="P4" s="394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95" t="s">
        <v>61</v>
      </c>
      <c r="P5" s="396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99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95" t="s">
        <v>61</v>
      </c>
      <c r="P6" s="396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95" t="s">
        <v>61</v>
      </c>
      <c r="P7" s="396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97" t="s">
        <v>61</v>
      </c>
      <c r="P10" s="398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97" t="s">
        <v>61</v>
      </c>
      <c r="P11" s="398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534" t="s">
        <v>103</v>
      </c>
      <c r="D12" s="400"/>
      <c r="E12" s="401"/>
      <c r="F12" s="402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97" t="s">
        <v>61</v>
      </c>
      <c r="P12" s="398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535"/>
      <c r="D13" s="400"/>
      <c r="E13" s="401"/>
      <c r="F13" s="402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97" t="s">
        <v>61</v>
      </c>
      <c r="P13" s="398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97" t="s">
        <v>61</v>
      </c>
      <c r="P14" s="398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97" t="s">
        <v>61</v>
      </c>
      <c r="P15" s="398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97" t="s">
        <v>61</v>
      </c>
      <c r="P16" s="398">
        <v>44592</v>
      </c>
      <c r="Q16" s="66">
        <v>25140</v>
      </c>
      <c r="R16" s="67">
        <v>44582</v>
      </c>
      <c r="S16" s="51"/>
      <c r="T16" s="52"/>
      <c r="U16" s="429" t="s">
        <v>174</v>
      </c>
      <c r="V16" s="430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97" t="s">
        <v>61</v>
      </c>
      <c r="P17" s="398">
        <v>44592</v>
      </c>
      <c r="Q17" s="66">
        <v>0</v>
      </c>
      <c r="R17" s="67">
        <v>44582</v>
      </c>
      <c r="S17" s="51"/>
      <c r="T17" s="52"/>
      <c r="U17" s="429" t="s">
        <v>174</v>
      </c>
      <c r="V17" s="430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97" t="s">
        <v>61</v>
      </c>
      <c r="P18" s="398">
        <v>44592</v>
      </c>
      <c r="Q18" s="66">
        <v>19940</v>
      </c>
      <c r="R18" s="67">
        <v>44582</v>
      </c>
      <c r="S18" s="51"/>
      <c r="T18" s="52"/>
      <c r="U18" s="429" t="s">
        <v>174</v>
      </c>
      <c r="V18" s="430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416" t="s">
        <v>61</v>
      </c>
      <c r="P19" s="418">
        <v>44595</v>
      </c>
      <c r="Q19" s="79">
        <v>24940</v>
      </c>
      <c r="R19" s="67">
        <v>44582</v>
      </c>
      <c r="S19" s="51"/>
      <c r="T19" s="52"/>
      <c r="U19" s="429" t="s">
        <v>174</v>
      </c>
      <c r="V19" s="430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416" t="s">
        <v>61</v>
      </c>
      <c r="P20" s="418">
        <v>44595</v>
      </c>
      <c r="Q20" s="79">
        <v>0</v>
      </c>
      <c r="R20" s="67">
        <v>44582</v>
      </c>
      <c r="S20" s="51"/>
      <c r="T20" s="52"/>
      <c r="U20" s="429" t="s">
        <v>174</v>
      </c>
      <c r="V20" s="430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417" t="s">
        <v>61</v>
      </c>
      <c r="P21" s="418">
        <v>44596</v>
      </c>
      <c r="Q21" s="79">
        <v>25140</v>
      </c>
      <c r="R21" s="67">
        <v>44582</v>
      </c>
      <c r="S21" s="51"/>
      <c r="T21" s="52"/>
      <c r="U21" s="429" t="s">
        <v>174</v>
      </c>
      <c r="V21" s="430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417" t="s">
        <v>61</v>
      </c>
      <c r="P22" s="418">
        <v>44596</v>
      </c>
      <c r="Q22" s="79">
        <v>0</v>
      </c>
      <c r="R22" s="67">
        <v>44582</v>
      </c>
      <c r="S22" s="51"/>
      <c r="T22" s="52"/>
      <c r="U22" s="429" t="s">
        <v>174</v>
      </c>
      <c r="V22" s="430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417" t="s">
        <v>61</v>
      </c>
      <c r="P23" s="418">
        <v>44600</v>
      </c>
      <c r="Q23" s="79">
        <v>25140</v>
      </c>
      <c r="R23" s="67">
        <v>44592</v>
      </c>
      <c r="S23" s="51"/>
      <c r="T23" s="52"/>
      <c r="U23" s="429" t="s">
        <v>174</v>
      </c>
      <c r="V23" s="430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416" t="s">
        <v>61</v>
      </c>
      <c r="P24" s="418">
        <v>44600</v>
      </c>
      <c r="Q24" s="79">
        <v>0</v>
      </c>
      <c r="R24" s="67">
        <v>44592</v>
      </c>
      <c r="S24" s="85"/>
      <c r="T24" s="86"/>
      <c r="U24" s="429" t="s">
        <v>174</v>
      </c>
      <c r="V24" s="430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417" t="s">
        <v>61</v>
      </c>
      <c r="P25" s="418">
        <v>44600</v>
      </c>
      <c r="Q25" s="79">
        <v>20140</v>
      </c>
      <c r="R25" s="67">
        <v>44592</v>
      </c>
      <c r="S25" s="51"/>
      <c r="T25" s="52"/>
      <c r="U25" s="429" t="s">
        <v>174</v>
      </c>
      <c r="V25" s="430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417" t="s">
        <v>61</v>
      </c>
      <c r="P26" s="418">
        <v>44602</v>
      </c>
      <c r="Q26" s="79">
        <v>20140</v>
      </c>
      <c r="R26" s="67">
        <v>44592</v>
      </c>
      <c r="S26" s="51"/>
      <c r="T26" s="52"/>
      <c r="U26" s="429" t="s">
        <v>174</v>
      </c>
      <c r="V26" s="430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417" t="s">
        <v>125</v>
      </c>
      <c r="P27" s="418">
        <v>44603</v>
      </c>
      <c r="Q27" s="79">
        <v>25140</v>
      </c>
      <c r="R27" s="67">
        <v>44592</v>
      </c>
      <c r="S27" s="91"/>
      <c r="T27" s="92"/>
      <c r="U27" s="429" t="s">
        <v>174</v>
      </c>
      <c r="V27" s="430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417" t="s">
        <v>61</v>
      </c>
      <c r="P28" s="418">
        <v>44603</v>
      </c>
      <c r="Q28" s="66">
        <v>0</v>
      </c>
      <c r="R28" s="67">
        <v>44592</v>
      </c>
      <c r="S28" s="91"/>
      <c r="T28" s="92"/>
      <c r="U28" s="429" t="s">
        <v>174</v>
      </c>
      <c r="V28" s="430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421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417" t="s">
        <v>61</v>
      </c>
      <c r="P29" s="418">
        <v>44606</v>
      </c>
      <c r="Q29" s="419">
        <v>25140</v>
      </c>
      <c r="R29" s="420">
        <v>44596</v>
      </c>
      <c r="S29" s="91"/>
      <c r="T29" s="92"/>
      <c r="U29" s="429" t="s">
        <v>174</v>
      </c>
      <c r="V29" s="430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421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417" t="s">
        <v>61</v>
      </c>
      <c r="P30" s="418">
        <v>44606</v>
      </c>
      <c r="Q30" s="419">
        <v>0</v>
      </c>
      <c r="R30" s="420">
        <v>44596</v>
      </c>
      <c r="S30" s="91"/>
      <c r="T30" s="92"/>
      <c r="U30" s="429" t="s">
        <v>174</v>
      </c>
      <c r="V30" s="430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8.75" thickTop="1" thickBot="1" x14ac:dyDescent="0.35">
      <c r="A55" s="57" t="s">
        <v>41</v>
      </c>
      <c r="B55" s="148" t="s">
        <v>23</v>
      </c>
      <c r="C55" s="149" t="s">
        <v>42</v>
      </c>
      <c r="D55" s="150"/>
      <c r="E55" s="40">
        <f t="shared" si="2"/>
        <v>0</v>
      </c>
      <c r="F55" s="151">
        <v>1844</v>
      </c>
      <c r="G55" s="152">
        <v>44564</v>
      </c>
      <c r="H55" s="423">
        <v>767</v>
      </c>
      <c r="I55" s="151">
        <v>1844</v>
      </c>
      <c r="J55" s="45">
        <f t="shared" si="0"/>
        <v>0</v>
      </c>
      <c r="K55" s="46">
        <v>91</v>
      </c>
      <c r="L55" s="65"/>
      <c r="M55" s="65"/>
      <c r="N55" s="154">
        <f t="shared" si="1"/>
        <v>167804</v>
      </c>
      <c r="O55" s="89" t="s">
        <v>59</v>
      </c>
      <c r="P55" s="162">
        <v>44572</v>
      </c>
      <c r="Q55" s="128"/>
      <c r="R55" s="158"/>
      <c r="S55" s="92"/>
      <c r="T55" s="92"/>
      <c r="U55" s="159"/>
      <c r="V55" s="160"/>
    </row>
    <row r="56" spans="1:24" s="161" customFormat="1" ht="31.5" customHeight="1" thickTop="1" thickBot="1" x14ac:dyDescent="0.35">
      <c r="A56" s="546" t="s">
        <v>41</v>
      </c>
      <c r="B56" s="148" t="s">
        <v>23</v>
      </c>
      <c r="C56" s="548" t="s">
        <v>110</v>
      </c>
      <c r="D56" s="150"/>
      <c r="E56" s="40"/>
      <c r="F56" s="151">
        <v>1025.4000000000001</v>
      </c>
      <c r="G56" s="152">
        <v>44571</v>
      </c>
      <c r="H56" s="540">
        <v>782</v>
      </c>
      <c r="I56" s="151">
        <v>1025.4000000000001</v>
      </c>
      <c r="J56" s="45">
        <f t="shared" si="0"/>
        <v>0</v>
      </c>
      <c r="K56" s="46">
        <v>91</v>
      </c>
      <c r="L56" s="65"/>
      <c r="M56" s="65"/>
      <c r="N56" s="154">
        <f t="shared" si="1"/>
        <v>93311.400000000009</v>
      </c>
      <c r="O56" s="407"/>
      <c r="P56" s="408"/>
      <c r="Q56" s="128"/>
      <c r="R56" s="158"/>
      <c r="S56" s="92"/>
      <c r="T56" s="92"/>
      <c r="U56" s="159"/>
      <c r="V56" s="160"/>
    </row>
    <row r="57" spans="1:24" s="161" customFormat="1" ht="18.75" thickTop="1" thickBot="1" x14ac:dyDescent="0.35">
      <c r="A57" s="547"/>
      <c r="B57" s="148" t="s">
        <v>24</v>
      </c>
      <c r="C57" s="549"/>
      <c r="D57" s="150"/>
      <c r="E57" s="40"/>
      <c r="F57" s="151">
        <v>319</v>
      </c>
      <c r="G57" s="152">
        <v>44571</v>
      </c>
      <c r="H57" s="541"/>
      <c r="I57" s="151">
        <v>319</v>
      </c>
      <c r="J57" s="45">
        <f t="shared" si="0"/>
        <v>0</v>
      </c>
      <c r="K57" s="46">
        <v>102</v>
      </c>
      <c r="L57" s="65"/>
      <c r="M57" s="65"/>
      <c r="N57" s="154">
        <f t="shared" si="1"/>
        <v>32538</v>
      </c>
      <c r="O57" s="407"/>
      <c r="P57" s="408"/>
      <c r="Q57" s="128"/>
      <c r="R57" s="158"/>
      <c r="S57" s="92"/>
      <c r="T57" s="92"/>
      <c r="U57" s="159"/>
      <c r="V57" s="160"/>
    </row>
    <row r="58" spans="1:24" s="161" customFormat="1" ht="29.25" customHeight="1" thickTop="1" thickBot="1" x14ac:dyDescent="0.35">
      <c r="A58" s="546" t="s">
        <v>41</v>
      </c>
      <c r="B58" s="148" t="s">
        <v>23</v>
      </c>
      <c r="C58" s="548" t="s">
        <v>129</v>
      </c>
      <c r="D58" s="150"/>
      <c r="E58" s="40"/>
      <c r="F58" s="151">
        <v>833.8</v>
      </c>
      <c r="G58" s="152">
        <v>44578</v>
      </c>
      <c r="H58" s="540">
        <v>810</v>
      </c>
      <c r="I58" s="151">
        <v>833.8</v>
      </c>
      <c r="J58" s="45">
        <f t="shared" si="0"/>
        <v>0</v>
      </c>
      <c r="K58" s="46">
        <v>91</v>
      </c>
      <c r="L58" s="65"/>
      <c r="M58" s="65"/>
      <c r="N58" s="154">
        <f t="shared" si="1"/>
        <v>75875.8</v>
      </c>
      <c r="O58" s="542" t="s">
        <v>59</v>
      </c>
      <c r="P58" s="544">
        <v>44606</v>
      </c>
      <c r="Q58" s="128"/>
      <c r="R58" s="158"/>
      <c r="S58" s="92"/>
      <c r="T58" s="92"/>
      <c r="U58" s="159"/>
      <c r="V58" s="160"/>
    </row>
    <row r="59" spans="1:24" s="161" customFormat="1" ht="29.25" customHeight="1" thickTop="1" thickBot="1" x14ac:dyDescent="0.35">
      <c r="A59" s="547"/>
      <c r="B59" s="148" t="s">
        <v>24</v>
      </c>
      <c r="C59" s="549"/>
      <c r="D59" s="150"/>
      <c r="E59" s="40"/>
      <c r="F59" s="151">
        <v>220</v>
      </c>
      <c r="G59" s="152">
        <v>44578</v>
      </c>
      <c r="H59" s="541"/>
      <c r="I59" s="151">
        <v>220</v>
      </c>
      <c r="J59" s="45">
        <f t="shared" si="0"/>
        <v>0</v>
      </c>
      <c r="K59" s="46">
        <v>102</v>
      </c>
      <c r="L59" s="65"/>
      <c r="M59" s="65"/>
      <c r="N59" s="154">
        <f t="shared" si="1"/>
        <v>22440</v>
      </c>
      <c r="O59" s="543"/>
      <c r="P59" s="545"/>
      <c r="Q59" s="128"/>
      <c r="R59" s="158"/>
      <c r="S59" s="92"/>
      <c r="T59" s="92"/>
      <c r="U59" s="159"/>
      <c r="V59" s="160"/>
    </row>
    <row r="60" spans="1:24" s="161" customFormat="1" ht="48.75" customHeight="1" thickTop="1" thickBot="1" x14ac:dyDescent="0.35">
      <c r="A60" s="538" t="s">
        <v>41</v>
      </c>
      <c r="B60" s="148" t="s">
        <v>23</v>
      </c>
      <c r="C60" s="536" t="s">
        <v>109</v>
      </c>
      <c r="D60" s="163"/>
      <c r="E60" s="40">
        <f t="shared" si="2"/>
        <v>0</v>
      </c>
      <c r="F60" s="151">
        <v>1661.4</v>
      </c>
      <c r="G60" s="152">
        <v>44585</v>
      </c>
      <c r="H60" s="540">
        <v>800</v>
      </c>
      <c r="I60" s="151">
        <v>1661.4</v>
      </c>
      <c r="J60" s="45">
        <f t="shared" si="0"/>
        <v>0</v>
      </c>
      <c r="K60" s="46">
        <v>91</v>
      </c>
      <c r="L60" s="65"/>
      <c r="M60" s="65"/>
      <c r="N60" s="154">
        <f t="shared" si="1"/>
        <v>151187.4</v>
      </c>
      <c r="O60" s="542" t="s">
        <v>59</v>
      </c>
      <c r="P60" s="544">
        <v>44594</v>
      </c>
      <c r="Q60" s="164"/>
      <c r="R60" s="158"/>
      <c r="S60" s="92"/>
      <c r="T60" s="92"/>
      <c r="U60" s="159"/>
      <c r="V60" s="160"/>
      <c r="W60"/>
      <c r="X60"/>
    </row>
    <row r="61" spans="1:24" ht="26.25" customHeight="1" thickTop="1" thickBot="1" x14ac:dyDescent="0.35">
      <c r="A61" s="539"/>
      <c r="B61" s="148" t="s">
        <v>24</v>
      </c>
      <c r="C61" s="537"/>
      <c r="D61" s="165"/>
      <c r="E61" s="40">
        <f t="shared" si="2"/>
        <v>0</v>
      </c>
      <c r="F61" s="151">
        <v>231.6</v>
      </c>
      <c r="G61" s="152">
        <v>44585</v>
      </c>
      <c r="H61" s="541"/>
      <c r="I61" s="151">
        <v>231.6</v>
      </c>
      <c r="J61" s="45">
        <f t="shared" si="0"/>
        <v>0</v>
      </c>
      <c r="K61" s="166">
        <v>102</v>
      </c>
      <c r="L61" s="99"/>
      <c r="M61" s="99"/>
      <c r="N61" s="154">
        <f t="shared" si="1"/>
        <v>23623.200000000001</v>
      </c>
      <c r="O61" s="543"/>
      <c r="P61" s="545"/>
      <c r="Q61" s="164"/>
      <c r="R61" s="129"/>
      <c r="S61" s="92"/>
      <c r="T61" s="92"/>
      <c r="U61" s="53"/>
      <c r="V61" s="54"/>
    </row>
    <row r="62" spans="1:24" ht="31.5" thickTop="1" thickBot="1" x14ac:dyDescent="0.35">
      <c r="A62" s="424" t="s">
        <v>41</v>
      </c>
      <c r="B62" s="148" t="s">
        <v>23</v>
      </c>
      <c r="C62" s="422" t="s">
        <v>130</v>
      </c>
      <c r="D62" s="165"/>
      <c r="E62" s="40">
        <f t="shared" si="2"/>
        <v>0</v>
      </c>
      <c r="F62" s="151">
        <v>1531.4</v>
      </c>
      <c r="G62" s="152">
        <v>44592</v>
      </c>
      <c r="H62" s="426">
        <v>808</v>
      </c>
      <c r="I62" s="151">
        <v>1531.4</v>
      </c>
      <c r="J62" s="45">
        <f t="shared" si="0"/>
        <v>0</v>
      </c>
      <c r="K62" s="166">
        <v>93</v>
      </c>
      <c r="L62" s="99"/>
      <c r="M62" s="99"/>
      <c r="N62" s="154">
        <f t="shared" si="1"/>
        <v>142420.20000000001</v>
      </c>
      <c r="O62" s="427" t="s">
        <v>59</v>
      </c>
      <c r="P62" s="428">
        <v>44606</v>
      </c>
      <c r="Q62" s="164"/>
      <c r="R62" s="129"/>
      <c r="S62" s="92"/>
      <c r="T62" s="92"/>
      <c r="U62" s="53"/>
      <c r="V62" s="54"/>
    </row>
    <row r="63" spans="1:24" s="161" customFormat="1" ht="18.75" thickTop="1" thickBot="1" x14ac:dyDescent="0.35">
      <c r="A63" s="425"/>
      <c r="B63" s="148" t="s">
        <v>23</v>
      </c>
      <c r="C63" s="562"/>
      <c r="D63" s="163"/>
      <c r="E63" s="40">
        <f t="shared" si="2"/>
        <v>0</v>
      </c>
      <c r="F63" s="151"/>
      <c r="G63" s="152"/>
      <c r="H63" s="564"/>
      <c r="I63" s="151"/>
      <c r="J63" s="45">
        <f t="shared" si="0"/>
        <v>0</v>
      </c>
      <c r="K63" s="46"/>
      <c r="L63" s="65"/>
      <c r="M63" s="65"/>
      <c r="N63" s="154">
        <f t="shared" si="1"/>
        <v>0</v>
      </c>
      <c r="O63" s="164"/>
      <c r="P63" s="62"/>
      <c r="Q63" s="167"/>
      <c r="R63" s="158"/>
      <c r="S63" s="92"/>
      <c r="T63" s="92"/>
      <c r="U63" s="159"/>
      <c r="V63" s="160"/>
      <c r="W63"/>
      <c r="X63"/>
    </row>
    <row r="64" spans="1:24" ht="21" customHeight="1" thickTop="1" thickBot="1" x14ac:dyDescent="0.35">
      <c r="A64" s="78"/>
      <c r="B64" s="148" t="s">
        <v>24</v>
      </c>
      <c r="C64" s="563"/>
      <c r="D64" s="168"/>
      <c r="E64" s="40">
        <f t="shared" si="2"/>
        <v>0</v>
      </c>
      <c r="F64" s="151"/>
      <c r="G64" s="152"/>
      <c r="H64" s="565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62"/>
      <c r="Q64" s="167"/>
      <c r="R64" s="129"/>
      <c r="S64" s="92"/>
      <c r="T64" s="92"/>
      <c r="U64" s="53"/>
      <c r="V64" s="54"/>
    </row>
    <row r="65" spans="1:22" ht="18.75" customHeight="1" thickTop="1" thickBot="1" x14ac:dyDescent="0.35">
      <c r="A65" s="169"/>
      <c r="B65" s="170"/>
      <c r="C65" s="171"/>
      <c r="D65" s="168"/>
      <c r="E65" s="40">
        <f t="shared" si="2"/>
        <v>0</v>
      </c>
      <c r="F65" s="151"/>
      <c r="G65" s="152"/>
      <c r="H65" s="153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72"/>
      <c r="P65" s="173"/>
      <c r="Q65" s="164"/>
      <c r="R65" s="129"/>
      <c r="S65" s="92"/>
      <c r="T65" s="92"/>
      <c r="U65" s="53"/>
      <c r="V65" s="54"/>
    </row>
    <row r="66" spans="1:22" ht="18.75" thickTop="1" thickBot="1" x14ac:dyDescent="0.35">
      <c r="A66" s="174" t="s">
        <v>43</v>
      </c>
      <c r="B66" s="391" t="s">
        <v>44</v>
      </c>
      <c r="C66" s="175" t="s">
        <v>45</v>
      </c>
      <c r="D66" s="176"/>
      <c r="E66" s="40">
        <f t="shared" si="2"/>
        <v>0</v>
      </c>
      <c r="F66" s="151">
        <v>410</v>
      </c>
      <c r="G66" s="152">
        <v>44565</v>
      </c>
      <c r="H66" s="153" t="s">
        <v>46</v>
      </c>
      <c r="I66" s="151">
        <v>410</v>
      </c>
      <c r="J66" s="45">
        <f t="shared" si="0"/>
        <v>0</v>
      </c>
      <c r="K66" s="166">
        <v>65</v>
      </c>
      <c r="L66" s="99"/>
      <c r="M66" s="99"/>
      <c r="N66" s="48">
        <f t="shared" si="1"/>
        <v>26650</v>
      </c>
      <c r="O66" s="164" t="s">
        <v>59</v>
      </c>
      <c r="P66" s="162">
        <v>44572</v>
      </c>
      <c r="Q66" s="164"/>
      <c r="R66" s="129"/>
      <c r="S66" s="92"/>
      <c r="T66" s="92"/>
      <c r="U66" s="53"/>
      <c r="V66" s="54"/>
    </row>
    <row r="67" spans="1:22" ht="18" customHeight="1" thickTop="1" x14ac:dyDescent="0.3">
      <c r="A67" s="393" t="s">
        <v>53</v>
      </c>
      <c r="B67" s="382" t="s">
        <v>54</v>
      </c>
      <c r="C67" s="179" t="s">
        <v>55</v>
      </c>
      <c r="D67" s="380"/>
      <c r="E67" s="40"/>
      <c r="F67" s="383">
        <v>18647.810000000001</v>
      </c>
      <c r="G67" s="186">
        <v>44567</v>
      </c>
      <c r="H67" s="381"/>
      <c r="I67" s="151">
        <v>18647.810000000001</v>
      </c>
      <c r="J67" s="45">
        <f t="shared" si="0"/>
        <v>0</v>
      </c>
      <c r="K67" s="166">
        <v>32.799999999999997</v>
      </c>
      <c r="L67" s="99"/>
      <c r="M67" s="99"/>
      <c r="N67" s="48">
        <f t="shared" si="1"/>
        <v>611648.16799999995</v>
      </c>
      <c r="O67" s="164"/>
      <c r="P67" s="162"/>
      <c r="Q67" s="164"/>
      <c r="R67" s="129"/>
      <c r="S67" s="180"/>
      <c r="T67" s="52"/>
      <c r="U67" s="53"/>
      <c r="V67" s="54"/>
    </row>
    <row r="68" spans="1:22" ht="17.25" x14ac:dyDescent="0.3">
      <c r="A68" s="177" t="s">
        <v>56</v>
      </c>
      <c r="B68" s="178"/>
      <c r="C68" s="183"/>
      <c r="D68" s="171"/>
      <c r="E68" s="60">
        <f t="shared" si="2"/>
        <v>0</v>
      </c>
      <c r="F68" s="151"/>
      <c r="G68" s="152"/>
      <c r="H68" s="388"/>
      <c r="I68" s="151"/>
      <c r="J68" s="45">
        <f t="shared" si="0"/>
        <v>0</v>
      </c>
      <c r="K68" s="166"/>
      <c r="L68" s="99"/>
      <c r="M68" s="99"/>
      <c r="N68" s="48">
        <f t="shared" si="1"/>
        <v>0</v>
      </c>
      <c r="O68" s="554"/>
      <c r="P68" s="560"/>
      <c r="Q68" s="164"/>
      <c r="R68" s="129"/>
      <c r="S68" s="180"/>
      <c r="T68" s="52"/>
      <c r="U68" s="53"/>
      <c r="V68" s="54"/>
    </row>
    <row r="69" spans="1:22" ht="17.25" x14ac:dyDescent="0.3">
      <c r="A69" s="177" t="s">
        <v>56</v>
      </c>
      <c r="B69" s="178"/>
      <c r="C69" s="183"/>
      <c r="D69" s="171"/>
      <c r="E69" s="60">
        <f t="shared" si="2"/>
        <v>0</v>
      </c>
      <c r="F69" s="151"/>
      <c r="G69" s="152"/>
      <c r="H69" s="388"/>
      <c r="I69" s="151"/>
      <c r="J69" s="45">
        <f t="shared" si="0"/>
        <v>0</v>
      </c>
      <c r="K69" s="166"/>
      <c r="L69" s="99"/>
      <c r="M69" s="99"/>
      <c r="N69" s="48">
        <f t="shared" si="1"/>
        <v>0</v>
      </c>
      <c r="O69" s="555"/>
      <c r="P69" s="561"/>
      <c r="Q69" s="164"/>
      <c r="R69" s="129"/>
      <c r="S69" s="180"/>
      <c r="T69" s="52"/>
      <c r="U69" s="53"/>
      <c r="V69" s="54"/>
    </row>
    <row r="70" spans="1:22" ht="18.600000000000001" customHeight="1" x14ac:dyDescent="0.3">
      <c r="A70" s="177" t="s">
        <v>43</v>
      </c>
      <c r="B70" s="178" t="s">
        <v>44</v>
      </c>
      <c r="C70" s="183" t="s">
        <v>57</v>
      </c>
      <c r="D70" s="171"/>
      <c r="E70" s="60">
        <f t="shared" si="2"/>
        <v>0</v>
      </c>
      <c r="F70" s="151">
        <v>300</v>
      </c>
      <c r="G70" s="152">
        <v>44579</v>
      </c>
      <c r="H70" s="153" t="s">
        <v>58</v>
      </c>
      <c r="I70" s="151">
        <v>300</v>
      </c>
      <c r="J70" s="45">
        <f t="shared" si="0"/>
        <v>0</v>
      </c>
      <c r="K70" s="46">
        <v>65</v>
      </c>
      <c r="L70" s="65"/>
      <c r="M70" s="99"/>
      <c r="N70" s="48">
        <f t="shared" si="1"/>
        <v>19500</v>
      </c>
      <c r="O70" s="164" t="s">
        <v>59</v>
      </c>
      <c r="P70" s="181">
        <v>44579</v>
      </c>
      <c r="Q70" s="164"/>
      <c r="R70" s="129"/>
      <c r="S70" s="180"/>
      <c r="T70" s="52"/>
      <c r="U70" s="53"/>
      <c r="V70" s="54"/>
    </row>
    <row r="71" spans="1:22" ht="17.25" x14ac:dyDescent="0.3">
      <c r="A71" s="182" t="s">
        <v>56</v>
      </c>
      <c r="B71" s="178"/>
      <c r="C71" s="171"/>
      <c r="D71" s="171"/>
      <c r="E71" s="60">
        <f t="shared" si="2"/>
        <v>0</v>
      </c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7.25" customHeight="1" x14ac:dyDescent="0.3">
      <c r="A72" s="177" t="s">
        <v>43</v>
      </c>
      <c r="B72" s="178" t="s">
        <v>44</v>
      </c>
      <c r="C72" s="183" t="s">
        <v>77</v>
      </c>
      <c r="D72" s="171"/>
      <c r="E72" s="60">
        <f t="shared" si="2"/>
        <v>0</v>
      </c>
      <c r="F72" s="151">
        <v>430</v>
      </c>
      <c r="G72" s="152">
        <v>44582</v>
      </c>
      <c r="H72" s="153" t="s">
        <v>78</v>
      </c>
      <c r="I72" s="151">
        <v>430</v>
      </c>
      <c r="J72" s="45">
        <f t="shared" si="0"/>
        <v>0</v>
      </c>
      <c r="K72" s="46">
        <v>65</v>
      </c>
      <c r="L72" s="65"/>
      <c r="M72" s="99"/>
      <c r="N72" s="48">
        <f t="shared" si="1"/>
        <v>27950</v>
      </c>
      <c r="O72" s="164" t="s">
        <v>59</v>
      </c>
      <c r="P72" s="181">
        <v>44585</v>
      </c>
      <c r="Q72" s="164"/>
      <c r="R72" s="129"/>
      <c r="S72" s="180"/>
      <c r="T72" s="52"/>
      <c r="U72" s="53"/>
      <c r="V72" s="54"/>
    </row>
    <row r="73" spans="1:22" ht="17.25" customHeight="1" x14ac:dyDescent="0.3">
      <c r="A73" s="177" t="s">
        <v>111</v>
      </c>
      <c r="B73" s="184" t="s">
        <v>112</v>
      </c>
      <c r="C73" s="183" t="s">
        <v>113</v>
      </c>
      <c r="D73" s="183"/>
      <c r="E73" s="60">
        <f t="shared" ref="E73:E142" si="3">D73*F73</f>
        <v>0</v>
      </c>
      <c r="F73" s="151">
        <v>238</v>
      </c>
      <c r="G73" s="152">
        <v>44585</v>
      </c>
      <c r="H73" s="153">
        <v>36619</v>
      </c>
      <c r="I73" s="151">
        <v>238</v>
      </c>
      <c r="J73" s="45">
        <f t="shared" si="0"/>
        <v>0</v>
      </c>
      <c r="K73" s="46">
        <v>57</v>
      </c>
      <c r="L73" s="65"/>
      <c r="M73" s="99"/>
      <c r="N73" s="48">
        <f t="shared" si="1"/>
        <v>13566</v>
      </c>
      <c r="O73" s="414" t="s">
        <v>59</v>
      </c>
      <c r="P73" s="415">
        <v>44595</v>
      </c>
      <c r="Q73" s="164"/>
      <c r="R73" s="129"/>
      <c r="S73" s="180"/>
      <c r="T73" s="52"/>
      <c r="U73" s="53"/>
      <c r="V73" s="54"/>
    </row>
    <row r="74" spans="1:22" ht="18.75" customHeight="1" x14ac:dyDescent="0.25">
      <c r="A74" s="177"/>
      <c r="B74" s="185"/>
      <c r="C74" s="183"/>
      <c r="D74" s="171"/>
      <c r="E74" s="60">
        <f t="shared" si="3"/>
        <v>0</v>
      </c>
      <c r="F74" s="151"/>
      <c r="G74" s="152"/>
      <c r="H74" s="153"/>
      <c r="I74" s="151"/>
      <c r="J74" s="45">
        <f t="shared" si="0"/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8.75" customHeight="1" x14ac:dyDescent="0.3">
      <c r="A75" s="177"/>
      <c r="B75" s="178"/>
      <c r="C75" s="183"/>
      <c r="D75" s="183"/>
      <c r="E75" s="60">
        <f t="shared" si="3"/>
        <v>0</v>
      </c>
      <c r="F75" s="151"/>
      <c r="G75" s="152"/>
      <c r="H75" s="153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87"/>
      <c r="P75" s="188"/>
      <c r="Q75" s="164"/>
      <c r="R75" s="129"/>
      <c r="S75" s="180"/>
      <c r="T75" s="52"/>
      <c r="U75" s="53"/>
      <c r="V75" s="54"/>
    </row>
    <row r="76" spans="1:22" ht="17.25" customHeight="1" x14ac:dyDescent="0.3">
      <c r="A76" s="177"/>
      <c r="B76" s="184"/>
      <c r="C76" s="183"/>
      <c r="D76" s="183"/>
      <c r="E76" s="60">
        <f t="shared" si="3"/>
        <v>0</v>
      </c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7.25" customHeight="1" x14ac:dyDescent="0.3">
      <c r="A77" s="177"/>
      <c r="B77" s="184"/>
      <c r="C77" s="183"/>
      <c r="D77" s="183"/>
      <c r="E77" s="60">
        <f t="shared" si="3"/>
        <v>0</v>
      </c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>K77*I77</f>
        <v>0</v>
      </c>
      <c r="O77" s="164"/>
      <c r="P77" s="403"/>
      <c r="Q77" s="167"/>
      <c r="R77" s="129"/>
      <c r="S77" s="180"/>
      <c r="T77" s="52"/>
      <c r="U77" s="53"/>
      <c r="V77" s="54"/>
    </row>
    <row r="78" spans="1:22" ht="17.25" customHeight="1" x14ac:dyDescent="0.3">
      <c r="A78" s="177"/>
      <c r="B78" s="184"/>
      <c r="C78" s="183"/>
      <c r="D78" s="183"/>
      <c r="E78" s="60">
        <f t="shared" si="3"/>
        <v>0</v>
      </c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>K78*I78</f>
        <v>0</v>
      </c>
      <c r="O78" s="164"/>
      <c r="P78" s="403"/>
      <c r="Q78" s="167"/>
      <c r="R78" s="129"/>
      <c r="S78" s="180"/>
      <c r="T78" s="52"/>
      <c r="U78" s="53"/>
      <c r="V78" s="54"/>
    </row>
    <row r="79" spans="1:22" ht="17.25" customHeight="1" x14ac:dyDescent="0.3">
      <c r="A79" s="177"/>
      <c r="B79" s="184"/>
      <c r="C79" s="183"/>
      <c r="D79" s="183"/>
      <c r="E79" s="60">
        <f t="shared" si="3"/>
        <v>0</v>
      </c>
      <c r="F79" s="151"/>
      <c r="G79" s="389"/>
      <c r="H79" s="390"/>
      <c r="I79" s="151"/>
      <c r="J79" s="45">
        <f>I79-F79</f>
        <v>0</v>
      </c>
      <c r="K79" s="46"/>
      <c r="L79" s="65"/>
      <c r="M79" s="99"/>
      <c r="N79" s="48">
        <f>K79*I79</f>
        <v>0</v>
      </c>
      <c r="O79" s="164"/>
      <c r="P79" s="403"/>
      <c r="Q79" s="167"/>
      <c r="R79" s="129"/>
      <c r="S79" s="180"/>
      <c r="T79" s="52"/>
      <c r="U79" s="53"/>
      <c r="V79" s="54"/>
    </row>
    <row r="80" spans="1:22" ht="18.75" customHeight="1" x14ac:dyDescent="0.3">
      <c r="A80" s="177"/>
      <c r="B80" s="178"/>
      <c r="C80" s="183"/>
      <c r="D80" s="171"/>
      <c r="E80" s="60">
        <f t="shared" si="3"/>
        <v>0</v>
      </c>
      <c r="F80" s="151"/>
      <c r="G80" s="152"/>
      <c r="H80" s="153"/>
      <c r="I80" s="151"/>
      <c r="J80" s="45">
        <f t="shared" si="0"/>
        <v>0</v>
      </c>
      <c r="K80" s="46"/>
      <c r="L80" s="65"/>
      <c r="M80" s="99"/>
      <c r="N80" s="48">
        <f t="shared" si="1"/>
        <v>0</v>
      </c>
      <c r="O80" s="164"/>
      <c r="P80" s="181"/>
      <c r="Q80" s="167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>
        <f t="shared" si="3"/>
        <v>0</v>
      </c>
      <c r="F81" s="151"/>
      <c r="G81" s="152"/>
      <c r="H81" s="153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181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554"/>
      <c r="P82" s="556"/>
      <c r="Q82" s="164"/>
      <c r="R82" s="129"/>
      <c r="S82" s="180"/>
      <c r="T82" s="52"/>
      <c r="U82" s="53"/>
      <c r="V82" s="54"/>
    </row>
    <row r="83" spans="1:22" ht="16.5" customHeight="1" x14ac:dyDescent="0.3">
      <c r="A83" s="177"/>
      <c r="B83" s="178"/>
      <c r="C83" s="183"/>
      <c r="D83" s="189"/>
      <c r="E83" s="60">
        <f t="shared" si="3"/>
        <v>0</v>
      </c>
      <c r="F83" s="151"/>
      <c r="G83" s="152"/>
      <c r="H83" s="390"/>
      <c r="I83" s="151"/>
      <c r="J83" s="45">
        <f t="shared" si="0"/>
        <v>0</v>
      </c>
      <c r="K83" s="100"/>
      <c r="L83" s="99"/>
      <c r="M83" s="99"/>
      <c r="N83" s="48">
        <f t="shared" si="1"/>
        <v>0</v>
      </c>
      <c r="O83" s="555"/>
      <c r="P83" s="557"/>
      <c r="Q83" s="164"/>
      <c r="R83" s="129"/>
      <c r="S83" s="180"/>
      <c r="T83" s="52"/>
      <c r="U83" s="53"/>
      <c r="V83" s="54"/>
    </row>
    <row r="84" spans="1:22" s="161" customFormat="1" ht="16.5" customHeight="1" x14ac:dyDescent="0.3">
      <c r="A84" s="177"/>
      <c r="B84" s="178"/>
      <c r="C84" s="183"/>
      <c r="D84" s="190"/>
      <c r="E84" s="60">
        <f t="shared" si="3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554"/>
      <c r="P84" s="556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177"/>
      <c r="B85" s="178"/>
      <c r="C85" s="183"/>
      <c r="D85" s="190"/>
      <c r="E85" s="60">
        <f t="shared" si="3"/>
        <v>0</v>
      </c>
      <c r="F85" s="151"/>
      <c r="G85" s="152"/>
      <c r="H85" s="390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555"/>
      <c r="P85" s="557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1"/>
      <c r="D86" s="192"/>
      <c r="E86" s="60">
        <f t="shared" si="3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81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3"/>
      <c r="D87" s="192"/>
      <c r="E87" s="60">
        <f t="shared" si="3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s="161" customFormat="1" ht="16.5" customHeight="1" x14ac:dyDescent="0.3">
      <c r="A88" s="71"/>
      <c r="B88" s="178"/>
      <c r="C88" s="192"/>
      <c r="D88" s="195"/>
      <c r="E88" s="60">
        <f t="shared" si="3"/>
        <v>0</v>
      </c>
      <c r="F88" s="151"/>
      <c r="G88" s="152"/>
      <c r="H88" s="153"/>
      <c r="I88" s="151"/>
      <c r="J88" s="45">
        <f t="shared" si="0"/>
        <v>0</v>
      </c>
      <c r="K88" s="76"/>
      <c r="L88" s="65"/>
      <c r="M88" s="65"/>
      <c r="N88" s="48">
        <f t="shared" si="1"/>
        <v>0</v>
      </c>
      <c r="O88" s="164"/>
      <c r="P88" s="194"/>
      <c r="Q88" s="164"/>
      <c r="R88" s="158"/>
      <c r="S88" s="180"/>
      <c r="T88" s="52"/>
      <c r="U88" s="159"/>
      <c r="V88" s="160"/>
    </row>
    <row r="89" spans="1:22" ht="16.5" customHeight="1" x14ac:dyDescent="0.3">
      <c r="A89" s="196"/>
      <c r="B89" s="127"/>
      <c r="C89" s="189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65"/>
      <c r="M89" s="65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199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558"/>
      <c r="M90" s="559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196"/>
      <c r="B91" s="127"/>
      <c r="C91" s="200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558"/>
      <c r="M91" s="559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1" customHeight="1" x14ac:dyDescent="0.3">
      <c r="A92" s="201"/>
      <c r="B92" s="127"/>
      <c r="C92" s="202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203"/>
      <c r="M92" s="203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26.25" customHeight="1" x14ac:dyDescent="0.3">
      <c r="A93" s="204"/>
      <c r="B93" s="127"/>
      <c r="C93" s="205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203"/>
      <c r="M93" s="203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65"/>
      <c r="M94" s="65"/>
      <c r="N94" s="77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65"/>
      <c r="M95" s="65"/>
      <c r="N95" s="77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206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554"/>
      <c r="P97" s="550"/>
      <c r="Q97" s="164"/>
      <c r="R97" s="129"/>
      <c r="S97" s="180"/>
      <c r="T97" s="52"/>
      <c r="U97" s="53"/>
      <c r="V97" s="54"/>
    </row>
    <row r="98" spans="1:22" ht="17.25" x14ac:dyDescent="0.3">
      <c r="A98" s="196"/>
      <c r="B98" s="127"/>
      <c r="C98" s="189"/>
      <c r="D98" s="197"/>
      <c r="E98" s="60">
        <f t="shared" si="3"/>
        <v>0</v>
      </c>
      <c r="F98" s="64"/>
      <c r="G98" s="117"/>
      <c r="H98" s="198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555"/>
      <c r="P98" s="551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3"/>
        <v>0</v>
      </c>
      <c r="F99" s="64"/>
      <c r="G99" s="117"/>
      <c r="H99" s="198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27"/>
      <c r="B100" s="127"/>
      <c r="C100" s="197"/>
      <c r="D100" s="197"/>
      <c r="E100" s="60">
        <f t="shared" si="3"/>
        <v>0</v>
      </c>
      <c r="F100" s="64"/>
      <c r="G100" s="117"/>
      <c r="H100" s="198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3">
      <c r="A101" s="113"/>
      <c r="B101" s="127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2"/>
      <c r="D102" s="202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25">
      <c r="A104" s="177"/>
      <c r="B104" s="196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52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7.25" x14ac:dyDescent="0.3">
      <c r="A107" s="118"/>
      <c r="B107" s="127"/>
      <c r="C107" s="207"/>
      <c r="D107" s="207"/>
      <c r="E107" s="60">
        <f t="shared" si="3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180"/>
      <c r="U107" s="53"/>
      <c r="V107" s="54"/>
    </row>
    <row r="108" spans="1:22" ht="18.75" x14ac:dyDescent="0.3">
      <c r="A108" s="127"/>
      <c r="B108" s="208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si="3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27"/>
      <c r="B110" s="127"/>
      <c r="C110" s="207"/>
      <c r="D110" s="207"/>
      <c r="E110" s="6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7.25" x14ac:dyDescent="0.3">
      <c r="A111" s="177"/>
      <c r="B111" s="127"/>
      <c r="C111" s="207"/>
      <c r="D111" s="207"/>
      <c r="E111" s="6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" thickBot="1" x14ac:dyDescent="0.35">
      <c r="A112" s="169"/>
      <c r="B112" s="169"/>
      <c r="C112" s="384"/>
      <c r="D112" s="384"/>
      <c r="E112" s="385">
        <f t="shared" si="3"/>
        <v>0</v>
      </c>
      <c r="F112" s="44"/>
      <c r="G112" s="386"/>
      <c r="H112" s="387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27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96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27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82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118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09"/>
      <c r="B121" s="127"/>
      <c r="C121" s="207"/>
      <c r="D121" s="207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7"/>
      <c r="D123" s="207"/>
      <c r="E123" s="40">
        <f t="shared" si="3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1"/>
      <c r="B124" s="127"/>
      <c r="C124" s="205"/>
      <c r="D124" s="205"/>
      <c r="E124" s="40">
        <f t="shared" si="3"/>
        <v>0</v>
      </c>
      <c r="F124" s="64"/>
      <c r="G124" s="117"/>
      <c r="H124" s="63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5"/>
      <c r="D126" s="205"/>
      <c r="E126" s="40">
        <f t="shared" si="3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7"/>
      <c r="D127" s="207"/>
      <c r="E127" s="40">
        <f t="shared" si="3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194"/>
      <c r="Q127" s="164"/>
      <c r="R127" s="129"/>
      <c r="S127" s="180"/>
      <c r="T127" s="52"/>
      <c r="U127" s="53"/>
      <c r="V127" s="54"/>
    </row>
    <row r="128" spans="1:22" ht="18.75" thickTop="1" thickBot="1" x14ac:dyDescent="0.35">
      <c r="A128" s="210"/>
      <c r="B128" s="127"/>
      <c r="C128" s="202"/>
      <c r="D128" s="202"/>
      <c r="E128" s="40">
        <f t="shared" si="3"/>
        <v>0</v>
      </c>
      <c r="F128" s="64"/>
      <c r="G128" s="117"/>
      <c r="H128" s="212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181"/>
      <c r="Q128" s="164"/>
      <c r="R128" s="129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3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20.25" thickTop="1" thickBot="1" x14ac:dyDescent="0.35">
      <c r="A132" s="127"/>
      <c r="B132" s="127"/>
      <c r="C132" s="207"/>
      <c r="D132" s="207"/>
      <c r="E132" s="40">
        <f t="shared" si="3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164"/>
      <c r="P132" s="214"/>
      <c r="Q132" s="164"/>
      <c r="R132" s="215"/>
      <c r="S132" s="180"/>
      <c r="T132" s="52"/>
      <c r="U132" s="53"/>
      <c r="V132" s="54"/>
    </row>
    <row r="133" spans="1:22" ht="18.75" thickTop="1" thickBot="1" x14ac:dyDescent="0.35">
      <c r="A133" s="113"/>
      <c r="B133" s="127"/>
      <c r="C133" s="207"/>
      <c r="D133" s="207"/>
      <c r="E133" s="40">
        <f t="shared" si="3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27"/>
      <c r="B134" s="127"/>
      <c r="C134" s="207"/>
      <c r="D134" s="207"/>
      <c r="E134" s="40">
        <f t="shared" si="3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3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3"/>
        <v>0</v>
      </c>
      <c r="F138" s="64"/>
      <c r="G138" s="117"/>
      <c r="H138" s="216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118"/>
      <c r="B139" s="127"/>
      <c r="C139" s="219"/>
      <c r="D139" s="219"/>
      <c r="E139" s="40">
        <f t="shared" si="3"/>
        <v>0</v>
      </c>
      <c r="F139" s="64"/>
      <c r="G139" s="117"/>
      <c r="H139" s="216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10"/>
      <c r="B140" s="127"/>
      <c r="C140" s="207"/>
      <c r="D140" s="207"/>
      <c r="E140" s="40">
        <f t="shared" si="3"/>
        <v>0</v>
      </c>
      <c r="F140" s="64"/>
      <c r="G140" s="117"/>
      <c r="H140" s="216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3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17"/>
      <c r="Q142" s="221"/>
      <c r="R142" s="215"/>
      <c r="S142" s="180"/>
      <c r="T142" s="52"/>
      <c r="U142" s="53"/>
      <c r="V142" s="54"/>
    </row>
    <row r="143" spans="1:22" ht="18.75" thickTop="1" thickBot="1" x14ac:dyDescent="0.35">
      <c r="A143" s="220"/>
      <c r="B143" s="127"/>
      <c r="C143" s="200"/>
      <c r="D143" s="200"/>
      <c r="E143" s="40">
        <f t="shared" ref="E143:E206" si="4">D143*F143</f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17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10"/>
      <c r="B145" s="127"/>
      <c r="C145" s="207"/>
      <c r="D145" s="207"/>
      <c r="E145" s="40">
        <f t="shared" si="4"/>
        <v>0</v>
      </c>
      <c r="F145" s="64"/>
      <c r="G145" s="117"/>
      <c r="H145" s="223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4"/>
        <v>0</v>
      </c>
      <c r="F146" s="64"/>
      <c r="G146" s="117"/>
      <c r="H146" s="224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0"/>
      <c r="B147" s="127"/>
      <c r="C147" s="207"/>
      <c r="D147" s="207"/>
      <c r="E147" s="40">
        <f t="shared" si="4"/>
        <v>0</v>
      </c>
      <c r="F147" s="64"/>
      <c r="G147" s="117"/>
      <c r="H147" s="212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98"/>
      <c r="P147" s="222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25"/>
      <c r="B148" s="127"/>
      <c r="C148" s="207"/>
      <c r="D148" s="207"/>
      <c r="E148" s="40">
        <f t="shared" si="4"/>
        <v>0</v>
      </c>
      <c r="F148" s="64"/>
      <c r="G148" s="117"/>
      <c r="H148" s="226"/>
      <c r="I148" s="64"/>
      <c r="J148" s="45">
        <f t="shared" si="0"/>
        <v>0</v>
      </c>
      <c r="K148" s="100"/>
      <c r="L148" s="99"/>
      <c r="M148" s="99"/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31"/>
      <c r="B149" s="127"/>
      <c r="C149" s="207"/>
      <c r="D149" s="207"/>
      <c r="E149" s="40">
        <f t="shared" si="4"/>
        <v>0</v>
      </c>
      <c r="F149" s="64"/>
      <c r="G149" s="232"/>
      <c r="H149" s="233"/>
      <c r="I149" s="64"/>
      <c r="J149" s="45">
        <f t="shared" si="0"/>
        <v>0</v>
      </c>
      <c r="K149" s="100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4"/>
        <v>0</v>
      </c>
      <c r="F150" s="64"/>
      <c r="G150" s="235"/>
      <c r="H150" s="226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11"/>
      <c r="B151" s="127"/>
      <c r="C151" s="207"/>
      <c r="D151" s="207"/>
      <c r="E151" s="40">
        <f t="shared" si="4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 t="s">
        <v>25</v>
      </c>
      <c r="N151" s="77">
        <f t="shared" si="1"/>
        <v>0</v>
      </c>
      <c r="O151" s="227"/>
      <c r="P151" s="228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33"/>
      <c r="I152" s="64"/>
      <c r="J152" s="45">
        <f t="shared" si="0"/>
        <v>0</v>
      </c>
      <c r="K152" s="236"/>
      <c r="L152" s="99"/>
      <c r="M152" s="99"/>
      <c r="N152" s="77">
        <f t="shared" si="1"/>
        <v>0</v>
      </c>
      <c r="O152" s="234"/>
      <c r="P152" s="235"/>
      <c r="Q152" s="218"/>
      <c r="R152" s="215"/>
      <c r="S152" s="180"/>
      <c r="T152" s="52"/>
      <c r="U152" s="53"/>
      <c r="V152" s="54"/>
    </row>
    <row r="153" spans="1:22" ht="18.75" thickTop="1" thickBot="1" x14ac:dyDescent="0.35">
      <c r="A153" s="220"/>
      <c r="B153" s="127"/>
      <c r="C153" s="237"/>
      <c r="D153" s="237"/>
      <c r="E153" s="40">
        <f t="shared" si="4"/>
        <v>0</v>
      </c>
      <c r="F153" s="64"/>
      <c r="G153" s="235"/>
      <c r="H153" s="238"/>
      <c r="I153" s="64"/>
      <c r="J153" s="45">
        <f t="shared" si="0"/>
        <v>0</v>
      </c>
      <c r="K153" s="100"/>
      <c r="L153" s="99"/>
      <c r="M153" s="99"/>
      <c r="N153" s="77">
        <f t="shared" si="1"/>
        <v>0</v>
      </c>
      <c r="O153" s="239"/>
      <c r="P153" s="240"/>
      <c r="Q153" s="128"/>
      <c r="R153" s="129"/>
      <c r="S153" s="180"/>
      <c r="T153" s="52"/>
      <c r="U153" s="53"/>
      <c r="V153" s="54"/>
    </row>
    <row r="154" spans="1:22" ht="18.75" thickTop="1" thickBot="1" x14ac:dyDescent="0.35">
      <c r="A154" s="24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ref="J154:J217" si="5">I154-F154</f>
        <v>0</v>
      </c>
      <c r="K154" s="236"/>
      <c r="L154" s="242"/>
      <c r="M154" s="242"/>
      <c r="N154" s="77">
        <f t="shared" si="1"/>
        <v>0</v>
      </c>
      <c r="O154" s="239"/>
      <c r="P154" s="240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0"/>
      <c r="B155" s="127"/>
      <c r="C155" s="207"/>
      <c r="D155" s="207"/>
      <c r="E155" s="40">
        <f t="shared" si="4"/>
        <v>0</v>
      </c>
      <c r="F155" s="64"/>
      <c r="G155" s="235"/>
      <c r="H155" s="212"/>
      <c r="I155" s="64"/>
      <c r="J155" s="45">
        <f t="shared" si="5"/>
        <v>0</v>
      </c>
      <c r="K155" s="236"/>
      <c r="L155" s="242"/>
      <c r="M155" s="242"/>
      <c r="N155" s="77">
        <f t="shared" si="1"/>
        <v>0</v>
      </c>
      <c r="O155" s="98"/>
      <c r="P155" s="217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11"/>
      <c r="B156" s="127"/>
      <c r="C156" s="207"/>
      <c r="D156" s="207"/>
      <c r="E156" s="40">
        <f t="shared" si="4"/>
        <v>0</v>
      </c>
      <c r="F156" s="64"/>
      <c r="G156" s="235"/>
      <c r="H156" s="243"/>
      <c r="I156" s="64"/>
      <c r="J156" s="45">
        <f t="shared" si="5"/>
        <v>0</v>
      </c>
      <c r="K156" s="244"/>
      <c r="L156" s="242"/>
      <c r="M156" s="242"/>
      <c r="N156" s="245">
        <f t="shared" si="1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12"/>
      <c r="I157" s="64"/>
      <c r="J157" s="45">
        <f t="shared" si="5"/>
        <v>0</v>
      </c>
      <c r="K157" s="246"/>
      <c r="L157" s="247"/>
      <c r="M157" s="247"/>
      <c r="N157" s="245">
        <f t="shared" si="1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48"/>
      <c r="B158" s="127"/>
      <c r="C158" s="207"/>
      <c r="D158" s="207"/>
      <c r="E158" s="40">
        <f t="shared" si="4"/>
        <v>0</v>
      </c>
      <c r="F158" s="249"/>
      <c r="G158" s="235"/>
      <c r="H158" s="224"/>
      <c r="I158" s="64"/>
      <c r="J158" s="45">
        <f t="shared" si="5"/>
        <v>0</v>
      </c>
      <c r="K158" s="246"/>
      <c r="L158" s="250"/>
      <c r="M158" s="250"/>
      <c r="N158" s="245">
        <f>K158*I158</f>
        <v>0</v>
      </c>
      <c r="O158" s="234"/>
      <c r="P158" s="235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25"/>
      <c r="B159" s="127"/>
      <c r="C159" s="207"/>
      <c r="D159" s="207"/>
      <c r="E159" s="40">
        <f t="shared" si="4"/>
        <v>0</v>
      </c>
      <c r="F159" s="64"/>
      <c r="G159" s="235"/>
      <c r="H159" s="212"/>
      <c r="I159" s="64"/>
      <c r="J159" s="45">
        <f t="shared" si="5"/>
        <v>0</v>
      </c>
      <c r="K159" s="246"/>
      <c r="L159" s="242"/>
      <c r="M159" s="242"/>
      <c r="N159" s="245">
        <f t="shared" ref="N159:N243" si="6">K159*I159</f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1"/>
      <c r="I160" s="64"/>
      <c r="J160" s="45">
        <f t="shared" si="5"/>
        <v>0</v>
      </c>
      <c r="K160" s="100"/>
      <c r="L160" s="242"/>
      <c r="M160" s="242"/>
      <c r="N160" s="77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26"/>
      <c r="I161" s="64"/>
      <c r="J161" s="45">
        <f t="shared" si="5"/>
        <v>0</v>
      </c>
      <c r="K161" s="246"/>
      <c r="L161" s="242"/>
      <c r="M161" s="242"/>
      <c r="N161" s="245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5"/>
        <v>0</v>
      </c>
      <c r="K162" s="246"/>
      <c r="L162" s="242"/>
      <c r="M162" s="242"/>
      <c r="N162" s="245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3"/>
      <c r="I163" s="64"/>
      <c r="J163" s="45">
        <f t="shared" si="5"/>
        <v>0</v>
      </c>
      <c r="K163" s="246"/>
      <c r="L163" s="254"/>
      <c r="M163" s="254"/>
      <c r="N163" s="245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4"/>
        <v>0</v>
      </c>
      <c r="F164" s="64"/>
      <c r="G164" s="235"/>
      <c r="H164" s="252"/>
      <c r="I164" s="64"/>
      <c r="J164" s="45">
        <f t="shared" si="5"/>
        <v>0</v>
      </c>
      <c r="K164" s="246"/>
      <c r="L164" s="254"/>
      <c r="M164" s="254"/>
      <c r="N164" s="245">
        <f t="shared" si="6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4"/>
        <v>0</v>
      </c>
      <c r="F165" s="64"/>
      <c r="G165" s="235"/>
      <c r="H165" s="252"/>
      <c r="I165" s="64"/>
      <c r="J165" s="45">
        <f t="shared" si="5"/>
        <v>0</v>
      </c>
      <c r="K165" s="246"/>
      <c r="L165" s="254"/>
      <c r="M165" s="254"/>
      <c r="N165" s="245">
        <f t="shared" si="6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07"/>
      <c r="D166" s="207"/>
      <c r="E166" s="40">
        <f t="shared" si="4"/>
        <v>0</v>
      </c>
      <c r="F166" s="64"/>
      <c r="G166" s="235"/>
      <c r="H166" s="252"/>
      <c r="I166" s="64"/>
      <c r="J166" s="45">
        <f t="shared" si="5"/>
        <v>0</v>
      </c>
      <c r="K166" s="100"/>
      <c r="L166" s="99"/>
      <c r="M166" s="99"/>
      <c r="N166" s="77">
        <f t="shared" si="6"/>
        <v>0</v>
      </c>
      <c r="O166" s="227"/>
      <c r="P166" s="228"/>
      <c r="Q166" s="229"/>
      <c r="R166" s="230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4"/>
        <v>0</v>
      </c>
      <c r="F167" s="64"/>
      <c r="G167" s="235"/>
      <c r="H167" s="252"/>
      <c r="I167" s="64"/>
      <c r="J167" s="45">
        <f t="shared" si="5"/>
        <v>0</v>
      </c>
      <c r="K167" s="100"/>
      <c r="L167" s="99"/>
      <c r="M167" s="99"/>
      <c r="N167" s="77">
        <f t="shared" si="6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5"/>
      <c r="D168" s="255"/>
      <c r="E168" s="40">
        <f t="shared" si="4"/>
        <v>0</v>
      </c>
      <c r="F168" s="64"/>
      <c r="G168" s="235"/>
      <c r="H168" s="252"/>
      <c r="I168" s="64"/>
      <c r="J168" s="45">
        <f t="shared" si="5"/>
        <v>0</v>
      </c>
      <c r="K168" s="100"/>
      <c r="L168" s="99"/>
      <c r="M168" s="99"/>
      <c r="N168" s="77">
        <f t="shared" si="6"/>
        <v>0</v>
      </c>
      <c r="O168" s="234"/>
      <c r="P168" s="256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118"/>
      <c r="B169" s="127"/>
      <c r="C169" s="237"/>
      <c r="D169" s="237"/>
      <c r="E169" s="40">
        <f t="shared" si="4"/>
        <v>0</v>
      </c>
      <c r="F169" s="64"/>
      <c r="G169" s="235"/>
      <c r="H169" s="238"/>
      <c r="I169" s="64"/>
      <c r="J169" s="45">
        <f t="shared" si="5"/>
        <v>0</v>
      </c>
      <c r="K169" s="100"/>
      <c r="L169" s="99"/>
      <c r="M169" s="99"/>
      <c r="N169" s="77">
        <f t="shared" si="6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11"/>
      <c r="B170" s="127"/>
      <c r="C170" s="257"/>
      <c r="D170" s="257"/>
      <c r="E170" s="40">
        <f t="shared" si="4"/>
        <v>0</v>
      </c>
      <c r="F170" s="64"/>
      <c r="G170" s="235"/>
      <c r="H170" s="63"/>
      <c r="I170" s="64"/>
      <c r="J170" s="45">
        <f t="shared" si="5"/>
        <v>0</v>
      </c>
      <c r="K170" s="100"/>
      <c r="L170" s="99"/>
      <c r="M170" s="99"/>
      <c r="N170" s="77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37"/>
      <c r="D171" s="237"/>
      <c r="E171" s="40">
        <f t="shared" si="4"/>
        <v>0</v>
      </c>
      <c r="F171" s="64"/>
      <c r="G171" s="235"/>
      <c r="H171" s="238"/>
      <c r="I171" s="64"/>
      <c r="J171" s="45">
        <f t="shared" si="5"/>
        <v>0</v>
      </c>
      <c r="K171" s="100"/>
      <c r="L171" s="99"/>
      <c r="M171" s="99"/>
      <c r="N171" s="77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58"/>
      <c r="B172" s="259"/>
      <c r="C172" s="219"/>
      <c r="D172" s="219"/>
      <c r="E172" s="40">
        <f t="shared" si="4"/>
        <v>0</v>
      </c>
      <c r="F172" s="64"/>
      <c r="G172" s="235"/>
      <c r="H172" s="238"/>
      <c r="I172" s="64"/>
      <c r="J172" s="45">
        <f t="shared" si="5"/>
        <v>0</v>
      </c>
      <c r="K172" s="100"/>
      <c r="L172" s="99"/>
      <c r="M172" s="99"/>
      <c r="N172" s="77">
        <f t="shared" si="6"/>
        <v>0</v>
      </c>
      <c r="O172" s="239"/>
      <c r="P172" s="240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4"/>
        <v>0</v>
      </c>
      <c r="F173" s="64"/>
      <c r="G173" s="235"/>
      <c r="H173" s="238"/>
      <c r="I173" s="64"/>
      <c r="J173" s="45">
        <f t="shared" si="5"/>
        <v>0</v>
      </c>
      <c r="K173" s="100"/>
      <c r="L173" s="99"/>
      <c r="M173" s="99"/>
      <c r="N173" s="77">
        <f t="shared" si="6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0"/>
      <c r="D174" s="260"/>
      <c r="E174" s="40">
        <f t="shared" si="4"/>
        <v>0</v>
      </c>
      <c r="F174" s="64"/>
      <c r="G174" s="235"/>
      <c r="H174" s="238"/>
      <c r="I174" s="64"/>
      <c r="J174" s="45">
        <f t="shared" si="5"/>
        <v>0</v>
      </c>
      <c r="K174" s="100"/>
      <c r="L174" s="99"/>
      <c r="M174" s="99"/>
      <c r="N174" s="77">
        <f t="shared" si="6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61"/>
      <c r="B175" s="127"/>
      <c r="C175" s="262"/>
      <c r="D175" s="262"/>
      <c r="E175" s="40">
        <f t="shared" si="4"/>
        <v>0</v>
      </c>
      <c r="F175" s="64"/>
      <c r="G175" s="235"/>
      <c r="H175" s="238"/>
      <c r="I175" s="64"/>
      <c r="J175" s="45">
        <f t="shared" si="5"/>
        <v>0</v>
      </c>
      <c r="K175" s="100"/>
      <c r="L175" s="99"/>
      <c r="M175" s="99"/>
      <c r="N175" s="77">
        <f t="shared" si="6"/>
        <v>0</v>
      </c>
      <c r="O175" s="98"/>
      <c r="P175" s="217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4"/>
        <v>0</v>
      </c>
      <c r="F176" s="64"/>
      <c r="G176" s="264"/>
      <c r="H176" s="238"/>
      <c r="I176" s="64"/>
      <c r="J176" s="45">
        <f t="shared" si="5"/>
        <v>0</v>
      </c>
      <c r="K176" s="100"/>
      <c r="L176" s="99"/>
      <c r="M176" s="99"/>
      <c r="N176" s="77">
        <f t="shared" si="6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8.75" thickTop="1" thickBot="1" x14ac:dyDescent="0.35">
      <c r="A177" s="220"/>
      <c r="B177" s="127"/>
      <c r="C177" s="263"/>
      <c r="D177" s="263"/>
      <c r="E177" s="40">
        <f t="shared" si="4"/>
        <v>0</v>
      </c>
      <c r="F177" s="64"/>
      <c r="G177" s="117"/>
      <c r="H177" s="238"/>
      <c r="I177" s="64"/>
      <c r="J177" s="45">
        <f t="shared" si="5"/>
        <v>0</v>
      </c>
      <c r="K177" s="100"/>
      <c r="L177" s="99"/>
      <c r="M177" s="99"/>
      <c r="N177" s="77">
        <f t="shared" si="6"/>
        <v>0</v>
      </c>
      <c r="O177" s="265"/>
      <c r="P177" s="266"/>
      <c r="Q177" s="128"/>
      <c r="R177" s="129"/>
      <c r="S177" s="180"/>
      <c r="T177" s="52"/>
      <c r="U177" s="53"/>
      <c r="V177" s="54"/>
    </row>
    <row r="178" spans="1:22" ht="17.25" thickTop="1" thickBot="1" x14ac:dyDescent="0.3">
      <c r="A178" s="220"/>
      <c r="B178" s="210"/>
      <c r="C178" s="267"/>
      <c r="D178" s="267"/>
      <c r="E178" s="40">
        <f t="shared" si="4"/>
        <v>0</v>
      </c>
      <c r="F178" s="268"/>
      <c r="G178" s="235"/>
      <c r="H178" s="269"/>
      <c r="I178" s="268"/>
      <c r="J178" s="45">
        <f t="shared" si="5"/>
        <v>0</v>
      </c>
      <c r="N178" s="77">
        <f t="shared" si="6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si="4"/>
        <v>0</v>
      </c>
      <c r="F179" s="268"/>
      <c r="G179" s="235"/>
      <c r="H179" s="269"/>
      <c r="I179" s="268"/>
      <c r="J179" s="45">
        <f t="shared" si="5"/>
        <v>0</v>
      </c>
      <c r="N179" s="77">
        <f t="shared" si="6"/>
        <v>0</v>
      </c>
      <c r="O179" s="270"/>
      <c r="P179" s="256"/>
      <c r="Q179" s="271"/>
      <c r="R179" s="272"/>
      <c r="S179" s="273"/>
      <c r="T179" s="274"/>
      <c r="U179" s="275"/>
      <c r="V179" s="276"/>
    </row>
    <row r="180" spans="1:22" ht="18.75" thickTop="1" thickBot="1" x14ac:dyDescent="0.35">
      <c r="A180" s="220"/>
      <c r="B180" s="127"/>
      <c r="C180" s="262"/>
      <c r="D180" s="262"/>
      <c r="E180" s="40">
        <f t="shared" si="4"/>
        <v>0</v>
      </c>
      <c r="F180" s="64"/>
      <c r="G180" s="235"/>
      <c r="H180" s="238"/>
      <c r="I180" s="64"/>
      <c r="J180" s="45">
        <f t="shared" si="5"/>
        <v>0</v>
      </c>
      <c r="K180" s="100"/>
      <c r="L180" s="99"/>
      <c r="M180" s="99"/>
      <c r="N180" s="77">
        <f t="shared" si="6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62"/>
      <c r="D181" s="262"/>
      <c r="E181" s="40">
        <f t="shared" si="4"/>
        <v>0</v>
      </c>
      <c r="F181" s="64"/>
      <c r="G181" s="235"/>
      <c r="H181" s="238"/>
      <c r="I181" s="64"/>
      <c r="J181" s="45">
        <f t="shared" si="5"/>
        <v>0</v>
      </c>
      <c r="K181" s="100"/>
      <c r="L181" s="99"/>
      <c r="M181" s="99"/>
      <c r="N181" s="77">
        <f t="shared" si="6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4"/>
        <v>0</v>
      </c>
      <c r="F182" s="64"/>
      <c r="G182" s="264"/>
      <c r="H182" s="238"/>
      <c r="I182" s="64"/>
      <c r="J182" s="45">
        <f t="shared" si="5"/>
        <v>0</v>
      </c>
      <c r="K182" s="100"/>
      <c r="L182" s="99"/>
      <c r="M182" s="99"/>
      <c r="N182" s="77">
        <f t="shared" si="6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4"/>
        <v>0</v>
      </c>
      <c r="F183" s="64"/>
      <c r="G183" s="264"/>
      <c r="H183" s="238"/>
      <c r="I183" s="64"/>
      <c r="J183" s="45">
        <f t="shared" si="5"/>
        <v>0</v>
      </c>
      <c r="K183" s="100"/>
      <c r="L183" s="99"/>
      <c r="M183" s="99"/>
      <c r="N183" s="77">
        <f t="shared" si="6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4"/>
        <v>0</v>
      </c>
      <c r="F184" s="64"/>
      <c r="G184" s="264"/>
      <c r="H184" s="238"/>
      <c r="I184" s="64"/>
      <c r="J184" s="45">
        <f t="shared" si="5"/>
        <v>0</v>
      </c>
      <c r="K184" s="100"/>
      <c r="L184" s="99"/>
      <c r="M184" s="99"/>
      <c r="N184" s="77">
        <f t="shared" si="6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">
      <c r="A185" s="220"/>
      <c r="B185" s="210"/>
      <c r="C185" s="278"/>
      <c r="D185" s="278"/>
      <c r="E185" s="40">
        <f t="shared" si="4"/>
        <v>0</v>
      </c>
      <c r="F185" s="64"/>
      <c r="G185" s="264"/>
      <c r="H185" s="238"/>
      <c r="I185" s="64"/>
      <c r="J185" s="45">
        <f t="shared" si="5"/>
        <v>0</v>
      </c>
      <c r="K185" s="100"/>
      <c r="L185" s="99"/>
      <c r="M185" s="99"/>
      <c r="N185" s="77">
        <f t="shared" si="6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77"/>
      <c r="D186" s="277"/>
      <c r="E186" s="40">
        <f t="shared" si="4"/>
        <v>0</v>
      </c>
      <c r="F186" s="64"/>
      <c r="G186" s="264"/>
      <c r="H186" s="238"/>
      <c r="I186" s="64"/>
      <c r="J186" s="45">
        <f t="shared" si="5"/>
        <v>0</v>
      </c>
      <c r="K186" s="100"/>
      <c r="L186" s="99"/>
      <c r="M186" s="99"/>
      <c r="N186" s="77">
        <f t="shared" si="6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4"/>
        <v>0</v>
      </c>
      <c r="F187" s="64"/>
      <c r="G187" s="235"/>
      <c r="H187" s="238"/>
      <c r="I187" s="64"/>
      <c r="J187" s="45">
        <f t="shared" si="5"/>
        <v>0</v>
      </c>
      <c r="K187" s="100"/>
      <c r="L187" s="99"/>
      <c r="M187" s="99"/>
      <c r="N187" s="77">
        <f t="shared" si="6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4"/>
        <v>0</v>
      </c>
      <c r="F188" s="64"/>
      <c r="G188" s="235"/>
      <c r="H188" s="238"/>
      <c r="I188" s="64"/>
      <c r="J188" s="45">
        <f t="shared" si="5"/>
        <v>0</v>
      </c>
      <c r="K188" s="100"/>
      <c r="L188" s="99"/>
      <c r="M188" s="99"/>
      <c r="N188" s="77">
        <f t="shared" si="6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4"/>
        <v>0</v>
      </c>
      <c r="F189" s="64"/>
      <c r="G189" s="235"/>
      <c r="H189" s="238"/>
      <c r="I189" s="64"/>
      <c r="J189" s="45">
        <f t="shared" si="5"/>
        <v>0</v>
      </c>
      <c r="K189" s="100"/>
      <c r="L189" s="99"/>
      <c r="M189" s="99"/>
      <c r="N189" s="77">
        <f t="shared" si="6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20"/>
      <c r="B190" s="127"/>
      <c r="C190" s="257"/>
      <c r="D190" s="257"/>
      <c r="E190" s="40">
        <f t="shared" si="4"/>
        <v>0</v>
      </c>
      <c r="F190" s="64"/>
      <c r="G190" s="235"/>
      <c r="H190" s="238"/>
      <c r="I190" s="64"/>
      <c r="J190" s="45">
        <f t="shared" si="5"/>
        <v>0</v>
      </c>
      <c r="K190" s="100"/>
      <c r="L190" s="99"/>
      <c r="M190" s="99"/>
      <c r="N190" s="77">
        <f t="shared" si="6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61"/>
      <c r="B191" s="210"/>
      <c r="C191" s="262"/>
      <c r="D191" s="262"/>
      <c r="E191" s="40">
        <f t="shared" si="4"/>
        <v>0</v>
      </c>
      <c r="F191" s="64"/>
      <c r="G191" s="235"/>
      <c r="H191" s="238"/>
      <c r="I191" s="64"/>
      <c r="J191" s="45">
        <f t="shared" si="5"/>
        <v>0</v>
      </c>
      <c r="K191" s="100"/>
      <c r="L191" s="99"/>
      <c r="M191" s="99"/>
      <c r="N191" s="77">
        <f t="shared" si="6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5">
      <c r="A192" s="279"/>
      <c r="B192" s="127"/>
      <c r="C192" s="263"/>
      <c r="D192" s="263"/>
      <c r="E192" s="40">
        <f t="shared" si="4"/>
        <v>0</v>
      </c>
      <c r="F192" s="64"/>
      <c r="G192" s="117"/>
      <c r="H192" s="238"/>
      <c r="I192" s="64"/>
      <c r="J192" s="45">
        <f t="shared" si="5"/>
        <v>0</v>
      </c>
      <c r="K192" s="100"/>
      <c r="L192" s="99"/>
      <c r="M192" s="99"/>
      <c r="N192" s="77">
        <f>K192*I192</f>
        <v>0</v>
      </c>
      <c r="O192" s="265"/>
      <c r="P192" s="266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4"/>
        <v>0</v>
      </c>
      <c r="F193" s="64"/>
      <c r="G193" s="235"/>
      <c r="H193" s="238"/>
      <c r="I193" s="64"/>
      <c r="J193" s="45">
        <f t="shared" si="5"/>
        <v>0</v>
      </c>
      <c r="K193" s="100"/>
      <c r="L193" s="99"/>
      <c r="M193" s="99"/>
      <c r="N193" s="77">
        <f t="shared" si="6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4"/>
        <v>0</v>
      </c>
      <c r="F194" s="64"/>
      <c r="G194" s="235"/>
      <c r="H194" s="238"/>
      <c r="I194" s="64"/>
      <c r="J194" s="45">
        <f t="shared" si="5"/>
        <v>0</v>
      </c>
      <c r="K194" s="100"/>
      <c r="L194" s="99"/>
      <c r="M194" s="99"/>
      <c r="N194" s="77">
        <f t="shared" si="6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4"/>
        <v>0</v>
      </c>
      <c r="F195" s="64"/>
      <c r="G195" s="235"/>
      <c r="H195" s="238"/>
      <c r="I195" s="64"/>
      <c r="J195" s="45">
        <f t="shared" si="5"/>
        <v>0</v>
      </c>
      <c r="K195" s="100"/>
      <c r="L195" s="99"/>
      <c r="M195" s="99"/>
      <c r="N195" s="77">
        <f t="shared" si="6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4"/>
        <v>0</v>
      </c>
      <c r="F196" s="281"/>
      <c r="G196" s="264"/>
      <c r="H196" s="238"/>
      <c r="I196" s="64"/>
      <c r="J196" s="45">
        <f t="shared" si="5"/>
        <v>0</v>
      </c>
      <c r="K196" s="100"/>
      <c r="L196" s="99"/>
      <c r="M196" s="99"/>
      <c r="N196" s="77">
        <f t="shared" si="6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4"/>
        <v>0</v>
      </c>
      <c r="F197" s="281"/>
      <c r="G197" s="264"/>
      <c r="H197" s="238"/>
      <c r="I197" s="64"/>
      <c r="J197" s="45">
        <f t="shared" si="5"/>
        <v>0</v>
      </c>
      <c r="K197" s="100"/>
      <c r="L197" s="99"/>
      <c r="M197" s="99"/>
      <c r="N197" s="77">
        <f t="shared" si="6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4"/>
        <v>0</v>
      </c>
      <c r="F198" s="281"/>
      <c r="G198" s="264"/>
      <c r="H198" s="238"/>
      <c r="I198" s="64"/>
      <c r="J198" s="45">
        <f t="shared" si="5"/>
        <v>0</v>
      </c>
      <c r="K198" s="100"/>
      <c r="L198" s="99"/>
      <c r="M198" s="99"/>
      <c r="N198" s="77">
        <f t="shared" si="6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4"/>
        <v>0</v>
      </c>
      <c r="F199" s="281"/>
      <c r="G199" s="264"/>
      <c r="H199" s="238"/>
      <c r="I199" s="64"/>
      <c r="J199" s="45">
        <f t="shared" si="5"/>
        <v>0</v>
      </c>
      <c r="K199" s="100"/>
      <c r="L199" s="99"/>
      <c r="M199" s="99"/>
      <c r="N199" s="77">
        <f t="shared" si="6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4"/>
        <v>0</v>
      </c>
      <c r="F200" s="281"/>
      <c r="G200" s="264"/>
      <c r="H200" s="238"/>
      <c r="I200" s="64"/>
      <c r="J200" s="45">
        <f t="shared" si="5"/>
        <v>0</v>
      </c>
      <c r="K200" s="100"/>
      <c r="L200" s="99"/>
      <c r="M200" s="99"/>
      <c r="N200" s="77">
        <f t="shared" si="6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4"/>
        <v>0</v>
      </c>
      <c r="F201" s="281"/>
      <c r="G201" s="264"/>
      <c r="H201" s="238"/>
      <c r="I201" s="64"/>
      <c r="J201" s="45">
        <f t="shared" si="5"/>
        <v>0</v>
      </c>
      <c r="K201" s="100"/>
      <c r="L201" s="99"/>
      <c r="M201" s="99"/>
      <c r="N201" s="77">
        <f t="shared" si="6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4"/>
        <v>0</v>
      </c>
      <c r="F202" s="281"/>
      <c r="G202" s="264"/>
      <c r="H202" s="238"/>
      <c r="I202" s="64"/>
      <c r="J202" s="45">
        <f t="shared" si="5"/>
        <v>0</v>
      </c>
      <c r="K202" s="100"/>
      <c r="L202" s="99"/>
      <c r="M202" s="99"/>
      <c r="N202" s="77">
        <f t="shared" si="6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80"/>
      <c r="D203" s="280"/>
      <c r="E203" s="40">
        <f t="shared" si="4"/>
        <v>0</v>
      </c>
      <c r="F203" s="64"/>
      <c r="G203" s="264"/>
      <c r="H203" s="238"/>
      <c r="I203" s="64"/>
      <c r="J203" s="45">
        <f t="shared" si="5"/>
        <v>0</v>
      </c>
      <c r="K203" s="100"/>
      <c r="L203" s="99"/>
      <c r="M203" s="99"/>
      <c r="N203" s="77">
        <f t="shared" si="6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4"/>
        <v>0</v>
      </c>
      <c r="F204" s="64"/>
      <c r="G204" s="235"/>
      <c r="H204" s="238"/>
      <c r="I204" s="64"/>
      <c r="J204" s="45">
        <f t="shared" si="5"/>
        <v>0</v>
      </c>
      <c r="K204" s="100"/>
      <c r="L204" s="99"/>
      <c r="M204" s="99"/>
      <c r="N204" s="77">
        <f t="shared" si="6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4"/>
        <v>0</v>
      </c>
      <c r="F205" s="64"/>
      <c r="G205" s="235"/>
      <c r="H205" s="238"/>
      <c r="I205" s="64"/>
      <c r="J205" s="45">
        <f t="shared" si="5"/>
        <v>0</v>
      </c>
      <c r="K205" s="100"/>
      <c r="L205" s="99"/>
      <c r="M205" s="99"/>
      <c r="N205" s="77">
        <f t="shared" si="6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4"/>
        <v>0</v>
      </c>
      <c r="F206" s="64"/>
      <c r="G206" s="235"/>
      <c r="H206" s="238"/>
      <c r="I206" s="64"/>
      <c r="J206" s="45">
        <f t="shared" si="5"/>
        <v>0</v>
      </c>
      <c r="K206" s="100"/>
      <c r="L206" s="99"/>
      <c r="M206" s="99"/>
      <c r="N206" s="77">
        <f t="shared" si="6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ref="E207:E265" si="7">D207*F207</f>
        <v>0</v>
      </c>
      <c r="F207" s="64"/>
      <c r="G207" s="235"/>
      <c r="H207" s="238"/>
      <c r="I207" s="64"/>
      <c r="J207" s="45">
        <f t="shared" si="5"/>
        <v>0</v>
      </c>
      <c r="K207" s="100"/>
      <c r="L207" s="99"/>
      <c r="M207" s="99"/>
      <c r="N207" s="77">
        <f t="shared" si="6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5"/>
        <v>0</v>
      </c>
      <c r="K208" s="100"/>
      <c r="L208" s="99"/>
      <c r="M208" s="99"/>
      <c r="N208" s="77">
        <f t="shared" si="6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7"/>
        <v>0</v>
      </c>
      <c r="F209" s="64"/>
      <c r="G209" s="235"/>
      <c r="H209" s="238"/>
      <c r="I209" s="64"/>
      <c r="J209" s="45">
        <f t="shared" si="5"/>
        <v>0</v>
      </c>
      <c r="K209" s="100"/>
      <c r="L209" s="99"/>
      <c r="M209" s="99"/>
      <c r="N209" s="77">
        <f t="shared" si="6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5"/>
        <v>0</v>
      </c>
      <c r="K210" s="100"/>
      <c r="L210" s="99"/>
      <c r="M210" s="99"/>
      <c r="N210" s="77">
        <f t="shared" si="6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20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5"/>
        <v>0</v>
      </c>
      <c r="K211" s="100"/>
      <c r="L211" s="99"/>
      <c r="M211" s="99"/>
      <c r="N211" s="77">
        <f t="shared" si="6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7.25" thickTop="1" thickBot="1" x14ac:dyDescent="0.3">
      <c r="A212" s="210"/>
      <c r="B212" s="267"/>
      <c r="C212" s="257"/>
      <c r="D212" s="257"/>
      <c r="E212" s="40">
        <f t="shared" si="7"/>
        <v>0</v>
      </c>
      <c r="F212" s="64"/>
      <c r="G212" s="117"/>
      <c r="H212" s="63"/>
      <c r="I212" s="64"/>
      <c r="J212" s="45">
        <f t="shared" si="5"/>
        <v>0</v>
      </c>
      <c r="K212" s="100"/>
      <c r="L212" s="99"/>
      <c r="M212" s="99"/>
      <c r="N212" s="77">
        <f t="shared" si="6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5"/>
        <v>0</v>
      </c>
      <c r="K213" s="100"/>
      <c r="L213" s="99"/>
      <c r="M213" s="99"/>
      <c r="N213" s="77">
        <f t="shared" si="6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5"/>
        <v>0</v>
      </c>
      <c r="K214" s="100"/>
      <c r="L214" s="99"/>
      <c r="M214" s="99"/>
      <c r="N214" s="77">
        <f t="shared" si="6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si="5"/>
        <v>0</v>
      </c>
      <c r="K215" s="100"/>
      <c r="L215" s="99"/>
      <c r="M215" s="99"/>
      <c r="N215" s="77">
        <f t="shared" si="6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79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5"/>
        <v>0</v>
      </c>
      <c r="K216" s="100"/>
      <c r="L216" s="99"/>
      <c r="M216" s="99"/>
      <c r="N216" s="77">
        <f t="shared" si="6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82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5"/>
        <v>0</v>
      </c>
      <c r="K217" s="100"/>
      <c r="L217" s="99"/>
      <c r="M217" s="99"/>
      <c r="N217" s="77">
        <f t="shared" si="6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ref="J218:J261" si="8">I218-F218</f>
        <v>0</v>
      </c>
      <c r="K218" s="100"/>
      <c r="L218" s="99"/>
      <c r="M218" s="99"/>
      <c r="N218" s="77">
        <f t="shared" si="6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8"/>
        <v>0</v>
      </c>
      <c r="K219" s="100"/>
      <c r="L219" s="99"/>
      <c r="M219" s="99"/>
      <c r="N219" s="77">
        <f t="shared" si="6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8"/>
        <v>0</v>
      </c>
      <c r="K220" s="100"/>
      <c r="L220" s="99"/>
      <c r="M220" s="99"/>
      <c r="N220" s="77">
        <f t="shared" si="6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8"/>
        <v>0</v>
      </c>
      <c r="K221" s="100"/>
      <c r="L221" s="99"/>
      <c r="M221" s="99"/>
      <c r="N221" s="77">
        <f t="shared" si="6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8"/>
        <v>0</v>
      </c>
      <c r="K222" s="100"/>
      <c r="L222" s="99"/>
      <c r="M222" s="99"/>
      <c r="N222" s="77">
        <f t="shared" si="6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8"/>
        <v>0</v>
      </c>
      <c r="K223" s="100"/>
      <c r="L223" s="99"/>
      <c r="M223" s="99"/>
      <c r="N223" s="77">
        <f t="shared" si="6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7"/>
        <v>0</v>
      </c>
      <c r="F224" s="64"/>
      <c r="G224" s="235"/>
      <c r="H224" s="238"/>
      <c r="I224" s="64"/>
      <c r="J224" s="45">
        <f t="shared" si="8"/>
        <v>0</v>
      </c>
      <c r="K224" s="100"/>
      <c r="L224" s="99"/>
      <c r="M224" s="99"/>
      <c r="N224" s="77">
        <f t="shared" si="6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8"/>
        <v>0</v>
      </c>
      <c r="K225" s="100"/>
      <c r="L225" s="99"/>
      <c r="M225" s="99"/>
      <c r="N225" s="77">
        <f t="shared" si="6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7"/>
        <v>0</v>
      </c>
      <c r="F226" s="64"/>
      <c r="G226" s="235"/>
      <c r="H226" s="238"/>
      <c r="I226" s="64"/>
      <c r="J226" s="45">
        <f t="shared" si="8"/>
        <v>0</v>
      </c>
      <c r="K226" s="100"/>
      <c r="L226" s="99"/>
      <c r="M226" s="99"/>
      <c r="N226" s="77">
        <f t="shared" si="6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83"/>
      <c r="D227" s="283"/>
      <c r="E227" s="40">
        <f t="shared" si="7"/>
        <v>0</v>
      </c>
      <c r="F227" s="64"/>
      <c r="G227" s="235"/>
      <c r="H227" s="238"/>
      <c r="I227" s="64"/>
      <c r="J227" s="45">
        <f t="shared" si="8"/>
        <v>0</v>
      </c>
      <c r="K227" s="100"/>
      <c r="L227" s="99"/>
      <c r="M227" s="99"/>
      <c r="N227" s="77">
        <f t="shared" si="6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57"/>
      <c r="D228" s="257"/>
      <c r="E228" s="40">
        <f t="shared" si="7"/>
        <v>0</v>
      </c>
      <c r="F228" s="64"/>
      <c r="G228" s="235"/>
      <c r="H228" s="238"/>
      <c r="I228" s="64"/>
      <c r="J228" s="45">
        <f t="shared" si="8"/>
        <v>0</v>
      </c>
      <c r="K228" s="100"/>
      <c r="L228" s="99"/>
      <c r="M228" s="99"/>
      <c r="N228" s="77">
        <f t="shared" si="6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8"/>
        <v>0</v>
      </c>
      <c r="K229" s="100"/>
      <c r="L229" s="99"/>
      <c r="M229" s="99"/>
      <c r="N229" s="77">
        <f t="shared" si="6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7"/>
        <v>0</v>
      </c>
      <c r="F230" s="64"/>
      <c r="G230" s="235"/>
      <c r="H230" s="238"/>
      <c r="I230" s="64"/>
      <c r="J230" s="45">
        <f t="shared" si="8"/>
        <v>0</v>
      </c>
      <c r="K230" s="100"/>
      <c r="L230" s="99"/>
      <c r="M230" s="99"/>
      <c r="N230" s="77">
        <f t="shared" si="6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8"/>
      <c r="D231" s="278"/>
      <c r="E231" s="40">
        <f t="shared" si="7"/>
        <v>0</v>
      </c>
      <c r="F231" s="64"/>
      <c r="G231" s="235"/>
      <c r="H231" s="238"/>
      <c r="I231" s="64"/>
      <c r="J231" s="45">
        <f t="shared" si="8"/>
        <v>0</v>
      </c>
      <c r="K231" s="100"/>
      <c r="L231" s="99"/>
      <c r="M231" s="99"/>
      <c r="N231" s="77">
        <f t="shared" si="6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77"/>
      <c r="D232" s="277"/>
      <c r="E232" s="40">
        <f t="shared" si="7"/>
        <v>0</v>
      </c>
      <c r="F232" s="64"/>
      <c r="G232" s="235"/>
      <c r="H232" s="238"/>
      <c r="I232" s="64"/>
      <c r="J232" s="45">
        <f t="shared" si="8"/>
        <v>0</v>
      </c>
      <c r="K232" s="100"/>
      <c r="L232" s="99"/>
      <c r="M232" s="99"/>
      <c r="N232" s="77">
        <f t="shared" si="6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62"/>
      <c r="D233" s="262"/>
      <c r="E233" s="40">
        <f t="shared" si="7"/>
        <v>0</v>
      </c>
      <c r="F233" s="64"/>
      <c r="G233" s="235"/>
      <c r="H233" s="238"/>
      <c r="I233" s="64"/>
      <c r="J233" s="45">
        <f t="shared" si="8"/>
        <v>0</v>
      </c>
      <c r="K233" s="100"/>
      <c r="L233" s="99"/>
      <c r="M233" s="99"/>
      <c r="N233" s="77">
        <f t="shared" si="6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07"/>
      <c r="D234" s="207"/>
      <c r="E234" s="40">
        <f t="shared" si="7"/>
        <v>0</v>
      </c>
      <c r="F234" s="64"/>
      <c r="G234" s="235"/>
      <c r="H234" s="238"/>
      <c r="I234" s="64"/>
      <c r="J234" s="45">
        <f t="shared" si="8"/>
        <v>0</v>
      </c>
      <c r="K234" s="100"/>
      <c r="L234" s="99"/>
      <c r="M234" s="99"/>
      <c r="N234" s="77">
        <f t="shared" si="6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11"/>
      <c r="B235" s="210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8"/>
        <v>0</v>
      </c>
      <c r="K235" s="100"/>
      <c r="L235" s="99"/>
      <c r="M235" s="99"/>
      <c r="N235" s="77">
        <f t="shared" si="6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7"/>
        <v>0</v>
      </c>
      <c r="F236" s="64"/>
      <c r="G236" s="235"/>
      <c r="H236" s="238"/>
      <c r="I236" s="64"/>
      <c r="J236" s="45">
        <f t="shared" si="8"/>
        <v>0</v>
      </c>
      <c r="K236" s="100"/>
      <c r="L236" s="99"/>
      <c r="M236" s="99"/>
      <c r="N236" s="77">
        <f t="shared" si="6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20"/>
      <c r="B237" s="210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8"/>
        <v>0</v>
      </c>
      <c r="K237" s="100"/>
      <c r="L237" s="99"/>
      <c r="M237" s="99"/>
      <c r="N237" s="77">
        <f t="shared" si="6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84"/>
      <c r="B238" s="285"/>
      <c r="C238" s="237"/>
      <c r="D238" s="237"/>
      <c r="E238" s="40">
        <f t="shared" si="7"/>
        <v>0</v>
      </c>
      <c r="F238" s="64"/>
      <c r="G238" s="235"/>
      <c r="H238" s="238"/>
      <c r="I238" s="64"/>
      <c r="J238" s="45">
        <f t="shared" si="8"/>
        <v>0</v>
      </c>
      <c r="K238" s="100"/>
      <c r="L238" s="99"/>
      <c r="M238" s="99"/>
      <c r="N238" s="77">
        <f t="shared" si="6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7.25" thickTop="1" thickBot="1" x14ac:dyDescent="0.3">
      <c r="A239" s="211"/>
      <c r="B239" s="285"/>
      <c r="C239" s="237"/>
      <c r="D239" s="237"/>
      <c r="E239" s="40">
        <f t="shared" si="7"/>
        <v>0</v>
      </c>
      <c r="F239" s="64"/>
      <c r="G239" s="235"/>
      <c r="H239" s="63"/>
      <c r="I239" s="64"/>
      <c r="J239" s="45">
        <f t="shared" si="8"/>
        <v>0</v>
      </c>
      <c r="K239" s="100"/>
      <c r="L239" s="99"/>
      <c r="M239" s="99"/>
      <c r="N239" s="77">
        <f t="shared" si="6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11"/>
      <c r="B240" s="285"/>
      <c r="C240" s="237"/>
      <c r="D240" s="237"/>
      <c r="E240" s="40">
        <f t="shared" si="7"/>
        <v>0</v>
      </c>
      <c r="F240" s="64"/>
      <c r="G240" s="235"/>
      <c r="H240" s="238"/>
      <c r="I240" s="64"/>
      <c r="J240" s="45">
        <f t="shared" si="8"/>
        <v>0</v>
      </c>
      <c r="K240" s="100"/>
      <c r="L240" s="99"/>
      <c r="M240" s="99"/>
      <c r="N240" s="77">
        <f t="shared" si="6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7"/>
        <v>0</v>
      </c>
      <c r="F241" s="64"/>
      <c r="G241" s="235"/>
      <c r="H241" s="238"/>
      <c r="I241" s="64"/>
      <c r="J241" s="45">
        <f t="shared" si="8"/>
        <v>0</v>
      </c>
      <c r="K241" s="100"/>
      <c r="L241" s="99"/>
      <c r="M241" s="99"/>
      <c r="N241" s="77">
        <f t="shared" si="6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8.75" thickTop="1" thickBot="1" x14ac:dyDescent="0.3">
      <c r="A242" s="220"/>
      <c r="B242" s="285"/>
      <c r="C242" s="219"/>
      <c r="D242" s="219"/>
      <c r="E242" s="40">
        <f t="shared" si="7"/>
        <v>0</v>
      </c>
      <c r="F242" s="64"/>
      <c r="G242" s="235"/>
      <c r="H242" s="238"/>
      <c r="I242" s="64"/>
      <c r="J242" s="45">
        <f t="shared" si="8"/>
        <v>0</v>
      </c>
      <c r="K242" s="100"/>
      <c r="L242" s="99"/>
      <c r="M242" s="99"/>
      <c r="N242" s="77">
        <f t="shared" si="6"/>
        <v>0</v>
      </c>
      <c r="O242" s="98"/>
      <c r="P242" s="217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255"/>
      <c r="D243" s="255"/>
      <c r="E243" s="40">
        <f t="shared" si="7"/>
        <v>0</v>
      </c>
      <c r="F243" s="64"/>
      <c r="G243" s="235"/>
      <c r="H243" s="252"/>
      <c r="I243" s="64"/>
      <c r="J243" s="45">
        <f t="shared" si="8"/>
        <v>0</v>
      </c>
      <c r="K243" s="100"/>
      <c r="L243" s="99"/>
      <c r="M243" s="99"/>
      <c r="N243" s="77">
        <f t="shared" si="6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5"/>
      <c r="C244" s="189"/>
      <c r="D244" s="189"/>
      <c r="E244" s="40">
        <f t="shared" si="7"/>
        <v>0</v>
      </c>
      <c r="F244" s="64"/>
      <c r="G244" s="235"/>
      <c r="H244" s="252"/>
      <c r="I244" s="64"/>
      <c r="J244" s="45">
        <f t="shared" si="8"/>
        <v>0</v>
      </c>
      <c r="K244" s="100"/>
      <c r="L244" s="286"/>
      <c r="M244" s="287"/>
      <c r="N244" s="77">
        <f t="shared" ref="N244:N253" si="9">K244*I244-M244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7"/>
        <v>0</v>
      </c>
      <c r="F245" s="200"/>
      <c r="G245" s="289"/>
      <c r="H245" s="290"/>
      <c r="I245" s="116"/>
      <c r="J245" s="45">
        <f t="shared" si="8"/>
        <v>0</v>
      </c>
      <c r="K245" s="100"/>
      <c r="L245" s="286"/>
      <c r="M245" s="287"/>
      <c r="N245" s="77">
        <f t="shared" si="9"/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88"/>
      <c r="C246" s="200"/>
      <c r="D246" s="200"/>
      <c r="E246" s="40">
        <f t="shared" si="7"/>
        <v>0</v>
      </c>
      <c r="F246" s="200"/>
      <c r="G246" s="289"/>
      <c r="H246" s="290"/>
      <c r="I246" s="116"/>
      <c r="J246" s="45">
        <f t="shared" si="8"/>
        <v>0</v>
      </c>
      <c r="K246" s="100"/>
      <c r="L246" s="286"/>
      <c r="M246" s="287"/>
      <c r="N246" s="77">
        <f t="shared" si="9"/>
        <v>0</v>
      </c>
      <c r="O246" s="234"/>
      <c r="P246" s="256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7"/>
        <v>0</v>
      </c>
      <c r="F247" s="200"/>
      <c r="G247" s="289"/>
      <c r="H247" s="290"/>
      <c r="I247" s="116"/>
      <c r="J247" s="45">
        <f t="shared" si="8"/>
        <v>0</v>
      </c>
      <c r="K247" s="100"/>
      <c r="L247" s="286"/>
      <c r="M247" s="287"/>
      <c r="N247" s="77">
        <f t="shared" si="9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7"/>
        <v>0</v>
      </c>
      <c r="F248" s="200"/>
      <c r="G248" s="289"/>
      <c r="H248" s="290"/>
      <c r="I248" s="116"/>
      <c r="J248" s="45">
        <f t="shared" si="8"/>
        <v>0</v>
      </c>
      <c r="K248" s="100"/>
      <c r="L248" s="286"/>
      <c r="M248" s="287"/>
      <c r="N248" s="77">
        <f t="shared" si="9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17.25" thickTop="1" thickBot="1" x14ac:dyDescent="0.3">
      <c r="A249" s="211"/>
      <c r="B249" s="291"/>
      <c r="C249" s="200"/>
      <c r="D249" s="200"/>
      <c r="E249" s="40">
        <f t="shared" si="7"/>
        <v>0</v>
      </c>
      <c r="F249" s="200"/>
      <c r="G249" s="289"/>
      <c r="H249" s="290"/>
      <c r="I249" s="116"/>
      <c r="J249" s="45">
        <f t="shared" si="8"/>
        <v>0</v>
      </c>
      <c r="K249" s="100"/>
      <c r="L249" s="286"/>
      <c r="M249" s="287"/>
      <c r="N249" s="77">
        <f t="shared" si="9"/>
        <v>0</v>
      </c>
      <c r="O249" s="98"/>
      <c r="P249" s="222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3"/>
      <c r="E250" s="40">
        <f t="shared" si="7"/>
        <v>0</v>
      </c>
      <c r="F250" s="44"/>
      <c r="G250" s="294"/>
      <c r="H250" s="295"/>
      <c r="I250" s="64"/>
      <c r="J250" s="45">
        <f t="shared" si="8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7"/>
        <v>0</v>
      </c>
      <c r="F251" s="64"/>
      <c r="G251" s="235"/>
      <c r="H251" s="252"/>
      <c r="I251" s="64"/>
      <c r="J251" s="45">
        <f t="shared" si="8"/>
        <v>0</v>
      </c>
      <c r="K251" s="100"/>
      <c r="L251" s="286"/>
      <c r="M251" s="296"/>
      <c r="N251" s="77">
        <f t="shared" si="9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2"/>
      <c r="D252" s="292"/>
      <c r="E252" s="40">
        <f t="shared" si="7"/>
        <v>0</v>
      </c>
      <c r="F252" s="64"/>
      <c r="G252" s="235"/>
      <c r="H252" s="252"/>
      <c r="I252" s="64"/>
      <c r="J252" s="45">
        <f t="shared" si="8"/>
        <v>0</v>
      </c>
      <c r="K252" s="100"/>
      <c r="L252" s="286"/>
      <c r="M252" s="296"/>
      <c r="N252" s="77">
        <f t="shared" si="9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20.25" thickTop="1" thickBot="1" x14ac:dyDescent="0.35">
      <c r="A253" s="211"/>
      <c r="B253" s="210"/>
      <c r="C253" s="297"/>
      <c r="D253" s="297"/>
      <c r="E253" s="40">
        <f t="shared" si="7"/>
        <v>0</v>
      </c>
      <c r="F253" s="64"/>
      <c r="G253" s="235"/>
      <c r="H253" s="252"/>
      <c r="I253" s="64"/>
      <c r="J253" s="45">
        <f t="shared" si="8"/>
        <v>0</v>
      </c>
      <c r="K253" s="100"/>
      <c r="L253" s="286"/>
      <c r="M253" s="296"/>
      <c r="N253" s="77">
        <f t="shared" si="9"/>
        <v>0</v>
      </c>
      <c r="O253" s="234"/>
      <c r="P253" s="256"/>
      <c r="Q253" s="128"/>
      <c r="R253" s="129"/>
      <c r="S253" s="180"/>
      <c r="T253" s="52"/>
      <c r="U253" s="53"/>
      <c r="V253" s="54"/>
    </row>
    <row r="254" spans="1:22" ht="17.25" thickTop="1" thickBot="1" x14ac:dyDescent="0.3">
      <c r="A254" s="298"/>
      <c r="B254" s="210"/>
      <c r="C254" s="210"/>
      <c r="D254" s="210"/>
      <c r="E254" s="40">
        <f t="shared" si="7"/>
        <v>0</v>
      </c>
      <c r="F254" s="268"/>
      <c r="G254" s="235"/>
      <c r="H254" s="269"/>
      <c r="I254" s="268">
        <v>0</v>
      </c>
      <c r="J254" s="45">
        <f t="shared" si="8"/>
        <v>0</v>
      </c>
      <c r="K254" s="299"/>
      <c r="L254" s="299"/>
      <c r="M254" s="299"/>
      <c r="N254" s="300">
        <f t="shared" ref="N254:N265" si="10">K254*I254</f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7"/>
        <v>0</v>
      </c>
      <c r="F255" s="268"/>
      <c r="G255" s="235"/>
      <c r="H255" s="269"/>
      <c r="I255" s="268">
        <v>0</v>
      </c>
      <c r="J255" s="45">
        <f t="shared" si="8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7"/>
        <v>0</v>
      </c>
      <c r="F256" s="268"/>
      <c r="G256" s="235"/>
      <c r="H256" s="269"/>
      <c r="I256" s="268">
        <v>0</v>
      </c>
      <c r="J256" s="45">
        <f t="shared" si="8"/>
        <v>0</v>
      </c>
      <c r="K256" s="299"/>
      <c r="L256" s="299"/>
      <c r="M256" s="299"/>
      <c r="N256" s="300">
        <f t="shared" si="10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298"/>
      <c r="B257" s="210"/>
      <c r="C257" s="210"/>
      <c r="D257" s="210"/>
      <c r="E257" s="40">
        <f t="shared" si="7"/>
        <v>0</v>
      </c>
      <c r="F257" s="268"/>
      <c r="G257" s="235"/>
      <c r="H257" s="305"/>
      <c r="I257" s="268">
        <v>0</v>
      </c>
      <c r="J257" s="45">
        <f t="shared" si="8"/>
        <v>0</v>
      </c>
      <c r="K257" s="299"/>
      <c r="L257" s="299"/>
      <c r="M257" s="299"/>
      <c r="N257" s="300">
        <f t="shared" si="10"/>
        <v>0</v>
      </c>
      <c r="O257" s="301"/>
      <c r="P257" s="256"/>
      <c r="Q257" s="128"/>
      <c r="R257" s="302"/>
      <c r="S257" s="303"/>
      <c r="T257" s="304"/>
      <c r="U257" s="272"/>
      <c r="V257" s="276"/>
    </row>
    <row r="258" spans="1:22" ht="17.25" thickTop="1" thickBot="1" x14ac:dyDescent="0.3">
      <c r="A258" s="306"/>
      <c r="B258" s="210"/>
      <c r="C258" s="210"/>
      <c r="D258" s="210"/>
      <c r="E258" s="40">
        <f t="shared" si="7"/>
        <v>0</v>
      </c>
      <c r="F258" s="268"/>
      <c r="G258" s="235"/>
      <c r="H258" s="307"/>
      <c r="I258" s="268">
        <v>0</v>
      </c>
      <c r="J258" s="45">
        <f t="shared" si="8"/>
        <v>0</v>
      </c>
      <c r="K258" s="299"/>
      <c r="L258" s="299"/>
      <c r="M258" s="299"/>
      <c r="N258" s="300">
        <f t="shared" si="10"/>
        <v>0</v>
      </c>
      <c r="O258" s="301"/>
      <c r="P258" s="256"/>
      <c r="Q258" s="128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7"/>
        <v>0</v>
      </c>
      <c r="H259" s="313"/>
      <c r="I259" s="311">
        <v>0</v>
      </c>
      <c r="J259" s="45">
        <f t="shared" si="8"/>
        <v>0</v>
      </c>
      <c r="K259" s="314"/>
      <c r="L259" s="314"/>
      <c r="M259" s="314"/>
      <c r="N259" s="300">
        <f t="shared" si="10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7"/>
        <v>0</v>
      </c>
      <c r="I260" s="311">
        <v>0</v>
      </c>
      <c r="J260" s="45">
        <f t="shared" si="8"/>
        <v>0</v>
      </c>
      <c r="K260" s="314"/>
      <c r="L260" s="314"/>
      <c r="M260" s="314"/>
      <c r="N260" s="300">
        <f t="shared" si="10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17.25" thickTop="1" thickBot="1" x14ac:dyDescent="0.3">
      <c r="A261" s="308"/>
      <c r="B261" s="309"/>
      <c r="E261" s="40">
        <f t="shared" si="7"/>
        <v>0</v>
      </c>
      <c r="I261" s="316">
        <v>0</v>
      </c>
      <c r="J261" s="45">
        <f t="shared" si="8"/>
        <v>0</v>
      </c>
      <c r="K261" s="314"/>
      <c r="L261" s="314"/>
      <c r="M261" s="314"/>
      <c r="N261" s="300">
        <f t="shared" si="10"/>
        <v>0</v>
      </c>
      <c r="O261" s="301"/>
      <c r="P261" s="256"/>
      <c r="Q261" s="271"/>
      <c r="R261" s="302"/>
      <c r="S261" s="303"/>
      <c r="T261" s="304"/>
      <c r="U261" s="53"/>
      <c r="V261" s="54"/>
    </row>
    <row r="262" spans="1:22" ht="20.25" thickTop="1" thickBot="1" x14ac:dyDescent="0.35">
      <c r="A262" s="308"/>
      <c r="B262" s="309"/>
      <c r="E262" s="40" t="e">
        <f t="shared" si="7"/>
        <v>#VALUE!</v>
      </c>
      <c r="F262" s="552" t="s">
        <v>26</v>
      </c>
      <c r="G262" s="552"/>
      <c r="H262" s="553"/>
      <c r="I262" s="317">
        <f>SUM(I4:I261)</f>
        <v>426245.47000000003</v>
      </c>
      <c r="J262" s="318"/>
      <c r="K262" s="314"/>
      <c r="L262" s="319"/>
      <c r="M262" s="314"/>
      <c r="N262" s="300">
        <f t="shared" si="10"/>
        <v>0</v>
      </c>
      <c r="O262" s="301"/>
      <c r="P262" s="256"/>
      <c r="Q262" s="271"/>
      <c r="R262" s="302"/>
      <c r="S262" s="320"/>
      <c r="T262" s="274"/>
      <c r="U262" s="275"/>
      <c r="V262" s="54"/>
    </row>
    <row r="263" spans="1:22" ht="20.25" thickTop="1" thickBot="1" x14ac:dyDescent="0.3">
      <c r="A263" s="321"/>
      <c r="B263" s="309"/>
      <c r="E263" s="40">
        <f t="shared" si="7"/>
        <v>0</v>
      </c>
      <c r="I263" s="322"/>
      <c r="J263" s="318"/>
      <c r="K263" s="314"/>
      <c r="L263" s="319"/>
      <c r="M263" s="314"/>
      <c r="N263" s="300">
        <f t="shared" si="10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7"/>
        <v>0</v>
      </c>
      <c r="J264" s="311"/>
      <c r="K264" s="314"/>
      <c r="L264" s="314"/>
      <c r="M264" s="314"/>
      <c r="N264" s="300">
        <f t="shared" si="10"/>
        <v>0</v>
      </c>
      <c r="O264" s="323"/>
      <c r="Q264" s="10"/>
      <c r="R264" s="324"/>
      <c r="S264" s="325"/>
      <c r="T264" s="326"/>
      <c r="V264" s="15"/>
    </row>
    <row r="265" spans="1:22" ht="17.25" thickTop="1" thickBot="1" x14ac:dyDescent="0.3">
      <c r="A265" s="308"/>
      <c r="B265" s="309"/>
      <c r="E265" s="40">
        <f t="shared" si="7"/>
        <v>0</v>
      </c>
      <c r="J265" s="311"/>
      <c r="K265" s="328"/>
      <c r="N265" s="300">
        <f t="shared" si="10"/>
        <v>0</v>
      </c>
      <c r="O265" s="329"/>
      <c r="Q265" s="10"/>
      <c r="R265" s="324"/>
      <c r="S265" s="325"/>
      <c r="T265" s="330"/>
      <c r="V265" s="15"/>
    </row>
    <row r="266" spans="1:22" ht="17.25" thickTop="1" thickBot="1" x14ac:dyDescent="0.3">
      <c r="A266" s="308"/>
      <c r="H266" s="332"/>
      <c r="I266" s="333" t="s">
        <v>27</v>
      </c>
      <c r="J266" s="334"/>
      <c r="K266" s="334"/>
      <c r="L266" s="335">
        <f>SUM(L254:L265)</f>
        <v>0</v>
      </c>
      <c r="M266" s="336"/>
      <c r="N266" s="337">
        <f>SUM(N4:N265)</f>
        <v>15930057.603</v>
      </c>
      <c r="O266" s="338"/>
      <c r="Q266" s="339">
        <f>SUM(Q4:Q265)</f>
        <v>361400</v>
      </c>
      <c r="R266" s="8"/>
      <c r="S266" s="340">
        <f>SUM(S17:S265)</f>
        <v>0</v>
      </c>
      <c r="T266" s="341"/>
      <c r="U266" s="342"/>
      <c r="V266" s="343">
        <f>SUM(V254:V265)</f>
        <v>0</v>
      </c>
    </row>
    <row r="267" spans="1:22" x14ac:dyDescent="0.25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6.5" thickBot="1" x14ac:dyDescent="0.3">
      <c r="A268" s="308"/>
      <c r="H268" s="332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ht="19.5" thickTop="1" x14ac:dyDescent="0.25">
      <c r="A269" s="308"/>
      <c r="I269" s="350" t="s">
        <v>28</v>
      </c>
      <c r="J269" s="351"/>
      <c r="K269" s="351"/>
      <c r="L269" s="352"/>
      <c r="M269" s="352"/>
      <c r="N269" s="353">
        <f>V266+S266+Q266+N266+L266</f>
        <v>16291457.603</v>
      </c>
      <c r="O269" s="354"/>
      <c r="R269" s="324"/>
      <c r="S269" s="347"/>
      <c r="U269" s="349"/>
      <c r="V269"/>
    </row>
    <row r="270" spans="1:22" ht="19.5" thickBot="1" x14ac:dyDescent="0.3">
      <c r="A270" s="355"/>
      <c r="I270" s="356"/>
      <c r="J270" s="357"/>
      <c r="K270" s="357"/>
      <c r="L270" s="358"/>
      <c r="M270" s="358"/>
      <c r="N270" s="359"/>
      <c r="O270" s="360"/>
      <c r="R270" s="324"/>
      <c r="S270" s="347"/>
      <c r="U270" s="349"/>
      <c r="V270"/>
    </row>
    <row r="271" spans="1:22" ht="16.5" thickTop="1" x14ac:dyDescent="0.25">
      <c r="A271" s="355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45"/>
      <c r="K272" s="346"/>
      <c r="L272" s="346"/>
      <c r="M272" s="346"/>
      <c r="N272" s="300"/>
      <c r="O272" s="338"/>
      <c r="R272" s="324"/>
      <c r="S272" s="347"/>
      <c r="U272" s="349"/>
      <c r="V272"/>
    </row>
    <row r="273" spans="1:22" x14ac:dyDescent="0.25">
      <c r="A273" s="308"/>
      <c r="I273" s="344"/>
      <c r="J273" s="361"/>
      <c r="K273" s="346"/>
      <c r="L273" s="346"/>
      <c r="M273" s="346"/>
      <c r="N273" s="300"/>
      <c r="O273" s="362"/>
      <c r="R273" s="324"/>
      <c r="S273" s="347"/>
      <c r="U273" s="349"/>
      <c r="V273"/>
    </row>
    <row r="274" spans="1:22" x14ac:dyDescent="0.25">
      <c r="A274" s="355"/>
      <c r="N274" s="300"/>
      <c r="O274" s="364"/>
      <c r="R274" s="324"/>
      <c r="S274" s="347"/>
      <c r="U274" s="349"/>
      <c r="V274"/>
    </row>
    <row r="275" spans="1:22" x14ac:dyDescent="0.25">
      <c r="A275" s="355"/>
      <c r="O275" s="364"/>
      <c r="S275" s="347"/>
      <c r="U275" s="349"/>
      <c r="V275"/>
    </row>
    <row r="276" spans="1:22" x14ac:dyDescent="0.25">
      <c r="A276" s="308"/>
      <c r="B276" s="309"/>
      <c r="N276" s="300"/>
      <c r="O276" s="338"/>
      <c r="S276" s="347"/>
      <c r="U276" s="349"/>
      <c r="V276"/>
    </row>
    <row r="277" spans="1:22" x14ac:dyDescent="0.25">
      <c r="A277" s="355"/>
      <c r="B277" s="309"/>
      <c r="N277" s="300"/>
      <c r="O277" s="338"/>
      <c r="S277" s="347"/>
      <c r="U277" s="349"/>
      <c r="V277"/>
    </row>
    <row r="278" spans="1:22" x14ac:dyDescent="0.25">
      <c r="A278" s="308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55"/>
      <c r="B279" s="309"/>
      <c r="I279" s="344"/>
      <c r="J279" s="345"/>
      <c r="K279" s="346"/>
      <c r="L279" s="346"/>
      <c r="M279" s="346"/>
      <c r="N279" s="300"/>
      <c r="O279" s="338"/>
      <c r="S279" s="347"/>
      <c r="U279" s="349"/>
      <c r="V279"/>
    </row>
    <row r="280" spans="1:22" x14ac:dyDescent="0.25">
      <c r="A280" s="308"/>
      <c r="B280" s="309"/>
      <c r="I280" s="365"/>
      <c r="J280" s="342"/>
      <c r="K280" s="342"/>
      <c r="N280" s="300"/>
      <c r="O280" s="338"/>
      <c r="S280" s="347"/>
      <c r="U280" s="349"/>
      <c r="V280"/>
    </row>
    <row r="281" spans="1:22" x14ac:dyDescent="0.25">
      <c r="A281" s="355"/>
      <c r="S281" s="347"/>
      <c r="U281" s="349"/>
      <c r="V281"/>
    </row>
    <row r="282" spans="1:22" x14ac:dyDescent="0.25">
      <c r="A282" s="308"/>
      <c r="S282" s="347"/>
      <c r="U282" s="349"/>
      <c r="V282"/>
    </row>
    <row r="283" spans="1:22" x14ac:dyDescent="0.25">
      <c r="A283" s="308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55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73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21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370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370"/>
      <c r="I294" s="371"/>
      <c r="J294"/>
      <c r="K294"/>
      <c r="L294"/>
      <c r="M294"/>
      <c r="P294" s="372"/>
      <c r="Q294" s="347"/>
      <c r="S294" s="347"/>
      <c r="U294" s="349"/>
      <c r="V294"/>
    </row>
    <row r="295" spans="1:22" x14ac:dyDescent="0.25">
      <c r="A295" s="308"/>
      <c r="B295" s="366"/>
      <c r="C295" s="366"/>
      <c r="D295" s="366"/>
      <c r="E295" s="367"/>
      <c r="F295" s="368"/>
      <c r="G295" s="369"/>
      <c r="H295" s="370"/>
      <c r="I295" s="371"/>
      <c r="J295"/>
      <c r="K295"/>
      <c r="L295"/>
      <c r="M295"/>
      <c r="P295" s="372"/>
      <c r="Q295" s="347"/>
      <c r="S295" s="347"/>
      <c r="U295" s="349"/>
      <c r="V295"/>
    </row>
  </sheetData>
  <mergeCells count="29">
    <mergeCell ref="P68:P69"/>
    <mergeCell ref="C63:C64"/>
    <mergeCell ref="H63:H64"/>
    <mergeCell ref="O68:O69"/>
    <mergeCell ref="A58:A59"/>
    <mergeCell ref="C58:C59"/>
    <mergeCell ref="H58:H59"/>
    <mergeCell ref="O58:O59"/>
    <mergeCell ref="P97:P98"/>
    <mergeCell ref="F262:H262"/>
    <mergeCell ref="O82:O83"/>
    <mergeCell ref="P82:P83"/>
    <mergeCell ref="O84:O85"/>
    <mergeCell ref="P84:P85"/>
    <mergeCell ref="L90:M91"/>
    <mergeCell ref="O97:O98"/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21.42578125" style="310" bestFit="1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29" t="s">
        <v>104</v>
      </c>
      <c r="B1" s="529"/>
      <c r="C1" s="529"/>
      <c r="D1" s="529"/>
      <c r="E1" s="529"/>
      <c r="F1" s="529"/>
      <c r="G1" s="529"/>
      <c r="H1" s="529"/>
      <c r="I1" s="529"/>
      <c r="J1" s="529"/>
      <c r="K1" s="375"/>
      <c r="L1" s="375"/>
      <c r="M1" s="375"/>
      <c r="N1" s="375"/>
      <c r="O1" s="376"/>
      <c r="S1" s="572" t="s">
        <v>142</v>
      </c>
      <c r="T1" s="572"/>
      <c r="U1" s="6" t="s">
        <v>0</v>
      </c>
      <c r="V1" s="7" t="s">
        <v>1</v>
      </c>
      <c r="W1" s="530" t="s">
        <v>2</v>
      </c>
      <c r="X1" s="531"/>
    </row>
    <row r="2" spans="1:24" thickBot="1" x14ac:dyDescent="0.3">
      <c r="A2" s="529"/>
      <c r="B2" s="529"/>
      <c r="C2" s="529"/>
      <c r="D2" s="529"/>
      <c r="E2" s="529"/>
      <c r="F2" s="529"/>
      <c r="G2" s="529"/>
      <c r="H2" s="529"/>
      <c r="I2" s="529"/>
      <c r="J2" s="529"/>
      <c r="K2" s="377"/>
      <c r="L2" s="377"/>
      <c r="M2" s="377"/>
      <c r="N2" s="378"/>
      <c r="O2" s="379"/>
      <c r="Q2" s="10"/>
      <c r="R2" s="11"/>
      <c r="S2" s="573"/>
      <c r="T2" s="57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32" t="s">
        <v>15</v>
      </c>
      <c r="P3" s="533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45" t="s">
        <v>138</v>
      </c>
      <c r="I4" s="409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404" t="s">
        <v>61</v>
      </c>
      <c r="P4" s="394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410" t="s">
        <v>137</v>
      </c>
      <c r="I5" s="411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95" t="s">
        <v>61</v>
      </c>
      <c r="P5" s="396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84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410">
        <v>36790</v>
      </c>
      <c r="I6" s="411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95" t="s">
        <v>59</v>
      </c>
      <c r="P6" s="396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410" t="s">
        <v>132</v>
      </c>
      <c r="I7" s="411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95" t="s">
        <v>59</v>
      </c>
      <c r="P7" s="396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410" t="s">
        <v>131</v>
      </c>
      <c r="I8" s="411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410" t="s">
        <v>136</v>
      </c>
      <c r="I9" s="411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410" t="s">
        <v>133</v>
      </c>
      <c r="I10" s="411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97" t="s">
        <v>59</v>
      </c>
      <c r="P10" s="398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410" t="s">
        <v>134</v>
      </c>
      <c r="I11" s="411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97" t="s">
        <v>59</v>
      </c>
      <c r="P11" s="398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431" t="s">
        <v>179</v>
      </c>
      <c r="D12" s="60"/>
      <c r="E12" s="40"/>
      <c r="F12" s="61">
        <v>0</v>
      </c>
      <c r="G12" s="62">
        <v>44600</v>
      </c>
      <c r="H12" s="410" t="s">
        <v>135</v>
      </c>
      <c r="I12" s="411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97" t="s">
        <v>59</v>
      </c>
      <c r="P12" s="398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432" t="s">
        <v>180</v>
      </c>
      <c r="D13" s="60"/>
      <c r="E13" s="40"/>
      <c r="F13" s="61">
        <v>22180</v>
      </c>
      <c r="G13" s="62">
        <v>44602</v>
      </c>
      <c r="H13" s="410" t="s">
        <v>164</v>
      </c>
      <c r="I13" s="411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97" t="s">
        <v>61</v>
      </c>
      <c r="P13" s="398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410" t="s">
        <v>165</v>
      </c>
      <c r="I14" s="411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97" t="s">
        <v>61</v>
      </c>
      <c r="P14" s="398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410" t="s">
        <v>166</v>
      </c>
      <c r="I15" s="411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97" t="s">
        <v>61</v>
      </c>
      <c r="P15" s="398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410" t="s">
        <v>167</v>
      </c>
      <c r="I16" s="411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97" t="s">
        <v>61</v>
      </c>
      <c r="P16" s="398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410" t="s">
        <v>168</v>
      </c>
      <c r="I17" s="411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97" t="s">
        <v>61</v>
      </c>
      <c r="P17" s="398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57" t="s">
        <v>269</v>
      </c>
      <c r="V17" s="458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410" t="s">
        <v>169</v>
      </c>
      <c r="I18" s="411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97" t="s">
        <v>61</v>
      </c>
      <c r="P18" s="398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410" t="s">
        <v>170</v>
      </c>
      <c r="I19" s="411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97" t="s">
        <v>61</v>
      </c>
      <c r="P19" s="398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410" t="s">
        <v>150</v>
      </c>
      <c r="I20" s="411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59" t="s">
        <v>270</v>
      </c>
      <c r="V20" s="460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410" t="s">
        <v>152</v>
      </c>
      <c r="I21" s="411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59" t="s">
        <v>270</v>
      </c>
      <c r="V21" s="460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410" t="s">
        <v>199</v>
      </c>
      <c r="I22" s="411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417" t="s">
        <v>61</v>
      </c>
      <c r="P22" s="418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59" t="s">
        <v>270</v>
      </c>
      <c r="V22" s="460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410" t="s">
        <v>200</v>
      </c>
      <c r="I23" s="411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417" t="s">
        <v>61</v>
      </c>
      <c r="P23" s="418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59" t="s">
        <v>270</v>
      </c>
      <c r="V23" s="460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410" t="s">
        <v>201</v>
      </c>
      <c r="I24" s="411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416" t="s">
        <v>61</v>
      </c>
      <c r="P24" s="418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59" t="s">
        <v>270</v>
      </c>
      <c r="V24" s="460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410" t="s">
        <v>202</v>
      </c>
      <c r="I25" s="411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417" t="s">
        <v>61</v>
      </c>
      <c r="P25" s="418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59" t="s">
        <v>270</v>
      </c>
      <c r="V25" s="460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410" t="s">
        <v>203</v>
      </c>
      <c r="I26" s="411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417" t="s">
        <v>61</v>
      </c>
      <c r="P26" s="418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59" t="s">
        <v>270</v>
      </c>
      <c r="V26" s="460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410" t="s">
        <v>204</v>
      </c>
      <c r="I27" s="411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417" t="s">
        <v>61</v>
      </c>
      <c r="P27" s="418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59" t="s">
        <v>270</v>
      </c>
      <c r="V27" s="460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410" t="s">
        <v>214</v>
      </c>
      <c r="I28" s="411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417" t="s">
        <v>215</v>
      </c>
      <c r="P28" s="418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59" t="s">
        <v>270</v>
      </c>
      <c r="V28" s="460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410" t="s">
        <v>213</v>
      </c>
      <c r="I29" s="411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417" t="s">
        <v>61</v>
      </c>
      <c r="P29" s="418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59" t="s">
        <v>270</v>
      </c>
      <c r="V29" s="460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61" t="s">
        <v>272</v>
      </c>
      <c r="D30" s="60"/>
      <c r="E30" s="40"/>
      <c r="F30" s="61">
        <v>21460</v>
      </c>
      <c r="G30" s="62">
        <v>44619</v>
      </c>
      <c r="H30" s="410" t="s">
        <v>217</v>
      </c>
      <c r="I30" s="411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417" t="s">
        <v>61</v>
      </c>
      <c r="P30" s="418">
        <v>44634</v>
      </c>
      <c r="Q30" s="443">
        <v>25140</v>
      </c>
      <c r="R30" s="444">
        <v>44627</v>
      </c>
      <c r="S30" s="91">
        <v>11200</v>
      </c>
      <c r="T30" s="92" t="s">
        <v>195</v>
      </c>
      <c r="U30" s="459" t="s">
        <v>270</v>
      </c>
      <c r="V30" s="460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61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417" t="s">
        <v>61</v>
      </c>
      <c r="P31" s="418">
        <v>44634</v>
      </c>
      <c r="Q31" s="443">
        <v>0</v>
      </c>
      <c r="R31" s="444">
        <v>44627</v>
      </c>
      <c r="S31" s="91">
        <v>0</v>
      </c>
      <c r="T31" s="92" t="s">
        <v>195</v>
      </c>
      <c r="U31" s="459" t="s">
        <v>270</v>
      </c>
      <c r="V31" s="460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3.25" customHeight="1" thickTop="1" thickBot="1" x14ac:dyDescent="0.35">
      <c r="A55" s="574" t="s">
        <v>41</v>
      </c>
      <c r="B55" s="148" t="s">
        <v>23</v>
      </c>
      <c r="C55" s="548" t="s">
        <v>160</v>
      </c>
      <c r="D55" s="150"/>
      <c r="E55" s="40"/>
      <c r="F55" s="151">
        <v>1331.6</v>
      </c>
      <c r="G55" s="152">
        <v>44599</v>
      </c>
      <c r="H55" s="564" t="s">
        <v>161</v>
      </c>
      <c r="I55" s="151">
        <v>1331.6</v>
      </c>
      <c r="J55" s="45">
        <f t="shared" si="0"/>
        <v>0</v>
      </c>
      <c r="K55" s="46">
        <v>93</v>
      </c>
      <c r="L55" s="65"/>
      <c r="M55" s="65"/>
      <c r="N55" s="154">
        <f t="shared" si="1"/>
        <v>123838.79999999999</v>
      </c>
      <c r="O55" s="89"/>
      <c r="P55" s="162"/>
      <c r="Q55" s="128"/>
      <c r="R55" s="158"/>
      <c r="S55" s="92"/>
      <c r="T55" s="92"/>
      <c r="U55" s="159"/>
      <c r="V55" s="160"/>
    </row>
    <row r="56" spans="1:24" s="161" customFormat="1" ht="23.25" customHeight="1" thickTop="1" thickBot="1" x14ac:dyDescent="0.35">
      <c r="A56" s="575"/>
      <c r="B56" s="148" t="s">
        <v>24</v>
      </c>
      <c r="C56" s="549"/>
      <c r="D56" s="163"/>
      <c r="E56" s="40"/>
      <c r="F56" s="151">
        <v>194.4</v>
      </c>
      <c r="G56" s="152">
        <v>44599</v>
      </c>
      <c r="H56" s="565"/>
      <c r="I56" s="151">
        <v>194.4</v>
      </c>
      <c r="J56" s="45">
        <f t="shared" si="0"/>
        <v>0</v>
      </c>
      <c r="K56" s="46">
        <v>104</v>
      </c>
      <c r="L56" s="65"/>
      <c r="M56" s="65"/>
      <c r="N56" s="154">
        <f t="shared" si="1"/>
        <v>20217.600000000002</v>
      </c>
      <c r="O56" s="164"/>
      <c r="P56" s="162"/>
      <c r="Q56" s="164"/>
      <c r="R56" s="158"/>
      <c r="S56" s="92"/>
      <c r="T56" s="92"/>
      <c r="U56" s="159"/>
      <c r="V56" s="160"/>
      <c r="W56"/>
      <c r="X56"/>
    </row>
    <row r="57" spans="1:24" ht="26.25" customHeight="1" thickTop="1" thickBot="1" x14ac:dyDescent="0.35">
      <c r="A57" s="566" t="s">
        <v>41</v>
      </c>
      <c r="B57" s="148" t="s">
        <v>24</v>
      </c>
      <c r="C57" s="568" t="s">
        <v>162</v>
      </c>
      <c r="D57" s="165"/>
      <c r="E57" s="40"/>
      <c r="F57" s="151">
        <v>344</v>
      </c>
      <c r="G57" s="152">
        <v>44606</v>
      </c>
      <c r="H57" s="564" t="s">
        <v>163</v>
      </c>
      <c r="I57" s="151">
        <v>344</v>
      </c>
      <c r="J57" s="45">
        <f t="shared" si="0"/>
        <v>0</v>
      </c>
      <c r="K57" s="166">
        <v>104</v>
      </c>
      <c r="L57" s="99"/>
      <c r="M57" s="99"/>
      <c r="N57" s="154">
        <f t="shared" si="1"/>
        <v>35776</v>
      </c>
      <c r="O57" s="554" t="s">
        <v>59</v>
      </c>
      <c r="P57" s="560">
        <v>44620</v>
      </c>
      <c r="Q57" s="164"/>
      <c r="R57" s="129"/>
      <c r="S57" s="92"/>
      <c r="T57" s="92"/>
      <c r="U57" s="53"/>
      <c r="V57" s="54"/>
    </row>
    <row r="58" spans="1:24" ht="18.75" customHeight="1" thickTop="1" thickBot="1" x14ac:dyDescent="0.35">
      <c r="A58" s="567"/>
      <c r="B58" s="148" t="s">
        <v>23</v>
      </c>
      <c r="C58" s="569"/>
      <c r="D58" s="165"/>
      <c r="E58" s="40"/>
      <c r="F58" s="151">
        <v>627.6</v>
      </c>
      <c r="G58" s="152">
        <v>44606</v>
      </c>
      <c r="H58" s="565"/>
      <c r="I58" s="151">
        <v>627.60209999999995</v>
      </c>
      <c r="J58" s="45">
        <f t="shared" si="0"/>
        <v>2.0999999999276042E-3</v>
      </c>
      <c r="K58" s="166">
        <v>93</v>
      </c>
      <c r="L58" s="99"/>
      <c r="M58" s="99"/>
      <c r="N58" s="154">
        <f t="shared" si="1"/>
        <v>58366.995299999995</v>
      </c>
      <c r="O58" s="570"/>
      <c r="P58" s="571"/>
      <c r="Q58" s="164"/>
      <c r="R58" s="129"/>
      <c r="S58" s="92"/>
      <c r="T58" s="92"/>
      <c r="U58" s="53"/>
      <c r="V58" s="54"/>
    </row>
    <row r="59" spans="1:24" s="161" customFormat="1" ht="18.75" thickTop="1" thickBot="1" x14ac:dyDescent="0.35">
      <c r="A59" s="449" t="s">
        <v>41</v>
      </c>
      <c r="B59" s="148" t="s">
        <v>23</v>
      </c>
      <c r="C59" s="451" t="s">
        <v>224</v>
      </c>
      <c r="D59" s="163"/>
      <c r="E59" s="40"/>
      <c r="F59" s="151">
        <v>1544.2</v>
      </c>
      <c r="G59" s="152">
        <v>44613</v>
      </c>
      <c r="H59" s="564" t="s">
        <v>225</v>
      </c>
      <c r="I59" s="151">
        <v>1544.2</v>
      </c>
      <c r="J59" s="45">
        <f t="shared" si="0"/>
        <v>0</v>
      </c>
      <c r="K59" s="46">
        <v>96</v>
      </c>
      <c r="L59" s="65"/>
      <c r="M59" s="65"/>
      <c r="N59" s="154">
        <f t="shared" si="1"/>
        <v>148243.20000000001</v>
      </c>
      <c r="O59" s="414" t="s">
        <v>59</v>
      </c>
      <c r="P59" s="453">
        <v>44637</v>
      </c>
      <c r="Q59" s="167"/>
      <c r="R59" s="158"/>
      <c r="S59" s="92"/>
      <c r="T59" s="92"/>
      <c r="U59" s="159"/>
      <c r="V59" s="160"/>
      <c r="W59"/>
      <c r="X59"/>
    </row>
    <row r="60" spans="1:24" ht="21" customHeight="1" thickTop="1" thickBot="1" x14ac:dyDescent="0.35">
      <c r="A60" s="450"/>
      <c r="B60" s="148" t="s">
        <v>24</v>
      </c>
      <c r="C60" s="452"/>
      <c r="D60" s="168"/>
      <c r="E60" s="40"/>
      <c r="F60" s="151"/>
      <c r="G60" s="152"/>
      <c r="H60" s="565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thickTop="1" thickBot="1" x14ac:dyDescent="0.35">
      <c r="A61" s="412"/>
      <c r="B61" s="170"/>
      <c r="C61" s="171"/>
      <c r="D61" s="168"/>
      <c r="E61" s="4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72"/>
      <c r="P61" s="405"/>
      <c r="Q61" s="164"/>
      <c r="R61" s="129"/>
      <c r="S61" s="92"/>
      <c r="T61" s="92"/>
      <c r="U61" s="53"/>
      <c r="V61" s="54"/>
    </row>
    <row r="62" spans="1:24" ht="18.75" thickTop="1" thickBot="1" x14ac:dyDescent="0.35">
      <c r="A62" s="147" t="s">
        <v>106</v>
      </c>
      <c r="B62" s="391" t="s">
        <v>155</v>
      </c>
      <c r="C62" s="380" t="s">
        <v>156</v>
      </c>
      <c r="D62" s="176"/>
      <c r="E62" s="40"/>
      <c r="F62" s="151">
        <v>243.6</v>
      </c>
      <c r="G62" s="152">
        <v>44594</v>
      </c>
      <c r="H62" s="153">
        <v>36747</v>
      </c>
      <c r="I62" s="151">
        <v>243.6</v>
      </c>
      <c r="J62" s="45">
        <f t="shared" si="0"/>
        <v>0</v>
      </c>
      <c r="K62" s="166">
        <v>26</v>
      </c>
      <c r="L62" s="99"/>
      <c r="M62" s="99"/>
      <c r="N62" s="48">
        <f t="shared" si="1"/>
        <v>6333.5999999999995</v>
      </c>
      <c r="O62" s="164" t="s">
        <v>59</v>
      </c>
      <c r="P62" s="162">
        <v>44620</v>
      </c>
      <c r="Q62" s="164"/>
      <c r="R62" s="129"/>
      <c r="S62" s="92"/>
      <c r="T62" s="92"/>
      <c r="U62" s="53"/>
      <c r="V62" s="54"/>
    </row>
    <row r="63" spans="1:24" ht="18.75" thickTop="1" thickBot="1" x14ac:dyDescent="0.35">
      <c r="A63" s="147" t="s">
        <v>106</v>
      </c>
      <c r="B63" s="391" t="s">
        <v>157</v>
      </c>
      <c r="C63" s="380" t="s">
        <v>158</v>
      </c>
      <c r="D63" s="176"/>
      <c r="E63" s="40"/>
      <c r="F63" s="383">
        <v>192.9</v>
      </c>
      <c r="G63" s="186">
        <v>44596</v>
      </c>
      <c r="H63" s="381">
        <v>36789</v>
      </c>
      <c r="I63" s="151">
        <v>192.9</v>
      </c>
      <c r="J63" s="45">
        <f t="shared" si="0"/>
        <v>0</v>
      </c>
      <c r="K63" s="166">
        <v>88</v>
      </c>
      <c r="L63" s="99"/>
      <c r="M63" s="99"/>
      <c r="N63" s="48">
        <f t="shared" si="1"/>
        <v>16975.2</v>
      </c>
      <c r="O63" s="164" t="s">
        <v>159</v>
      </c>
      <c r="P63" s="162">
        <v>44620</v>
      </c>
      <c r="Q63" s="164"/>
      <c r="R63" s="129"/>
      <c r="S63" s="92"/>
      <c r="T63" s="92"/>
      <c r="U63" s="53"/>
      <c r="V63" s="54"/>
    </row>
    <row r="64" spans="1:24" ht="18" customHeight="1" thickTop="1" x14ac:dyDescent="0.3">
      <c r="A64" s="413" t="s">
        <v>106</v>
      </c>
      <c r="B64" s="382" t="s">
        <v>153</v>
      </c>
      <c r="C64" s="179" t="s">
        <v>154</v>
      </c>
      <c r="D64" s="380"/>
      <c r="E64" s="40"/>
      <c r="F64" s="383">
        <v>350</v>
      </c>
      <c r="G64" s="186">
        <v>44610</v>
      </c>
      <c r="H64" s="381">
        <v>36983</v>
      </c>
      <c r="I64" s="151">
        <v>350</v>
      </c>
      <c r="J64" s="45">
        <f t="shared" si="0"/>
        <v>0</v>
      </c>
      <c r="K64" s="166">
        <v>51</v>
      </c>
      <c r="L64" s="99"/>
      <c r="M64" s="99"/>
      <c r="N64" s="48">
        <f t="shared" si="1"/>
        <v>17850</v>
      </c>
      <c r="O64" s="164" t="s">
        <v>59</v>
      </c>
      <c r="P64" s="162">
        <v>44620</v>
      </c>
      <c r="Q64" s="164"/>
      <c r="R64" s="129"/>
      <c r="S64" s="180"/>
      <c r="T64" s="52"/>
      <c r="U64" s="53"/>
      <c r="V64" s="54"/>
    </row>
    <row r="65" spans="1:22" ht="17.25" x14ac:dyDescent="0.3">
      <c r="A65" s="80" t="s">
        <v>106</v>
      </c>
      <c r="B65" s="178" t="s">
        <v>240</v>
      </c>
      <c r="C65" s="183" t="s">
        <v>241</v>
      </c>
      <c r="D65" s="171"/>
      <c r="E65" s="60"/>
      <c r="F65" s="151">
        <v>282.8</v>
      </c>
      <c r="G65" s="152">
        <v>44620</v>
      </c>
      <c r="H65" s="153">
        <v>37140</v>
      </c>
      <c r="I65" s="151">
        <v>282.8</v>
      </c>
      <c r="J65" s="45">
        <f t="shared" si="0"/>
        <v>0</v>
      </c>
      <c r="K65" s="166">
        <v>65</v>
      </c>
      <c r="L65" s="99"/>
      <c r="M65" s="99"/>
      <c r="N65" s="48">
        <f t="shared" si="1"/>
        <v>18382</v>
      </c>
      <c r="O65" s="454" t="s">
        <v>61</v>
      </c>
      <c r="P65" s="455">
        <v>44643</v>
      </c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>K72*I72</f>
        <v>0</v>
      </c>
      <c r="O72" s="187"/>
      <c r="P72" s="40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>K73*I73</f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>K74*I74</f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54"/>
      <c r="P79" s="556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55"/>
      <c r="P80" s="557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54"/>
      <c r="P81" s="556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2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55"/>
      <c r="P82" s="557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2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2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2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2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2"/>
        <v>0</v>
      </c>
      <c r="F87" s="64"/>
      <c r="G87" s="117"/>
      <c r="H87" s="63"/>
      <c r="I87" s="64"/>
      <c r="J87" s="45">
        <f t="shared" si="0"/>
        <v>0</v>
      </c>
      <c r="K87" s="100"/>
      <c r="L87" s="558"/>
      <c r="M87" s="559"/>
      <c r="N87" s="77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2"/>
        <v>0</v>
      </c>
      <c r="F88" s="64"/>
      <c r="G88" s="117"/>
      <c r="H88" s="63"/>
      <c r="I88" s="64"/>
      <c r="J88" s="45">
        <f t="shared" si="0"/>
        <v>0</v>
      </c>
      <c r="K88" s="100"/>
      <c r="L88" s="558"/>
      <c r="M88" s="559"/>
      <c r="N88" s="77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2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77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2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2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2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2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2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77">
        <f t="shared" si="1"/>
        <v>0</v>
      </c>
      <c r="O94" s="554"/>
      <c r="P94" s="550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2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77">
        <f t="shared" si="1"/>
        <v>0</v>
      </c>
      <c r="O95" s="555"/>
      <c r="P95" s="551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2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2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2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2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2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2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2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2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2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2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2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3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3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3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3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3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3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3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3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3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3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3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3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3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3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3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3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3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3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3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3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3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3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3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3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3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3"/>
        <v>0</v>
      </c>
      <c r="F151" s="64"/>
      <c r="G151" s="235"/>
      <c r="H151" s="212"/>
      <c r="I151" s="64"/>
      <c r="J151" s="45">
        <f t="shared" ref="J151:J214" si="4">I151-F151</f>
        <v>0</v>
      </c>
      <c r="K151" s="236"/>
      <c r="L151" s="242"/>
      <c r="M151" s="242"/>
      <c r="N151" s="77">
        <f t="shared" si="1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3"/>
        <v>0</v>
      </c>
      <c r="F152" s="64"/>
      <c r="G152" s="235"/>
      <c r="H152" s="212"/>
      <c r="I152" s="64"/>
      <c r="J152" s="45">
        <f t="shared" si="4"/>
        <v>0</v>
      </c>
      <c r="K152" s="236"/>
      <c r="L152" s="242"/>
      <c r="M152" s="242"/>
      <c r="N152" s="77">
        <f t="shared" si="1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3"/>
        <v>0</v>
      </c>
      <c r="F153" s="64"/>
      <c r="G153" s="235"/>
      <c r="H153" s="243"/>
      <c r="I153" s="64"/>
      <c r="J153" s="45">
        <f t="shared" si="4"/>
        <v>0</v>
      </c>
      <c r="K153" s="244"/>
      <c r="L153" s="242"/>
      <c r="M153" s="242"/>
      <c r="N153" s="245">
        <f t="shared" si="1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3"/>
        <v>0</v>
      </c>
      <c r="F154" s="64"/>
      <c r="G154" s="235"/>
      <c r="H154" s="212"/>
      <c r="I154" s="64"/>
      <c r="J154" s="45">
        <f t="shared" si="4"/>
        <v>0</v>
      </c>
      <c r="K154" s="246"/>
      <c r="L154" s="247"/>
      <c r="M154" s="247"/>
      <c r="N154" s="245">
        <f t="shared" si="1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3"/>
        <v>0</v>
      </c>
      <c r="F155" s="249"/>
      <c r="G155" s="235"/>
      <c r="H155" s="224"/>
      <c r="I155" s="64"/>
      <c r="J155" s="45">
        <f t="shared" si="4"/>
        <v>0</v>
      </c>
      <c r="K155" s="246"/>
      <c r="L155" s="250"/>
      <c r="M155" s="250"/>
      <c r="N155" s="245">
        <f>K155*I155</f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3"/>
        <v>0</v>
      </c>
      <c r="F156" s="64"/>
      <c r="G156" s="235"/>
      <c r="H156" s="212"/>
      <c r="I156" s="64"/>
      <c r="J156" s="45">
        <f t="shared" si="4"/>
        <v>0</v>
      </c>
      <c r="K156" s="246"/>
      <c r="L156" s="242"/>
      <c r="M156" s="242"/>
      <c r="N156" s="245">
        <f t="shared" ref="N156:N240" si="5">K156*I156</f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3"/>
        <v>0</v>
      </c>
      <c r="F157" s="64"/>
      <c r="G157" s="235"/>
      <c r="H157" s="251"/>
      <c r="I157" s="64"/>
      <c r="J157" s="45">
        <f t="shared" si="4"/>
        <v>0</v>
      </c>
      <c r="K157" s="100"/>
      <c r="L157" s="242"/>
      <c r="M157" s="242"/>
      <c r="N157" s="77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3"/>
        <v>0</v>
      </c>
      <c r="F158" s="64"/>
      <c r="G158" s="235"/>
      <c r="H158" s="226"/>
      <c r="I158" s="64"/>
      <c r="J158" s="45">
        <f t="shared" si="4"/>
        <v>0</v>
      </c>
      <c r="K158" s="246"/>
      <c r="L158" s="242"/>
      <c r="M158" s="242"/>
      <c r="N158" s="245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3"/>
        <v>0</v>
      </c>
      <c r="F159" s="64"/>
      <c r="G159" s="235"/>
      <c r="H159" s="252"/>
      <c r="I159" s="64"/>
      <c r="J159" s="45">
        <f t="shared" si="4"/>
        <v>0</v>
      </c>
      <c r="K159" s="246"/>
      <c r="L159" s="242"/>
      <c r="M159" s="242"/>
      <c r="N159" s="245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3"/>
        <v>0</v>
      </c>
      <c r="F160" s="64"/>
      <c r="G160" s="235"/>
      <c r="H160" s="253"/>
      <c r="I160" s="64"/>
      <c r="J160" s="45">
        <f t="shared" si="4"/>
        <v>0</v>
      </c>
      <c r="K160" s="246"/>
      <c r="L160" s="254"/>
      <c r="M160" s="254"/>
      <c r="N160" s="245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3"/>
        <v>0</v>
      </c>
      <c r="F161" s="64"/>
      <c r="G161" s="235"/>
      <c r="H161" s="252"/>
      <c r="I161" s="64"/>
      <c r="J161" s="45">
        <f t="shared" si="4"/>
        <v>0</v>
      </c>
      <c r="K161" s="246"/>
      <c r="L161" s="254"/>
      <c r="M161" s="254"/>
      <c r="N161" s="245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3"/>
        <v>0</v>
      </c>
      <c r="F162" s="64"/>
      <c r="G162" s="235"/>
      <c r="H162" s="252"/>
      <c r="I162" s="64"/>
      <c r="J162" s="45">
        <f t="shared" si="4"/>
        <v>0</v>
      </c>
      <c r="K162" s="246"/>
      <c r="L162" s="254"/>
      <c r="M162" s="254"/>
      <c r="N162" s="245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3"/>
        <v>0</v>
      </c>
      <c r="F163" s="64"/>
      <c r="G163" s="235"/>
      <c r="H163" s="252"/>
      <c r="I163" s="64"/>
      <c r="J163" s="45">
        <f t="shared" si="4"/>
        <v>0</v>
      </c>
      <c r="K163" s="100"/>
      <c r="L163" s="99"/>
      <c r="M163" s="99"/>
      <c r="N163" s="77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3"/>
        <v>0</v>
      </c>
      <c r="F164" s="64"/>
      <c r="G164" s="235"/>
      <c r="H164" s="252"/>
      <c r="I164" s="64"/>
      <c r="J164" s="45">
        <f t="shared" si="4"/>
        <v>0</v>
      </c>
      <c r="K164" s="100"/>
      <c r="L164" s="99"/>
      <c r="M164" s="99"/>
      <c r="N164" s="77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3"/>
        <v>0</v>
      </c>
      <c r="F165" s="64"/>
      <c r="G165" s="235"/>
      <c r="H165" s="252"/>
      <c r="I165" s="64"/>
      <c r="J165" s="45">
        <f t="shared" si="4"/>
        <v>0</v>
      </c>
      <c r="K165" s="100"/>
      <c r="L165" s="99"/>
      <c r="M165" s="99"/>
      <c r="N165" s="77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3"/>
        <v>0</v>
      </c>
      <c r="F166" s="64"/>
      <c r="G166" s="235"/>
      <c r="H166" s="238"/>
      <c r="I166" s="64"/>
      <c r="J166" s="45">
        <f t="shared" si="4"/>
        <v>0</v>
      </c>
      <c r="K166" s="100"/>
      <c r="L166" s="99"/>
      <c r="M166" s="99"/>
      <c r="N166" s="77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3"/>
        <v>0</v>
      </c>
      <c r="F167" s="64"/>
      <c r="G167" s="235"/>
      <c r="H167" s="63"/>
      <c r="I167" s="64"/>
      <c r="J167" s="45">
        <f t="shared" si="4"/>
        <v>0</v>
      </c>
      <c r="K167" s="100"/>
      <c r="L167" s="99"/>
      <c r="M167" s="99"/>
      <c r="N167" s="77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3"/>
        <v>0</v>
      </c>
      <c r="F168" s="64"/>
      <c r="G168" s="235"/>
      <c r="H168" s="238"/>
      <c r="I168" s="64"/>
      <c r="J168" s="45">
        <f t="shared" si="4"/>
        <v>0</v>
      </c>
      <c r="K168" s="100"/>
      <c r="L168" s="99"/>
      <c r="M168" s="99"/>
      <c r="N168" s="77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3"/>
        <v>0</v>
      </c>
      <c r="F169" s="64"/>
      <c r="G169" s="235"/>
      <c r="H169" s="238"/>
      <c r="I169" s="64"/>
      <c r="J169" s="45">
        <f t="shared" si="4"/>
        <v>0</v>
      </c>
      <c r="K169" s="100"/>
      <c r="L169" s="99"/>
      <c r="M169" s="99"/>
      <c r="N169" s="77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3"/>
        <v>0</v>
      </c>
      <c r="F170" s="64"/>
      <c r="G170" s="235"/>
      <c r="H170" s="238"/>
      <c r="I170" s="64"/>
      <c r="J170" s="45">
        <f t="shared" si="4"/>
        <v>0</v>
      </c>
      <c r="K170" s="100"/>
      <c r="L170" s="99"/>
      <c r="M170" s="99"/>
      <c r="N170" s="77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3"/>
        <v>0</v>
      </c>
      <c r="F171" s="64"/>
      <c r="G171" s="235"/>
      <c r="H171" s="238"/>
      <c r="I171" s="64"/>
      <c r="J171" s="45">
        <f t="shared" si="4"/>
        <v>0</v>
      </c>
      <c r="K171" s="100"/>
      <c r="L171" s="99"/>
      <c r="M171" s="99"/>
      <c r="N171" s="77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3"/>
        <v>0</v>
      </c>
      <c r="F172" s="64"/>
      <c r="G172" s="235"/>
      <c r="H172" s="238"/>
      <c r="I172" s="64"/>
      <c r="J172" s="45">
        <f t="shared" si="4"/>
        <v>0</v>
      </c>
      <c r="K172" s="100"/>
      <c r="L172" s="99"/>
      <c r="M172" s="99"/>
      <c r="N172" s="77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3"/>
        <v>0</v>
      </c>
      <c r="F173" s="64"/>
      <c r="G173" s="264"/>
      <c r="H173" s="238"/>
      <c r="I173" s="64"/>
      <c r="J173" s="45">
        <f t="shared" si="4"/>
        <v>0</v>
      </c>
      <c r="K173" s="100"/>
      <c r="L173" s="99"/>
      <c r="M173" s="99"/>
      <c r="N173" s="77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3"/>
        <v>0</v>
      </c>
      <c r="F174" s="64"/>
      <c r="G174" s="117"/>
      <c r="H174" s="238"/>
      <c r="I174" s="64"/>
      <c r="J174" s="45">
        <f t="shared" si="4"/>
        <v>0</v>
      </c>
      <c r="K174" s="100"/>
      <c r="L174" s="99"/>
      <c r="M174" s="99"/>
      <c r="N174" s="77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3"/>
        <v>0</v>
      </c>
      <c r="F175" s="268"/>
      <c r="G175" s="235"/>
      <c r="H175" s="269"/>
      <c r="I175" s="268"/>
      <c r="J175" s="45">
        <f t="shared" si="4"/>
        <v>0</v>
      </c>
      <c r="N175" s="77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3"/>
        <v>0</v>
      </c>
      <c r="F176" s="268"/>
      <c r="G176" s="235"/>
      <c r="H176" s="269"/>
      <c r="I176" s="268"/>
      <c r="J176" s="45">
        <f t="shared" si="4"/>
        <v>0</v>
      </c>
      <c r="N176" s="77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6">D177*F177</f>
        <v>0</v>
      </c>
      <c r="F177" s="64"/>
      <c r="G177" s="235"/>
      <c r="H177" s="238"/>
      <c r="I177" s="64"/>
      <c r="J177" s="45">
        <f t="shared" si="4"/>
        <v>0</v>
      </c>
      <c r="K177" s="100"/>
      <c r="L177" s="99"/>
      <c r="M177" s="99"/>
      <c r="N177" s="77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64"/>
      <c r="G178" s="235"/>
      <c r="H178" s="238"/>
      <c r="I178" s="64"/>
      <c r="J178" s="45">
        <f t="shared" si="4"/>
        <v>0</v>
      </c>
      <c r="K178" s="100"/>
      <c r="L178" s="99"/>
      <c r="M178" s="99"/>
      <c r="N178" s="77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6"/>
        <v>0</v>
      </c>
      <c r="F179" s="64"/>
      <c r="G179" s="264"/>
      <c r="H179" s="238"/>
      <c r="I179" s="64"/>
      <c r="J179" s="45">
        <f t="shared" si="4"/>
        <v>0</v>
      </c>
      <c r="K179" s="100"/>
      <c r="L179" s="99"/>
      <c r="M179" s="99"/>
      <c r="N179" s="77">
        <f t="shared" si="5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6"/>
        <v>0</v>
      </c>
      <c r="F180" s="64"/>
      <c r="G180" s="264"/>
      <c r="H180" s="238"/>
      <c r="I180" s="64"/>
      <c r="J180" s="45">
        <f t="shared" si="4"/>
        <v>0</v>
      </c>
      <c r="K180" s="100"/>
      <c r="L180" s="99"/>
      <c r="M180" s="99"/>
      <c r="N180" s="77">
        <f t="shared" si="5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6"/>
        <v>0</v>
      </c>
      <c r="F181" s="64"/>
      <c r="G181" s="264"/>
      <c r="H181" s="238"/>
      <c r="I181" s="64"/>
      <c r="J181" s="45">
        <f t="shared" si="4"/>
        <v>0</v>
      </c>
      <c r="K181" s="100"/>
      <c r="L181" s="99"/>
      <c r="M181" s="99"/>
      <c r="N181" s="77">
        <f t="shared" si="5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6"/>
        <v>0</v>
      </c>
      <c r="F182" s="64"/>
      <c r="G182" s="264"/>
      <c r="H182" s="238"/>
      <c r="I182" s="64"/>
      <c r="J182" s="45">
        <f t="shared" si="4"/>
        <v>0</v>
      </c>
      <c r="K182" s="100"/>
      <c r="L182" s="99"/>
      <c r="M182" s="99"/>
      <c r="N182" s="77">
        <f t="shared" si="5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6"/>
        <v>0</v>
      </c>
      <c r="F183" s="64"/>
      <c r="G183" s="264"/>
      <c r="H183" s="238"/>
      <c r="I183" s="64"/>
      <c r="J183" s="45">
        <f t="shared" si="4"/>
        <v>0</v>
      </c>
      <c r="K183" s="100"/>
      <c r="L183" s="99"/>
      <c r="M183" s="99"/>
      <c r="N183" s="77">
        <f t="shared" si="5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6"/>
        <v>0</v>
      </c>
      <c r="F184" s="64"/>
      <c r="G184" s="235"/>
      <c r="H184" s="238"/>
      <c r="I184" s="64"/>
      <c r="J184" s="45">
        <f t="shared" si="4"/>
        <v>0</v>
      </c>
      <c r="K184" s="100"/>
      <c r="L184" s="99"/>
      <c r="M184" s="99"/>
      <c r="N184" s="77">
        <f t="shared" si="5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6"/>
        <v>0</v>
      </c>
      <c r="F185" s="64"/>
      <c r="G185" s="235"/>
      <c r="H185" s="238"/>
      <c r="I185" s="64"/>
      <c r="J185" s="45">
        <f t="shared" si="4"/>
        <v>0</v>
      </c>
      <c r="K185" s="100"/>
      <c r="L185" s="99"/>
      <c r="M185" s="99"/>
      <c r="N185" s="77">
        <f t="shared" si="5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6"/>
        <v>0</v>
      </c>
      <c r="F186" s="64"/>
      <c r="G186" s="235"/>
      <c r="H186" s="238"/>
      <c r="I186" s="64"/>
      <c r="J186" s="45">
        <f t="shared" si="4"/>
        <v>0</v>
      </c>
      <c r="K186" s="100"/>
      <c r="L186" s="99"/>
      <c r="M186" s="99"/>
      <c r="N186" s="77">
        <f t="shared" si="5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6"/>
        <v>0</v>
      </c>
      <c r="F187" s="64"/>
      <c r="G187" s="235"/>
      <c r="H187" s="238"/>
      <c r="I187" s="64"/>
      <c r="J187" s="45">
        <f t="shared" si="4"/>
        <v>0</v>
      </c>
      <c r="K187" s="100"/>
      <c r="L187" s="99"/>
      <c r="M187" s="99"/>
      <c r="N187" s="77">
        <f t="shared" si="5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6"/>
        <v>0</v>
      </c>
      <c r="F188" s="64"/>
      <c r="G188" s="235"/>
      <c r="H188" s="238"/>
      <c r="I188" s="64"/>
      <c r="J188" s="45">
        <f t="shared" si="4"/>
        <v>0</v>
      </c>
      <c r="K188" s="100"/>
      <c r="L188" s="99"/>
      <c r="M188" s="99"/>
      <c r="N188" s="77">
        <f t="shared" si="5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6"/>
        <v>0</v>
      </c>
      <c r="F189" s="64"/>
      <c r="G189" s="117"/>
      <c r="H189" s="238"/>
      <c r="I189" s="64"/>
      <c r="J189" s="45">
        <f t="shared" si="4"/>
        <v>0</v>
      </c>
      <c r="K189" s="100"/>
      <c r="L189" s="99"/>
      <c r="M189" s="99"/>
      <c r="N189" s="77">
        <f>K189*I189</f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6"/>
        <v>0</v>
      </c>
      <c r="F190" s="64"/>
      <c r="G190" s="235"/>
      <c r="H190" s="238"/>
      <c r="I190" s="64"/>
      <c r="J190" s="45">
        <f t="shared" si="4"/>
        <v>0</v>
      </c>
      <c r="K190" s="100"/>
      <c r="L190" s="99"/>
      <c r="M190" s="99"/>
      <c r="N190" s="77">
        <f t="shared" si="5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6"/>
        <v>0</v>
      </c>
      <c r="F191" s="64"/>
      <c r="G191" s="235"/>
      <c r="H191" s="238"/>
      <c r="I191" s="64"/>
      <c r="J191" s="45">
        <f t="shared" si="4"/>
        <v>0</v>
      </c>
      <c r="K191" s="100"/>
      <c r="L191" s="99"/>
      <c r="M191" s="99"/>
      <c r="N191" s="77">
        <f t="shared" si="5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6"/>
        <v>0</v>
      </c>
      <c r="F192" s="64"/>
      <c r="G192" s="235"/>
      <c r="H192" s="238"/>
      <c r="I192" s="64"/>
      <c r="J192" s="45">
        <f t="shared" si="4"/>
        <v>0</v>
      </c>
      <c r="K192" s="100"/>
      <c r="L192" s="99"/>
      <c r="M192" s="99"/>
      <c r="N192" s="77">
        <f t="shared" si="5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6"/>
        <v>0</v>
      </c>
      <c r="F193" s="281"/>
      <c r="G193" s="264"/>
      <c r="H193" s="238"/>
      <c r="I193" s="64"/>
      <c r="J193" s="45">
        <f t="shared" si="4"/>
        <v>0</v>
      </c>
      <c r="K193" s="100"/>
      <c r="L193" s="99"/>
      <c r="M193" s="99"/>
      <c r="N193" s="77">
        <f t="shared" si="5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6"/>
        <v>0</v>
      </c>
      <c r="F194" s="281"/>
      <c r="G194" s="264"/>
      <c r="H194" s="238"/>
      <c r="I194" s="64"/>
      <c r="J194" s="45">
        <f t="shared" si="4"/>
        <v>0</v>
      </c>
      <c r="K194" s="100"/>
      <c r="L194" s="99"/>
      <c r="M194" s="99"/>
      <c r="N194" s="77">
        <f t="shared" si="5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6"/>
        <v>0</v>
      </c>
      <c r="F195" s="281"/>
      <c r="G195" s="264"/>
      <c r="H195" s="238"/>
      <c r="I195" s="64"/>
      <c r="J195" s="45">
        <f t="shared" si="4"/>
        <v>0</v>
      </c>
      <c r="K195" s="100"/>
      <c r="L195" s="99"/>
      <c r="M195" s="99"/>
      <c r="N195" s="77">
        <f t="shared" si="5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6"/>
        <v>0</v>
      </c>
      <c r="F196" s="281"/>
      <c r="G196" s="264"/>
      <c r="H196" s="238"/>
      <c r="I196" s="64"/>
      <c r="J196" s="45">
        <f t="shared" si="4"/>
        <v>0</v>
      </c>
      <c r="K196" s="100"/>
      <c r="L196" s="99"/>
      <c r="M196" s="99"/>
      <c r="N196" s="77">
        <f t="shared" si="5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6"/>
        <v>0</v>
      </c>
      <c r="F197" s="281"/>
      <c r="G197" s="264"/>
      <c r="H197" s="238"/>
      <c r="I197" s="64"/>
      <c r="J197" s="45">
        <f t="shared" si="4"/>
        <v>0</v>
      </c>
      <c r="K197" s="100"/>
      <c r="L197" s="99"/>
      <c r="M197" s="99"/>
      <c r="N197" s="77">
        <f t="shared" si="5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6"/>
        <v>0</v>
      </c>
      <c r="F198" s="281"/>
      <c r="G198" s="264"/>
      <c r="H198" s="238"/>
      <c r="I198" s="64"/>
      <c r="J198" s="45">
        <f t="shared" si="4"/>
        <v>0</v>
      </c>
      <c r="K198" s="100"/>
      <c r="L198" s="99"/>
      <c r="M198" s="99"/>
      <c r="N198" s="77">
        <f t="shared" si="5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6"/>
        <v>0</v>
      </c>
      <c r="F199" s="281"/>
      <c r="G199" s="264"/>
      <c r="H199" s="238"/>
      <c r="I199" s="64"/>
      <c r="J199" s="45">
        <f t="shared" si="4"/>
        <v>0</v>
      </c>
      <c r="K199" s="100"/>
      <c r="L199" s="99"/>
      <c r="M199" s="99"/>
      <c r="N199" s="77">
        <f t="shared" si="5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6"/>
        <v>0</v>
      </c>
      <c r="F200" s="64"/>
      <c r="G200" s="264"/>
      <c r="H200" s="238"/>
      <c r="I200" s="64"/>
      <c r="J200" s="45">
        <f t="shared" si="4"/>
        <v>0</v>
      </c>
      <c r="K200" s="100"/>
      <c r="L200" s="99"/>
      <c r="M200" s="99"/>
      <c r="N200" s="77">
        <f t="shared" si="5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6"/>
        <v>0</v>
      </c>
      <c r="F201" s="64"/>
      <c r="G201" s="235"/>
      <c r="H201" s="238"/>
      <c r="I201" s="64"/>
      <c r="J201" s="45">
        <f t="shared" si="4"/>
        <v>0</v>
      </c>
      <c r="K201" s="100"/>
      <c r="L201" s="99"/>
      <c r="M201" s="99"/>
      <c r="N201" s="77">
        <f t="shared" si="5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6"/>
        <v>0</v>
      </c>
      <c r="F202" s="64"/>
      <c r="G202" s="235"/>
      <c r="H202" s="238"/>
      <c r="I202" s="64"/>
      <c r="J202" s="45">
        <f t="shared" si="4"/>
        <v>0</v>
      </c>
      <c r="K202" s="100"/>
      <c r="L202" s="99"/>
      <c r="M202" s="99"/>
      <c r="N202" s="77">
        <f t="shared" si="5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6"/>
        <v>0</v>
      </c>
      <c r="F203" s="64"/>
      <c r="G203" s="235"/>
      <c r="H203" s="238"/>
      <c r="I203" s="64"/>
      <c r="J203" s="45">
        <f t="shared" si="4"/>
        <v>0</v>
      </c>
      <c r="K203" s="100"/>
      <c r="L203" s="99"/>
      <c r="M203" s="99"/>
      <c r="N203" s="77">
        <f t="shared" si="5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6"/>
        <v>0</v>
      </c>
      <c r="F204" s="64"/>
      <c r="G204" s="235"/>
      <c r="H204" s="238"/>
      <c r="I204" s="64"/>
      <c r="J204" s="45">
        <f t="shared" si="4"/>
        <v>0</v>
      </c>
      <c r="K204" s="100"/>
      <c r="L204" s="99"/>
      <c r="M204" s="99"/>
      <c r="N204" s="77">
        <f t="shared" si="5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6"/>
        <v>0</v>
      </c>
      <c r="F205" s="64"/>
      <c r="G205" s="235"/>
      <c r="H205" s="238"/>
      <c r="I205" s="64"/>
      <c r="J205" s="45">
        <f t="shared" si="4"/>
        <v>0</v>
      </c>
      <c r="K205" s="100"/>
      <c r="L205" s="99"/>
      <c r="M205" s="99"/>
      <c r="N205" s="77">
        <f t="shared" si="5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6"/>
        <v>0</v>
      </c>
      <c r="F206" s="64"/>
      <c r="G206" s="235"/>
      <c r="H206" s="238"/>
      <c r="I206" s="64"/>
      <c r="J206" s="45">
        <f t="shared" si="4"/>
        <v>0</v>
      </c>
      <c r="K206" s="100"/>
      <c r="L206" s="99"/>
      <c r="M206" s="99"/>
      <c r="N206" s="77">
        <f t="shared" si="5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6"/>
        <v>0</v>
      </c>
      <c r="F207" s="64"/>
      <c r="G207" s="235"/>
      <c r="H207" s="238"/>
      <c r="I207" s="64"/>
      <c r="J207" s="45">
        <f t="shared" si="4"/>
        <v>0</v>
      </c>
      <c r="K207" s="100"/>
      <c r="L207" s="99"/>
      <c r="M207" s="99"/>
      <c r="N207" s="77">
        <f t="shared" si="5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6"/>
        <v>0</v>
      </c>
      <c r="F208" s="64"/>
      <c r="G208" s="235"/>
      <c r="H208" s="238"/>
      <c r="I208" s="64"/>
      <c r="J208" s="45">
        <f t="shared" si="4"/>
        <v>0</v>
      </c>
      <c r="K208" s="100"/>
      <c r="L208" s="99"/>
      <c r="M208" s="99"/>
      <c r="N208" s="77">
        <f t="shared" si="5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6"/>
        <v>0</v>
      </c>
      <c r="F209" s="64"/>
      <c r="G209" s="117"/>
      <c r="H209" s="63"/>
      <c r="I209" s="64"/>
      <c r="J209" s="45">
        <f t="shared" si="4"/>
        <v>0</v>
      </c>
      <c r="K209" s="100"/>
      <c r="L209" s="99"/>
      <c r="M209" s="99"/>
      <c r="N209" s="77">
        <f t="shared" si="5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6"/>
        <v>0</v>
      </c>
      <c r="F210" s="64"/>
      <c r="G210" s="235"/>
      <c r="H210" s="238"/>
      <c r="I210" s="64"/>
      <c r="J210" s="45">
        <f t="shared" si="4"/>
        <v>0</v>
      </c>
      <c r="K210" s="100"/>
      <c r="L210" s="99"/>
      <c r="M210" s="99"/>
      <c r="N210" s="77">
        <f t="shared" si="5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6"/>
        <v>0</v>
      </c>
      <c r="F211" s="64"/>
      <c r="G211" s="235"/>
      <c r="H211" s="238"/>
      <c r="I211" s="64"/>
      <c r="J211" s="45">
        <f t="shared" si="4"/>
        <v>0</v>
      </c>
      <c r="K211" s="100"/>
      <c r="L211" s="99"/>
      <c r="M211" s="99"/>
      <c r="N211" s="77">
        <f t="shared" si="5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6"/>
        <v>0</v>
      </c>
      <c r="F212" s="64"/>
      <c r="G212" s="235"/>
      <c r="H212" s="238"/>
      <c r="I212" s="64"/>
      <c r="J212" s="45">
        <f t="shared" si="4"/>
        <v>0</v>
      </c>
      <c r="K212" s="100"/>
      <c r="L212" s="99"/>
      <c r="M212" s="99"/>
      <c r="N212" s="77">
        <f t="shared" si="5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6"/>
        <v>0</v>
      </c>
      <c r="F213" s="64"/>
      <c r="G213" s="235"/>
      <c r="H213" s="238"/>
      <c r="I213" s="64"/>
      <c r="J213" s="45">
        <f t="shared" si="4"/>
        <v>0</v>
      </c>
      <c r="K213" s="100"/>
      <c r="L213" s="99"/>
      <c r="M213" s="99"/>
      <c r="N213" s="77">
        <f t="shared" si="5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6"/>
        <v>0</v>
      </c>
      <c r="F214" s="64"/>
      <c r="G214" s="235"/>
      <c r="H214" s="238"/>
      <c r="I214" s="64"/>
      <c r="J214" s="45">
        <f t="shared" si="4"/>
        <v>0</v>
      </c>
      <c r="K214" s="100"/>
      <c r="L214" s="99"/>
      <c r="M214" s="99"/>
      <c r="N214" s="77">
        <f t="shared" si="5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6"/>
        <v>0</v>
      </c>
      <c r="F215" s="64"/>
      <c r="G215" s="235"/>
      <c r="H215" s="238"/>
      <c r="I215" s="64"/>
      <c r="J215" s="45">
        <f t="shared" ref="J215:J258" si="7">I215-F215</f>
        <v>0</v>
      </c>
      <c r="K215" s="100"/>
      <c r="L215" s="99"/>
      <c r="M215" s="99"/>
      <c r="N215" s="77">
        <f t="shared" si="5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6"/>
        <v>0</v>
      </c>
      <c r="F216" s="64"/>
      <c r="G216" s="235"/>
      <c r="H216" s="238"/>
      <c r="I216" s="64"/>
      <c r="J216" s="45">
        <f t="shared" si="7"/>
        <v>0</v>
      </c>
      <c r="K216" s="100"/>
      <c r="L216" s="99"/>
      <c r="M216" s="99"/>
      <c r="N216" s="77">
        <f t="shared" si="5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6"/>
        <v>0</v>
      </c>
      <c r="F217" s="64"/>
      <c r="G217" s="235"/>
      <c r="H217" s="238"/>
      <c r="I217" s="64"/>
      <c r="J217" s="45">
        <f t="shared" si="7"/>
        <v>0</v>
      </c>
      <c r="K217" s="100"/>
      <c r="L217" s="99"/>
      <c r="M217" s="99"/>
      <c r="N217" s="77">
        <f t="shared" si="5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6"/>
        <v>0</v>
      </c>
      <c r="F218" s="64"/>
      <c r="G218" s="235"/>
      <c r="H218" s="238"/>
      <c r="I218" s="64"/>
      <c r="J218" s="45">
        <f t="shared" si="7"/>
        <v>0</v>
      </c>
      <c r="K218" s="100"/>
      <c r="L218" s="99"/>
      <c r="M218" s="99"/>
      <c r="N218" s="77">
        <f t="shared" si="5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6"/>
        <v>0</v>
      </c>
      <c r="F219" s="64"/>
      <c r="G219" s="235"/>
      <c r="H219" s="238"/>
      <c r="I219" s="64"/>
      <c r="J219" s="45">
        <f t="shared" si="7"/>
        <v>0</v>
      </c>
      <c r="K219" s="100"/>
      <c r="L219" s="99"/>
      <c r="M219" s="99"/>
      <c r="N219" s="77">
        <f t="shared" si="5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6"/>
        <v>0</v>
      </c>
      <c r="F220" s="64"/>
      <c r="G220" s="235"/>
      <c r="H220" s="238"/>
      <c r="I220" s="64"/>
      <c r="J220" s="45">
        <f t="shared" si="7"/>
        <v>0</v>
      </c>
      <c r="K220" s="100"/>
      <c r="L220" s="99"/>
      <c r="M220" s="99"/>
      <c r="N220" s="77">
        <f t="shared" si="5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6"/>
        <v>0</v>
      </c>
      <c r="F221" s="64"/>
      <c r="G221" s="235"/>
      <c r="H221" s="238"/>
      <c r="I221" s="64"/>
      <c r="J221" s="45">
        <f t="shared" si="7"/>
        <v>0</v>
      </c>
      <c r="K221" s="100"/>
      <c r="L221" s="99"/>
      <c r="M221" s="99"/>
      <c r="N221" s="77">
        <f t="shared" si="5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6"/>
        <v>0</v>
      </c>
      <c r="F222" s="64"/>
      <c r="G222" s="235"/>
      <c r="H222" s="238"/>
      <c r="I222" s="64"/>
      <c r="J222" s="45">
        <f t="shared" si="7"/>
        <v>0</v>
      </c>
      <c r="K222" s="100"/>
      <c r="L222" s="99"/>
      <c r="M222" s="99"/>
      <c r="N222" s="77">
        <f t="shared" si="5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6"/>
        <v>0</v>
      </c>
      <c r="F223" s="64"/>
      <c r="G223" s="235"/>
      <c r="H223" s="238"/>
      <c r="I223" s="64"/>
      <c r="J223" s="45">
        <f t="shared" si="7"/>
        <v>0</v>
      </c>
      <c r="K223" s="100"/>
      <c r="L223" s="99"/>
      <c r="M223" s="99"/>
      <c r="N223" s="77">
        <f t="shared" si="5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6"/>
        <v>0</v>
      </c>
      <c r="F224" s="64"/>
      <c r="G224" s="235"/>
      <c r="H224" s="238"/>
      <c r="I224" s="64"/>
      <c r="J224" s="45">
        <f t="shared" si="7"/>
        <v>0</v>
      </c>
      <c r="K224" s="100"/>
      <c r="L224" s="99"/>
      <c r="M224" s="99"/>
      <c r="N224" s="77">
        <f t="shared" si="5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6"/>
        <v>0</v>
      </c>
      <c r="F225" s="64"/>
      <c r="G225" s="235"/>
      <c r="H225" s="238"/>
      <c r="I225" s="64"/>
      <c r="J225" s="45">
        <f t="shared" si="7"/>
        <v>0</v>
      </c>
      <c r="K225" s="100"/>
      <c r="L225" s="99"/>
      <c r="M225" s="99"/>
      <c r="N225" s="77">
        <f t="shared" si="5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6"/>
        <v>0</v>
      </c>
      <c r="F226" s="64"/>
      <c r="G226" s="235"/>
      <c r="H226" s="238"/>
      <c r="I226" s="64"/>
      <c r="J226" s="45">
        <f t="shared" si="7"/>
        <v>0</v>
      </c>
      <c r="K226" s="100"/>
      <c r="L226" s="99"/>
      <c r="M226" s="99"/>
      <c r="N226" s="77">
        <f t="shared" si="5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6"/>
        <v>0</v>
      </c>
      <c r="F227" s="64"/>
      <c r="G227" s="235"/>
      <c r="H227" s="238"/>
      <c r="I227" s="64"/>
      <c r="J227" s="45">
        <f t="shared" si="7"/>
        <v>0</v>
      </c>
      <c r="K227" s="100"/>
      <c r="L227" s="99"/>
      <c r="M227" s="99"/>
      <c r="N227" s="77">
        <f t="shared" si="5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6"/>
        <v>0</v>
      </c>
      <c r="F228" s="64"/>
      <c r="G228" s="235"/>
      <c r="H228" s="238"/>
      <c r="I228" s="64"/>
      <c r="J228" s="45">
        <f t="shared" si="7"/>
        <v>0</v>
      </c>
      <c r="K228" s="100"/>
      <c r="L228" s="99"/>
      <c r="M228" s="99"/>
      <c r="N228" s="77">
        <f t="shared" si="5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6"/>
        <v>0</v>
      </c>
      <c r="F229" s="64"/>
      <c r="G229" s="235"/>
      <c r="H229" s="238"/>
      <c r="I229" s="64"/>
      <c r="J229" s="45">
        <f t="shared" si="7"/>
        <v>0</v>
      </c>
      <c r="K229" s="100"/>
      <c r="L229" s="99"/>
      <c r="M229" s="99"/>
      <c r="N229" s="77">
        <f t="shared" si="5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6"/>
        <v>0</v>
      </c>
      <c r="F230" s="64"/>
      <c r="G230" s="235"/>
      <c r="H230" s="238"/>
      <c r="I230" s="64"/>
      <c r="J230" s="45">
        <f t="shared" si="7"/>
        <v>0</v>
      </c>
      <c r="K230" s="100"/>
      <c r="L230" s="99"/>
      <c r="M230" s="99"/>
      <c r="N230" s="77">
        <f t="shared" si="5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6"/>
        <v>0</v>
      </c>
      <c r="F231" s="64"/>
      <c r="G231" s="235"/>
      <c r="H231" s="238"/>
      <c r="I231" s="64"/>
      <c r="J231" s="45">
        <f t="shared" si="7"/>
        <v>0</v>
      </c>
      <c r="K231" s="100"/>
      <c r="L231" s="99"/>
      <c r="M231" s="99"/>
      <c r="N231" s="77">
        <f t="shared" si="5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6"/>
        <v>0</v>
      </c>
      <c r="F232" s="64"/>
      <c r="G232" s="235"/>
      <c r="H232" s="238"/>
      <c r="I232" s="64"/>
      <c r="J232" s="45">
        <f t="shared" si="7"/>
        <v>0</v>
      </c>
      <c r="K232" s="100"/>
      <c r="L232" s="99"/>
      <c r="M232" s="99"/>
      <c r="N232" s="77">
        <f t="shared" si="5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6"/>
        <v>0</v>
      </c>
      <c r="F233" s="64"/>
      <c r="G233" s="235"/>
      <c r="H233" s="238"/>
      <c r="I233" s="64"/>
      <c r="J233" s="45">
        <f t="shared" si="7"/>
        <v>0</v>
      </c>
      <c r="K233" s="100"/>
      <c r="L233" s="99"/>
      <c r="M233" s="99"/>
      <c r="N233" s="77">
        <f t="shared" si="5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6"/>
        <v>0</v>
      </c>
      <c r="F234" s="64"/>
      <c r="G234" s="235"/>
      <c r="H234" s="238"/>
      <c r="I234" s="64"/>
      <c r="J234" s="45">
        <f t="shared" si="7"/>
        <v>0</v>
      </c>
      <c r="K234" s="100"/>
      <c r="L234" s="99"/>
      <c r="M234" s="99"/>
      <c r="N234" s="77">
        <f t="shared" si="5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6"/>
        <v>0</v>
      </c>
      <c r="F235" s="64"/>
      <c r="G235" s="235"/>
      <c r="H235" s="238"/>
      <c r="I235" s="64"/>
      <c r="J235" s="45">
        <f t="shared" si="7"/>
        <v>0</v>
      </c>
      <c r="K235" s="100"/>
      <c r="L235" s="99"/>
      <c r="M235" s="99"/>
      <c r="N235" s="77">
        <f t="shared" si="5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6"/>
        <v>0</v>
      </c>
      <c r="F236" s="64"/>
      <c r="G236" s="235"/>
      <c r="H236" s="63"/>
      <c r="I236" s="64"/>
      <c r="J236" s="45">
        <f t="shared" si="7"/>
        <v>0</v>
      </c>
      <c r="K236" s="100"/>
      <c r="L236" s="99"/>
      <c r="M236" s="99"/>
      <c r="N236" s="77">
        <f t="shared" si="5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6"/>
        <v>0</v>
      </c>
      <c r="F237" s="64"/>
      <c r="G237" s="235"/>
      <c r="H237" s="238"/>
      <c r="I237" s="64"/>
      <c r="J237" s="45">
        <f t="shared" si="7"/>
        <v>0</v>
      </c>
      <c r="K237" s="100"/>
      <c r="L237" s="99"/>
      <c r="M237" s="99"/>
      <c r="N237" s="77">
        <f t="shared" si="5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6"/>
        <v>0</v>
      </c>
      <c r="F238" s="64"/>
      <c r="G238" s="235"/>
      <c r="H238" s="238"/>
      <c r="I238" s="64"/>
      <c r="J238" s="45">
        <f t="shared" si="7"/>
        <v>0</v>
      </c>
      <c r="K238" s="100"/>
      <c r="L238" s="99"/>
      <c r="M238" s="99"/>
      <c r="N238" s="77">
        <f t="shared" si="5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6"/>
        <v>0</v>
      </c>
      <c r="F239" s="64"/>
      <c r="G239" s="235"/>
      <c r="H239" s="238"/>
      <c r="I239" s="64"/>
      <c r="J239" s="45">
        <f t="shared" si="7"/>
        <v>0</v>
      </c>
      <c r="K239" s="100"/>
      <c r="L239" s="99"/>
      <c r="M239" s="99"/>
      <c r="N239" s="77">
        <f t="shared" si="5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6"/>
        <v>0</v>
      </c>
      <c r="F240" s="64"/>
      <c r="G240" s="235"/>
      <c r="H240" s="252"/>
      <c r="I240" s="64"/>
      <c r="J240" s="45">
        <f t="shared" si="7"/>
        <v>0</v>
      </c>
      <c r="K240" s="100"/>
      <c r="L240" s="99"/>
      <c r="M240" s="99"/>
      <c r="N240" s="77">
        <f t="shared" si="5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8">D241*F241</f>
        <v>0</v>
      </c>
      <c r="F241" s="64"/>
      <c r="G241" s="235"/>
      <c r="H241" s="252"/>
      <c r="I241" s="64"/>
      <c r="J241" s="45">
        <f t="shared" si="7"/>
        <v>0</v>
      </c>
      <c r="K241" s="100"/>
      <c r="L241" s="286"/>
      <c r="M241" s="287"/>
      <c r="N241" s="77">
        <f t="shared" ref="N241:N250" si="9">K241*I241-M241</f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8"/>
        <v>0</v>
      </c>
      <c r="F242" s="200"/>
      <c r="G242" s="289"/>
      <c r="H242" s="290"/>
      <c r="I242" s="116"/>
      <c r="J242" s="45">
        <f t="shared" si="7"/>
        <v>0</v>
      </c>
      <c r="K242" s="100"/>
      <c r="L242" s="286"/>
      <c r="M242" s="287"/>
      <c r="N242" s="77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8"/>
        <v>0</v>
      </c>
      <c r="F243" s="200"/>
      <c r="G243" s="289"/>
      <c r="H243" s="290"/>
      <c r="I243" s="116"/>
      <c r="J243" s="45">
        <f t="shared" si="7"/>
        <v>0</v>
      </c>
      <c r="K243" s="100"/>
      <c r="L243" s="286"/>
      <c r="M243" s="287"/>
      <c r="N243" s="77">
        <f t="shared" si="9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8"/>
        <v>0</v>
      </c>
      <c r="F244" s="200"/>
      <c r="G244" s="289"/>
      <c r="H244" s="290"/>
      <c r="I244" s="116"/>
      <c r="J244" s="45">
        <f t="shared" si="7"/>
        <v>0</v>
      </c>
      <c r="K244" s="100"/>
      <c r="L244" s="286"/>
      <c r="M244" s="287"/>
      <c r="N244" s="77">
        <f t="shared" si="9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8"/>
        <v>0</v>
      </c>
      <c r="F245" s="200"/>
      <c r="G245" s="289"/>
      <c r="H245" s="290"/>
      <c r="I245" s="116"/>
      <c r="J245" s="45">
        <f t="shared" si="7"/>
        <v>0</v>
      </c>
      <c r="K245" s="100"/>
      <c r="L245" s="286"/>
      <c r="M245" s="287"/>
      <c r="N245" s="77">
        <f t="shared" si="9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8"/>
        <v>0</v>
      </c>
      <c r="F246" s="200"/>
      <c r="G246" s="289"/>
      <c r="H246" s="290"/>
      <c r="I246" s="116"/>
      <c r="J246" s="45">
        <f t="shared" si="7"/>
        <v>0</v>
      </c>
      <c r="K246" s="100"/>
      <c r="L246" s="286"/>
      <c r="M246" s="287"/>
      <c r="N246" s="77">
        <f t="shared" si="9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8"/>
        <v>0</v>
      </c>
      <c r="F247" s="44"/>
      <c r="G247" s="294"/>
      <c r="H247" s="295"/>
      <c r="I247" s="64"/>
      <c r="J247" s="45">
        <f t="shared" si="7"/>
        <v>0</v>
      </c>
      <c r="K247" s="100"/>
      <c r="L247" s="286"/>
      <c r="M247" s="296"/>
      <c r="N247" s="77">
        <f t="shared" si="9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8"/>
        <v>0</v>
      </c>
      <c r="F248" s="64"/>
      <c r="G248" s="235"/>
      <c r="H248" s="252"/>
      <c r="I248" s="64"/>
      <c r="J248" s="45">
        <f t="shared" si="7"/>
        <v>0</v>
      </c>
      <c r="K248" s="100"/>
      <c r="L248" s="286"/>
      <c r="M248" s="296"/>
      <c r="N248" s="77">
        <f t="shared" si="9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8"/>
        <v>0</v>
      </c>
      <c r="F249" s="64"/>
      <c r="G249" s="235"/>
      <c r="H249" s="252"/>
      <c r="I249" s="64"/>
      <c r="J249" s="45">
        <f t="shared" si="7"/>
        <v>0</v>
      </c>
      <c r="K249" s="100"/>
      <c r="L249" s="286"/>
      <c r="M249" s="296"/>
      <c r="N249" s="77">
        <f t="shared" si="9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8"/>
        <v>0</v>
      </c>
      <c r="F250" s="64"/>
      <c r="G250" s="235"/>
      <c r="H250" s="252"/>
      <c r="I250" s="64"/>
      <c r="J250" s="45">
        <f t="shared" si="7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8"/>
        <v>0</v>
      </c>
      <c r="F251" s="268"/>
      <c r="G251" s="235"/>
      <c r="H251" s="269"/>
      <c r="I251" s="268">
        <v>0</v>
      </c>
      <c r="J251" s="45">
        <f t="shared" si="7"/>
        <v>0</v>
      </c>
      <c r="K251" s="299"/>
      <c r="L251" s="299"/>
      <c r="M251" s="299"/>
      <c r="N251" s="300">
        <f t="shared" ref="N251:N262" si="10">K251*I251</f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8"/>
        <v>0</v>
      </c>
      <c r="F252" s="268"/>
      <c r="G252" s="235"/>
      <c r="H252" s="269"/>
      <c r="I252" s="268">
        <v>0</v>
      </c>
      <c r="J252" s="45">
        <f t="shared" si="7"/>
        <v>0</v>
      </c>
      <c r="K252" s="299"/>
      <c r="L252" s="299"/>
      <c r="M252" s="299"/>
      <c r="N252" s="300">
        <f t="shared" si="10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8"/>
        <v>0</v>
      </c>
      <c r="F253" s="268"/>
      <c r="G253" s="235"/>
      <c r="H253" s="269"/>
      <c r="I253" s="268">
        <v>0</v>
      </c>
      <c r="J253" s="45">
        <f t="shared" si="7"/>
        <v>0</v>
      </c>
      <c r="K253" s="299"/>
      <c r="L253" s="299"/>
      <c r="M253" s="299"/>
      <c r="N253" s="300">
        <f t="shared" si="10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8"/>
        <v>0</v>
      </c>
      <c r="F254" s="268"/>
      <c r="G254" s="235"/>
      <c r="H254" s="305"/>
      <c r="I254" s="268">
        <v>0</v>
      </c>
      <c r="J254" s="45">
        <f t="shared" si="7"/>
        <v>0</v>
      </c>
      <c r="K254" s="299"/>
      <c r="L254" s="299"/>
      <c r="M254" s="299"/>
      <c r="N254" s="300">
        <f t="shared" si="10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8"/>
        <v>0</v>
      </c>
      <c r="F255" s="268"/>
      <c r="G255" s="235"/>
      <c r="H255" s="307"/>
      <c r="I255" s="268">
        <v>0</v>
      </c>
      <c r="J255" s="45">
        <f t="shared" si="7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8"/>
        <v>0</v>
      </c>
      <c r="H256" s="313"/>
      <c r="I256" s="311">
        <v>0</v>
      </c>
      <c r="J256" s="45">
        <f t="shared" si="7"/>
        <v>0</v>
      </c>
      <c r="K256" s="314"/>
      <c r="L256" s="314"/>
      <c r="M256" s="314"/>
      <c r="N256" s="300">
        <f t="shared" si="10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8"/>
        <v>0</v>
      </c>
      <c r="I257" s="311">
        <v>0</v>
      </c>
      <c r="J257" s="45">
        <f t="shared" si="7"/>
        <v>0</v>
      </c>
      <c r="K257" s="314"/>
      <c r="L257" s="314"/>
      <c r="M257" s="314"/>
      <c r="N257" s="300">
        <f t="shared" si="10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8"/>
        <v>0</v>
      </c>
      <c r="I258" s="316">
        <v>0</v>
      </c>
      <c r="J258" s="45">
        <f t="shared" si="7"/>
        <v>0</v>
      </c>
      <c r="K258" s="314"/>
      <c r="L258" s="314"/>
      <c r="M258" s="314"/>
      <c r="N258" s="300">
        <f t="shared" si="10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8"/>
        <v>#VALUE!</v>
      </c>
      <c r="F259" s="552" t="s">
        <v>26</v>
      </c>
      <c r="G259" s="552"/>
      <c r="H259" s="553"/>
      <c r="I259" s="317">
        <f>SUM(I4:I258)</f>
        <v>387207.97210000001</v>
      </c>
      <c r="J259" s="318"/>
      <c r="K259" s="314"/>
      <c r="L259" s="319"/>
      <c r="M259" s="314"/>
      <c r="N259" s="300">
        <f t="shared" si="10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8"/>
        <v>0</v>
      </c>
      <c r="I260" s="322"/>
      <c r="J260" s="318"/>
      <c r="K260" s="314"/>
      <c r="L260" s="319"/>
      <c r="M260" s="314"/>
      <c r="N260" s="300">
        <f t="shared" si="10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8"/>
        <v>0</v>
      </c>
      <c r="J261" s="311"/>
      <c r="K261" s="314"/>
      <c r="L261" s="314"/>
      <c r="M261" s="314"/>
      <c r="N261" s="300">
        <f t="shared" si="10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8"/>
        <v>0</v>
      </c>
      <c r="J262" s="311"/>
      <c r="K262" s="328"/>
      <c r="N262" s="300">
        <f t="shared" si="10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13259991.135299999</v>
      </c>
      <c r="O263" s="338"/>
      <c r="Q263" s="339">
        <f>SUM(Q4:Q262)</f>
        <v>346660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13696251.135299999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1"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FF5050"/>
  </sheetPr>
  <dimension ref="A1:X292"/>
  <sheetViews>
    <sheetView workbookViewId="0">
      <pane xSplit="8" ySplit="3" topLeftCell="Q4" activePane="bottomRight" state="frozen"/>
      <selection pane="topRight" activeCell="I1" sqref="I1"/>
      <selection pane="bottomLeft" activeCell="A4" sqref="A4"/>
      <selection pane="bottomRight" activeCell="Q10" sqref="Q10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29" t="s">
        <v>189</v>
      </c>
      <c r="B1" s="529"/>
      <c r="C1" s="529"/>
      <c r="D1" s="529"/>
      <c r="E1" s="529"/>
      <c r="F1" s="529"/>
      <c r="G1" s="529"/>
      <c r="H1" s="529"/>
      <c r="I1" s="529"/>
      <c r="J1" s="529"/>
      <c r="K1" s="375"/>
      <c r="L1" s="375"/>
      <c r="M1" s="375"/>
      <c r="N1" s="375"/>
      <c r="O1" s="376"/>
      <c r="S1" s="572" t="s">
        <v>142</v>
      </c>
      <c r="T1" s="572"/>
      <c r="U1" s="6" t="s">
        <v>0</v>
      </c>
      <c r="V1" s="7" t="s">
        <v>1</v>
      </c>
      <c r="W1" s="530" t="s">
        <v>2</v>
      </c>
      <c r="X1" s="531"/>
    </row>
    <row r="2" spans="1:24" thickBot="1" x14ac:dyDescent="0.3">
      <c r="A2" s="529"/>
      <c r="B2" s="529"/>
      <c r="C2" s="529"/>
      <c r="D2" s="529"/>
      <c r="E2" s="529"/>
      <c r="F2" s="529"/>
      <c r="G2" s="529"/>
      <c r="H2" s="529"/>
      <c r="I2" s="529"/>
      <c r="J2" s="529"/>
      <c r="K2" s="377"/>
      <c r="L2" s="377"/>
      <c r="M2" s="377"/>
      <c r="N2" s="378"/>
      <c r="O2" s="379"/>
      <c r="Q2" s="10"/>
      <c r="R2" s="11"/>
      <c r="S2" s="573"/>
      <c r="T2" s="57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32" t="s">
        <v>15</v>
      </c>
      <c r="P3" s="533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3" t="s">
        <v>219</v>
      </c>
      <c r="I4" s="409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434" t="s">
        <v>61</v>
      </c>
      <c r="P4" s="394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410" t="s">
        <v>218</v>
      </c>
      <c r="I5" s="411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95" t="s">
        <v>61</v>
      </c>
      <c r="P5" s="396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410" t="s">
        <v>231</v>
      </c>
      <c r="I6" s="411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95" t="s">
        <v>61</v>
      </c>
      <c r="P6" s="396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410" t="s">
        <v>232</v>
      </c>
      <c r="I7" s="411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95" t="s">
        <v>61</v>
      </c>
      <c r="P7" s="396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410" t="s">
        <v>233</v>
      </c>
      <c r="I8" s="411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410" t="s">
        <v>234</v>
      </c>
      <c r="I9" s="411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410" t="s">
        <v>235</v>
      </c>
      <c r="I10" s="411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97" t="s">
        <v>61</v>
      </c>
      <c r="P10" s="398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410" t="s">
        <v>236</v>
      </c>
      <c r="I11" s="411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97" t="s">
        <v>61</v>
      </c>
      <c r="P11" s="398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47" t="s">
        <v>106</v>
      </c>
      <c r="B12" s="58" t="s">
        <v>205</v>
      </c>
      <c r="C12" s="462"/>
      <c r="D12" s="87">
        <v>0</v>
      </c>
      <c r="E12" s="88">
        <f t="shared" si="2"/>
        <v>0</v>
      </c>
      <c r="F12" s="61">
        <v>12480</v>
      </c>
      <c r="G12" s="62">
        <v>44628</v>
      </c>
      <c r="H12" s="446">
        <v>37237</v>
      </c>
      <c r="I12" s="411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97" t="s">
        <v>61</v>
      </c>
      <c r="P12" s="398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432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410" t="s">
        <v>357</v>
      </c>
      <c r="I13" s="411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97" t="s">
        <v>61</v>
      </c>
      <c r="P13" s="398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410" t="s">
        <v>359</v>
      </c>
      <c r="I14" s="411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97" t="s">
        <v>61</v>
      </c>
      <c r="P14" s="398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410" t="s">
        <v>360</v>
      </c>
      <c r="I15" s="411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97" t="s">
        <v>61</v>
      </c>
      <c r="P15" s="398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410" t="s">
        <v>361</v>
      </c>
      <c r="I16" s="411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97" t="s">
        <v>61</v>
      </c>
      <c r="P16" s="398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410" t="s">
        <v>362</v>
      </c>
      <c r="I17" s="411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97" t="s">
        <v>61</v>
      </c>
      <c r="P17" s="398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410" t="s">
        <v>363</v>
      </c>
      <c r="I18" s="411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97" t="s">
        <v>61</v>
      </c>
      <c r="P18" s="398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410" t="s">
        <v>252</v>
      </c>
      <c r="I19" s="411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97" t="s">
        <v>61</v>
      </c>
      <c r="P19" s="398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410" t="s">
        <v>253</v>
      </c>
      <c r="I20" s="411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410" t="s">
        <v>256</v>
      </c>
      <c r="I21" s="411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410" t="s">
        <v>254</v>
      </c>
      <c r="I22" s="411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410" t="s">
        <v>251</v>
      </c>
      <c r="I23" s="411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478" t="s">
        <v>396</v>
      </c>
      <c r="V23" s="479">
        <v>4640</v>
      </c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410" t="s">
        <v>336</v>
      </c>
      <c r="I24" s="411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97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478" t="s">
        <v>396</v>
      </c>
      <c r="V24" s="479">
        <v>0</v>
      </c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410" t="s">
        <v>257</v>
      </c>
      <c r="I25" s="411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478" t="s">
        <v>396</v>
      </c>
      <c r="V25" s="479">
        <v>4640</v>
      </c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410" t="s">
        <v>258</v>
      </c>
      <c r="I26" s="411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478" t="s">
        <v>396</v>
      </c>
      <c r="V26" s="479">
        <v>0</v>
      </c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410" t="s">
        <v>320</v>
      </c>
      <c r="I27" s="411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417" t="s">
        <v>61</v>
      </c>
      <c r="P27" s="418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478" t="s">
        <v>396</v>
      </c>
      <c r="V27" s="479">
        <v>4640</v>
      </c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410" t="s">
        <v>321</v>
      </c>
      <c r="I28" s="411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417" t="s">
        <v>61</v>
      </c>
      <c r="P28" s="418">
        <v>44655</v>
      </c>
      <c r="Q28" s="66">
        <v>0</v>
      </c>
      <c r="R28" s="67">
        <v>44645</v>
      </c>
      <c r="S28" s="91">
        <v>0</v>
      </c>
      <c r="T28" s="92" t="s">
        <v>262</v>
      </c>
      <c r="U28" s="478" t="s">
        <v>396</v>
      </c>
      <c r="V28" s="479">
        <v>0</v>
      </c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71" t="s">
        <v>323</v>
      </c>
      <c r="I29" s="411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417" t="s">
        <v>125</v>
      </c>
      <c r="P29" s="477" t="s">
        <v>349</v>
      </c>
      <c r="Q29" s="456">
        <v>25280</v>
      </c>
      <c r="R29" s="95">
        <v>44645</v>
      </c>
      <c r="S29" s="91">
        <v>11200</v>
      </c>
      <c r="T29" s="92" t="s">
        <v>261</v>
      </c>
      <c r="U29" s="478" t="s">
        <v>396</v>
      </c>
      <c r="V29" s="479">
        <v>4640</v>
      </c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410" t="s">
        <v>322</v>
      </c>
      <c r="I30" s="411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417" t="s">
        <v>63</v>
      </c>
      <c r="P30" s="418">
        <v>44656</v>
      </c>
      <c r="Q30" s="94">
        <v>0</v>
      </c>
      <c r="R30" s="95">
        <v>44645</v>
      </c>
      <c r="S30" s="91">
        <v>0</v>
      </c>
      <c r="T30" s="92" t="s">
        <v>261</v>
      </c>
      <c r="U30" s="478" t="s">
        <v>396</v>
      </c>
      <c r="V30" s="479">
        <v>0</v>
      </c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417" t="s">
        <v>61</v>
      </c>
      <c r="P31" s="418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478" t="s">
        <v>396</v>
      </c>
      <c r="V31" s="479">
        <v>4640</v>
      </c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417" t="s">
        <v>61</v>
      </c>
      <c r="P32" s="418">
        <v>44658</v>
      </c>
      <c r="Q32" s="94">
        <v>0</v>
      </c>
      <c r="R32" s="95">
        <v>44645</v>
      </c>
      <c r="S32" s="91">
        <v>0</v>
      </c>
      <c r="T32" s="92" t="s">
        <v>260</v>
      </c>
      <c r="U32" s="478" t="s">
        <v>396</v>
      </c>
      <c r="V32" s="479">
        <v>0</v>
      </c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99"/>
      <c r="M33" s="99"/>
      <c r="N33" s="48">
        <f t="shared" si="1"/>
        <v>703325.7</v>
      </c>
      <c r="O33" s="417" t="s">
        <v>61</v>
      </c>
      <c r="P33" s="418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478" t="s">
        <v>396</v>
      </c>
      <c r="V33" s="479">
        <v>4640</v>
      </c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99"/>
      <c r="M34" s="99"/>
      <c r="N34" s="48">
        <f t="shared" si="1"/>
        <v>182240</v>
      </c>
      <c r="O34" s="417" t="s">
        <v>61</v>
      </c>
      <c r="P34" s="418">
        <v>44659</v>
      </c>
      <c r="Q34" s="94">
        <v>0</v>
      </c>
      <c r="R34" s="95">
        <v>44645</v>
      </c>
      <c r="S34" s="91">
        <v>0</v>
      </c>
      <c r="T34" s="92" t="s">
        <v>259</v>
      </c>
      <c r="U34" s="478" t="s">
        <v>396</v>
      </c>
      <c r="V34" s="479">
        <v>0</v>
      </c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61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421" t="s">
        <v>337</v>
      </c>
      <c r="I35" s="64">
        <v>21600</v>
      </c>
      <c r="J35" s="45">
        <f t="shared" si="0"/>
        <v>-400</v>
      </c>
      <c r="K35" s="100">
        <v>34</v>
      </c>
      <c r="L35" s="99"/>
      <c r="M35" s="99"/>
      <c r="N35" s="48">
        <f t="shared" si="1"/>
        <v>734400</v>
      </c>
      <c r="O35" s="417" t="s">
        <v>61</v>
      </c>
      <c r="P35" s="418">
        <v>44662</v>
      </c>
      <c r="Q35" s="419">
        <v>26900</v>
      </c>
      <c r="R35" s="420">
        <v>44652</v>
      </c>
      <c r="S35" s="91">
        <v>11200</v>
      </c>
      <c r="T35" s="92" t="s">
        <v>249</v>
      </c>
      <c r="U35" s="478" t="s">
        <v>396</v>
      </c>
      <c r="V35" s="479">
        <v>4640</v>
      </c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61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421" t="s">
        <v>338</v>
      </c>
      <c r="I36" s="64">
        <v>5805</v>
      </c>
      <c r="J36" s="45">
        <f t="shared" si="0"/>
        <v>5805</v>
      </c>
      <c r="K36" s="100">
        <v>34</v>
      </c>
      <c r="L36" s="99"/>
      <c r="M36" s="99"/>
      <c r="N36" s="48">
        <f t="shared" si="1"/>
        <v>197370</v>
      </c>
      <c r="O36" s="417" t="s">
        <v>61</v>
      </c>
      <c r="P36" s="418">
        <v>44662</v>
      </c>
      <c r="Q36" s="419">
        <v>0</v>
      </c>
      <c r="R36" s="420">
        <v>44652</v>
      </c>
      <c r="S36" s="91">
        <v>0</v>
      </c>
      <c r="T36" s="92" t="s">
        <v>249</v>
      </c>
      <c r="U36" s="478" t="s">
        <v>396</v>
      </c>
      <c r="V36" s="479">
        <v>0</v>
      </c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61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421" t="s">
        <v>332</v>
      </c>
      <c r="I37" s="64">
        <v>21235</v>
      </c>
      <c r="J37" s="45">
        <f t="shared" si="0"/>
        <v>1455</v>
      </c>
      <c r="K37" s="100">
        <v>34</v>
      </c>
      <c r="L37" s="99"/>
      <c r="M37" s="99"/>
      <c r="N37" s="48">
        <f t="shared" si="1"/>
        <v>721990</v>
      </c>
      <c r="O37" s="417" t="s">
        <v>61</v>
      </c>
      <c r="P37" s="418">
        <v>44663</v>
      </c>
      <c r="Q37" s="419">
        <v>25402</v>
      </c>
      <c r="R37" s="420">
        <v>44652</v>
      </c>
      <c r="S37" s="91">
        <v>11200</v>
      </c>
      <c r="T37" s="92" t="s">
        <v>271</v>
      </c>
      <c r="U37" s="478" t="s">
        <v>396</v>
      </c>
      <c r="V37" s="479">
        <v>4640</v>
      </c>
      <c r="W37" s="53" t="s">
        <v>250</v>
      </c>
      <c r="X37" s="106">
        <v>4176</v>
      </c>
    </row>
    <row r="38" spans="1:24" ht="18.75" thickTop="1" thickBot="1" x14ac:dyDescent="0.35">
      <c r="A38" s="71" t="s">
        <v>105</v>
      </c>
      <c r="B38" s="93" t="s">
        <v>264</v>
      </c>
      <c r="C38" s="461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421" t="s">
        <v>333</v>
      </c>
      <c r="I38" s="64">
        <v>4005</v>
      </c>
      <c r="J38" s="45">
        <f t="shared" si="0"/>
        <v>4005</v>
      </c>
      <c r="K38" s="100">
        <v>34</v>
      </c>
      <c r="L38" s="99"/>
      <c r="M38" s="99"/>
      <c r="N38" s="48">
        <f t="shared" si="1"/>
        <v>136170</v>
      </c>
      <c r="O38" s="417" t="s">
        <v>61</v>
      </c>
      <c r="P38" s="418">
        <v>44663</v>
      </c>
      <c r="Q38" s="419">
        <v>0</v>
      </c>
      <c r="R38" s="420">
        <v>44652</v>
      </c>
      <c r="S38" s="91">
        <v>0</v>
      </c>
      <c r="T38" s="92" t="s">
        <v>271</v>
      </c>
      <c r="U38" s="478" t="s">
        <v>396</v>
      </c>
      <c r="V38" s="479">
        <v>0</v>
      </c>
      <c r="W38" s="53" t="s">
        <v>250</v>
      </c>
      <c r="X38" s="106">
        <v>0</v>
      </c>
    </row>
    <row r="39" spans="1:24" ht="18.75" thickTop="1" thickBot="1" x14ac:dyDescent="0.35">
      <c r="A39" s="71" t="s">
        <v>265</v>
      </c>
      <c r="B39" s="93" t="s">
        <v>72</v>
      </c>
      <c r="C39" s="461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421" t="s">
        <v>313</v>
      </c>
      <c r="I39" s="64">
        <v>24360</v>
      </c>
      <c r="J39" s="45">
        <f t="shared" si="0"/>
        <v>-390</v>
      </c>
      <c r="K39" s="100">
        <v>35</v>
      </c>
      <c r="L39" s="99"/>
      <c r="M39" s="99"/>
      <c r="N39" s="48">
        <f t="shared" si="1"/>
        <v>852600</v>
      </c>
      <c r="O39" s="416" t="s">
        <v>59</v>
      </c>
      <c r="P39" s="466">
        <v>44664</v>
      </c>
      <c r="Q39" s="419">
        <v>27114</v>
      </c>
      <c r="R39" s="420">
        <v>44652</v>
      </c>
      <c r="S39" s="91">
        <v>11200</v>
      </c>
      <c r="T39" s="92" t="s">
        <v>304</v>
      </c>
      <c r="U39" s="478" t="s">
        <v>396</v>
      </c>
      <c r="V39" s="479">
        <v>4640</v>
      </c>
      <c r="W39" s="53" t="s">
        <v>250</v>
      </c>
      <c r="X39" s="106">
        <v>4176</v>
      </c>
    </row>
    <row r="40" spans="1:24" ht="18.75" thickTop="1" thickBot="1" x14ac:dyDescent="0.35">
      <c r="A40" s="82" t="s">
        <v>266</v>
      </c>
      <c r="B40" s="93" t="s">
        <v>267</v>
      </c>
      <c r="C40" s="461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421" t="s">
        <v>311</v>
      </c>
      <c r="I40" s="64">
        <v>6165</v>
      </c>
      <c r="J40" s="45">
        <f t="shared" si="0"/>
        <v>6165</v>
      </c>
      <c r="K40" s="100">
        <v>35</v>
      </c>
      <c r="L40" s="99"/>
      <c r="M40" s="99"/>
      <c r="N40" s="48">
        <f t="shared" si="1"/>
        <v>215775</v>
      </c>
      <c r="O40" s="417" t="s">
        <v>312</v>
      </c>
      <c r="P40" s="418">
        <v>44664</v>
      </c>
      <c r="Q40" s="419">
        <v>0</v>
      </c>
      <c r="R40" s="420">
        <v>44652</v>
      </c>
      <c r="S40" s="91">
        <v>0</v>
      </c>
      <c r="T40" s="92" t="s">
        <v>304</v>
      </c>
      <c r="U40" s="478" t="s">
        <v>396</v>
      </c>
      <c r="V40" s="479">
        <v>0</v>
      </c>
      <c r="W40" s="53" t="s">
        <v>250</v>
      </c>
      <c r="X40" s="106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>
        <v>0</v>
      </c>
    </row>
    <row r="42" spans="1:24" ht="18.75" thickTop="1" thickBot="1" x14ac:dyDescent="0.35">
      <c r="A42" s="107"/>
      <c r="B42" s="93"/>
      <c r="C42" s="108"/>
      <c r="D42" s="109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>
        <f>SUM(X4:X41)</f>
        <v>83520</v>
      </c>
    </row>
    <row r="43" spans="1:24" ht="18.75" thickTop="1" thickBot="1" x14ac:dyDescent="0.35">
      <c r="A43" s="57"/>
      <c r="B43" s="93"/>
      <c r="C43" s="59"/>
      <c r="D43" s="109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3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3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3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3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3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3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3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3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35"/>
      <c r="D54" s="150"/>
      <c r="E54" s="40">
        <f t="shared" si="3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30" customHeight="1" x14ac:dyDescent="0.3">
      <c r="A55" s="574" t="s">
        <v>41</v>
      </c>
      <c r="B55" s="438" t="s">
        <v>24</v>
      </c>
      <c r="C55" s="548" t="s">
        <v>229</v>
      </c>
      <c r="D55" s="439"/>
      <c r="E55" s="60"/>
      <c r="F55" s="151">
        <v>181.6</v>
      </c>
      <c r="G55" s="152">
        <v>44627</v>
      </c>
      <c r="H55" s="577" t="s">
        <v>230</v>
      </c>
      <c r="I55" s="151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554" t="s">
        <v>59</v>
      </c>
      <c r="P55" s="560">
        <v>44645</v>
      </c>
      <c r="Q55" s="128"/>
      <c r="R55" s="158"/>
      <c r="S55" s="92"/>
      <c r="T55" s="92"/>
      <c r="U55" s="159"/>
      <c r="V55" s="160"/>
    </row>
    <row r="56" spans="1:24" s="161" customFormat="1" ht="30" customHeight="1" x14ac:dyDescent="0.3">
      <c r="A56" s="576"/>
      <c r="B56" s="438" t="s">
        <v>24</v>
      </c>
      <c r="C56" s="549"/>
      <c r="D56" s="440"/>
      <c r="E56" s="60"/>
      <c r="F56" s="151">
        <v>967</v>
      </c>
      <c r="G56" s="152">
        <v>44627</v>
      </c>
      <c r="H56" s="578"/>
      <c r="I56" s="151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555"/>
      <c r="P56" s="561"/>
      <c r="Q56" s="164"/>
      <c r="R56" s="158"/>
      <c r="S56" s="92"/>
      <c r="T56" s="92"/>
      <c r="U56" s="159"/>
      <c r="V56" s="160"/>
      <c r="W56"/>
      <c r="X56"/>
    </row>
    <row r="57" spans="1:24" ht="35.25" customHeight="1" thickBot="1" x14ac:dyDescent="0.35">
      <c r="A57" s="78" t="s">
        <v>41</v>
      </c>
      <c r="B57" s="438" t="s">
        <v>23</v>
      </c>
      <c r="C57" s="470" t="s">
        <v>318</v>
      </c>
      <c r="D57" s="168"/>
      <c r="E57" s="60"/>
      <c r="F57" s="151">
        <v>1367.8</v>
      </c>
      <c r="G57" s="152">
        <v>44641</v>
      </c>
      <c r="H57" s="467" t="s">
        <v>314</v>
      </c>
      <c r="I57" s="151">
        <v>1367.8</v>
      </c>
      <c r="J57" s="45">
        <f t="shared" si="0"/>
        <v>0</v>
      </c>
      <c r="K57" s="166">
        <v>96</v>
      </c>
      <c r="L57" s="99"/>
      <c r="M57" s="99"/>
      <c r="N57" s="48">
        <f t="shared" si="1"/>
        <v>131308.79999999999</v>
      </c>
      <c r="O57" s="414" t="s">
        <v>59</v>
      </c>
      <c r="P57" s="453">
        <v>44656</v>
      </c>
      <c r="Q57" s="164"/>
      <c r="R57" s="129"/>
      <c r="S57" s="92"/>
      <c r="T57" s="92"/>
      <c r="U57" s="53"/>
      <c r="V57" s="54"/>
    </row>
    <row r="58" spans="1:24" ht="18.75" customHeight="1" x14ac:dyDescent="0.3">
      <c r="A58" s="538" t="s">
        <v>41</v>
      </c>
      <c r="B58" s="170" t="s">
        <v>24</v>
      </c>
      <c r="C58" s="587" t="s">
        <v>319</v>
      </c>
      <c r="D58" s="165"/>
      <c r="E58" s="60"/>
      <c r="F58" s="151">
        <v>332.6</v>
      </c>
      <c r="G58" s="152">
        <v>44648</v>
      </c>
      <c r="H58" s="585" t="s">
        <v>315</v>
      </c>
      <c r="I58" s="151">
        <v>332.6</v>
      </c>
      <c r="J58" s="45">
        <f t="shared" si="0"/>
        <v>0</v>
      </c>
      <c r="K58" s="166">
        <v>106</v>
      </c>
      <c r="L58" s="99"/>
      <c r="M58" s="99"/>
      <c r="N58" s="48">
        <f t="shared" si="1"/>
        <v>35255.600000000006</v>
      </c>
      <c r="O58" s="542" t="s">
        <v>59</v>
      </c>
      <c r="P58" s="544">
        <v>44662</v>
      </c>
      <c r="Q58" s="164"/>
      <c r="R58" s="129"/>
      <c r="S58" s="92"/>
      <c r="T58" s="92"/>
      <c r="U58" s="53"/>
      <c r="V58" s="54"/>
    </row>
    <row r="59" spans="1:24" s="161" customFormat="1" ht="18" thickBot="1" x14ac:dyDescent="0.35">
      <c r="A59" s="539"/>
      <c r="B59" s="170" t="s">
        <v>23</v>
      </c>
      <c r="C59" s="588"/>
      <c r="D59" s="163"/>
      <c r="E59" s="60"/>
      <c r="F59" s="151">
        <v>719</v>
      </c>
      <c r="G59" s="152">
        <v>44648</v>
      </c>
      <c r="H59" s="586"/>
      <c r="I59" s="151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543"/>
      <c r="P59" s="545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5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579" t="s">
        <v>106</v>
      </c>
      <c r="B62" s="178" t="s">
        <v>237</v>
      </c>
      <c r="C62" s="581" t="s">
        <v>238</v>
      </c>
      <c r="D62" s="168"/>
      <c r="E62" s="60"/>
      <c r="F62" s="151">
        <v>152.6</v>
      </c>
      <c r="G62" s="152">
        <v>44622</v>
      </c>
      <c r="H62" s="583">
        <v>37162</v>
      </c>
      <c r="I62" s="151">
        <v>152.6</v>
      </c>
      <c r="J62" s="45">
        <f t="shared" si="0"/>
        <v>0</v>
      </c>
      <c r="K62" s="166">
        <v>51</v>
      </c>
      <c r="L62" s="99"/>
      <c r="M62" s="99"/>
      <c r="N62" s="48">
        <f t="shared" si="1"/>
        <v>7782.5999999999995</v>
      </c>
      <c r="O62" s="554" t="s">
        <v>61</v>
      </c>
      <c r="P62" s="560">
        <v>44643</v>
      </c>
      <c r="Q62" s="164"/>
      <c r="R62" s="129"/>
      <c r="S62" s="92"/>
      <c r="T62" s="92"/>
      <c r="U62" s="53"/>
      <c r="V62" s="54"/>
    </row>
    <row r="63" spans="1:24" ht="17.25" x14ac:dyDescent="0.3">
      <c r="A63" s="580"/>
      <c r="B63" s="178" t="s">
        <v>239</v>
      </c>
      <c r="C63" s="582"/>
      <c r="D63" s="168"/>
      <c r="E63" s="60"/>
      <c r="F63" s="151">
        <v>204.8</v>
      </c>
      <c r="G63" s="152">
        <v>44622</v>
      </c>
      <c r="H63" s="584"/>
      <c r="I63" s="151">
        <v>204.8</v>
      </c>
      <c r="J63" s="45">
        <f t="shared" si="0"/>
        <v>0</v>
      </c>
      <c r="K63" s="166">
        <v>83</v>
      </c>
      <c r="L63" s="99"/>
      <c r="M63" s="99"/>
      <c r="N63" s="48">
        <f t="shared" si="1"/>
        <v>16998.400000000001</v>
      </c>
      <c r="O63" s="555"/>
      <c r="P63" s="561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87"/>
      <c r="P72" s="43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54"/>
      <c r="P79" s="556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55"/>
      <c r="P80" s="557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54"/>
      <c r="P81" s="556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55"/>
      <c r="P82" s="557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3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3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3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3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3"/>
        <v>0</v>
      </c>
      <c r="F87" s="64"/>
      <c r="G87" s="117"/>
      <c r="H87" s="198"/>
      <c r="I87" s="64"/>
      <c r="J87" s="45">
        <f t="shared" si="0"/>
        <v>0</v>
      </c>
      <c r="K87" s="100"/>
      <c r="L87" s="558"/>
      <c r="M87" s="559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3"/>
        <v>0</v>
      </c>
      <c r="F88" s="64"/>
      <c r="G88" s="117"/>
      <c r="H88" s="198"/>
      <c r="I88" s="64"/>
      <c r="J88" s="45">
        <f t="shared" si="0"/>
        <v>0</v>
      </c>
      <c r="K88" s="100"/>
      <c r="L88" s="558"/>
      <c r="M88" s="559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54"/>
      <c r="P94" s="550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55"/>
      <c r="P95" s="551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3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3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3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4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4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4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4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4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4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4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4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5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4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5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4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5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4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5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4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5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4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5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4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5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4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5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4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5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4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5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4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5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4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5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4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5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4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5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4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5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4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5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4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5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4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5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4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5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4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5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4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5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4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5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4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5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4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5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4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5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4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5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4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5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4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5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4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5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5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4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5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4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5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4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5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4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5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4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5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4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5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4"/>
        <v>0</v>
      </c>
      <c r="F151" s="64"/>
      <c r="G151" s="235"/>
      <c r="H151" s="212"/>
      <c r="I151" s="64"/>
      <c r="J151" s="45">
        <f t="shared" ref="J151:J214" si="6">I151-F151</f>
        <v>0</v>
      </c>
      <c r="K151" s="236"/>
      <c r="L151" s="242"/>
      <c r="M151" s="242"/>
      <c r="N151" s="48">
        <f t="shared" si="5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12"/>
      <c r="I152" s="64"/>
      <c r="J152" s="45">
        <f t="shared" si="6"/>
        <v>0</v>
      </c>
      <c r="K152" s="236"/>
      <c r="L152" s="242"/>
      <c r="M152" s="242"/>
      <c r="N152" s="48">
        <f t="shared" si="5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4"/>
        <v>0</v>
      </c>
      <c r="F153" s="64"/>
      <c r="G153" s="235"/>
      <c r="H153" s="243"/>
      <c r="I153" s="64"/>
      <c r="J153" s="45">
        <f t="shared" si="6"/>
        <v>0</v>
      </c>
      <c r="K153" s="244"/>
      <c r="L153" s="242"/>
      <c r="M153" s="242"/>
      <c r="N153" s="48">
        <f t="shared" si="5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si="6"/>
        <v>0</v>
      </c>
      <c r="K154" s="246"/>
      <c r="L154" s="247"/>
      <c r="M154" s="247"/>
      <c r="N154" s="48">
        <f t="shared" si="5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4"/>
        <v>0</v>
      </c>
      <c r="F155" s="249"/>
      <c r="G155" s="235"/>
      <c r="H155" s="224"/>
      <c r="I155" s="64"/>
      <c r="J155" s="45">
        <f t="shared" si="6"/>
        <v>0</v>
      </c>
      <c r="K155" s="246"/>
      <c r="L155" s="250"/>
      <c r="M155" s="250"/>
      <c r="N155" s="48">
        <f t="shared" si="5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4"/>
        <v>0</v>
      </c>
      <c r="F156" s="64"/>
      <c r="G156" s="235"/>
      <c r="H156" s="212"/>
      <c r="I156" s="64"/>
      <c r="J156" s="45">
        <f t="shared" si="6"/>
        <v>0</v>
      </c>
      <c r="K156" s="246"/>
      <c r="L156" s="242"/>
      <c r="M156" s="242"/>
      <c r="N156" s="48">
        <f t="shared" si="5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51"/>
      <c r="I157" s="64"/>
      <c r="J157" s="45">
        <f t="shared" si="6"/>
        <v>0</v>
      </c>
      <c r="K157" s="100"/>
      <c r="L157" s="242"/>
      <c r="M157" s="242"/>
      <c r="N157" s="48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4"/>
        <v>0</v>
      </c>
      <c r="F158" s="64"/>
      <c r="G158" s="235"/>
      <c r="H158" s="226"/>
      <c r="I158" s="64"/>
      <c r="J158" s="45">
        <f t="shared" si="6"/>
        <v>0</v>
      </c>
      <c r="K158" s="246"/>
      <c r="L158" s="242"/>
      <c r="M158" s="242"/>
      <c r="N158" s="48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4"/>
        <v>0</v>
      </c>
      <c r="F159" s="64"/>
      <c r="G159" s="235"/>
      <c r="H159" s="252"/>
      <c r="I159" s="64"/>
      <c r="J159" s="45">
        <f t="shared" si="6"/>
        <v>0</v>
      </c>
      <c r="K159" s="246"/>
      <c r="L159" s="242"/>
      <c r="M159" s="242"/>
      <c r="N159" s="48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3"/>
      <c r="I160" s="64"/>
      <c r="J160" s="45">
        <f t="shared" si="6"/>
        <v>0</v>
      </c>
      <c r="K160" s="246"/>
      <c r="L160" s="254"/>
      <c r="M160" s="254"/>
      <c r="N160" s="48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52"/>
      <c r="I161" s="64"/>
      <c r="J161" s="45">
        <f t="shared" si="6"/>
        <v>0</v>
      </c>
      <c r="K161" s="246"/>
      <c r="L161" s="254"/>
      <c r="M161" s="254"/>
      <c r="N161" s="48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6"/>
        <v>0</v>
      </c>
      <c r="K162" s="246"/>
      <c r="L162" s="254"/>
      <c r="M162" s="254"/>
      <c r="N162" s="48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2"/>
      <c r="I163" s="64"/>
      <c r="J163" s="45">
        <f t="shared" si="6"/>
        <v>0</v>
      </c>
      <c r="K163" s="100"/>
      <c r="L163" s="99"/>
      <c r="M163" s="99"/>
      <c r="N163" s="48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4"/>
        <v>0</v>
      </c>
      <c r="F164" s="64"/>
      <c r="G164" s="235"/>
      <c r="H164" s="252"/>
      <c r="I164" s="64"/>
      <c r="J164" s="45">
        <f t="shared" si="6"/>
        <v>0</v>
      </c>
      <c r="K164" s="100"/>
      <c r="L164" s="99"/>
      <c r="M164" s="99"/>
      <c r="N164" s="48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4"/>
        <v>0</v>
      </c>
      <c r="F165" s="64"/>
      <c r="G165" s="235"/>
      <c r="H165" s="252"/>
      <c r="I165" s="64"/>
      <c r="J165" s="45">
        <f t="shared" si="6"/>
        <v>0</v>
      </c>
      <c r="K165" s="100"/>
      <c r="L165" s="99"/>
      <c r="M165" s="99"/>
      <c r="N165" s="48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4"/>
        <v>0</v>
      </c>
      <c r="F166" s="64"/>
      <c r="G166" s="235"/>
      <c r="H166" s="238"/>
      <c r="I166" s="64"/>
      <c r="J166" s="45">
        <f t="shared" si="6"/>
        <v>0</v>
      </c>
      <c r="K166" s="100"/>
      <c r="L166" s="99"/>
      <c r="M166" s="99"/>
      <c r="N166" s="48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4"/>
        <v>0</v>
      </c>
      <c r="F167" s="64"/>
      <c r="G167" s="235"/>
      <c r="H167" s="63"/>
      <c r="I167" s="64"/>
      <c r="J167" s="45">
        <f t="shared" si="6"/>
        <v>0</v>
      </c>
      <c r="K167" s="100"/>
      <c r="L167" s="99"/>
      <c r="M167" s="99"/>
      <c r="N167" s="48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4"/>
        <v>0</v>
      </c>
      <c r="F168" s="64"/>
      <c r="G168" s="235"/>
      <c r="H168" s="238"/>
      <c r="I168" s="64"/>
      <c r="J168" s="45">
        <f t="shared" si="6"/>
        <v>0</v>
      </c>
      <c r="K168" s="100"/>
      <c r="L168" s="99"/>
      <c r="M168" s="99"/>
      <c r="N168" s="48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4"/>
        <v>0</v>
      </c>
      <c r="F169" s="64"/>
      <c r="G169" s="235"/>
      <c r="H169" s="238"/>
      <c r="I169" s="64"/>
      <c r="J169" s="45">
        <f t="shared" si="6"/>
        <v>0</v>
      </c>
      <c r="K169" s="100"/>
      <c r="L169" s="99"/>
      <c r="M169" s="99"/>
      <c r="N169" s="48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4"/>
        <v>0</v>
      </c>
      <c r="F170" s="64"/>
      <c r="G170" s="235"/>
      <c r="H170" s="238"/>
      <c r="I170" s="64"/>
      <c r="J170" s="45">
        <f t="shared" si="6"/>
        <v>0</v>
      </c>
      <c r="K170" s="100"/>
      <c r="L170" s="99"/>
      <c r="M170" s="99"/>
      <c r="N170" s="48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4"/>
        <v>0</v>
      </c>
      <c r="F171" s="64"/>
      <c r="G171" s="235"/>
      <c r="H171" s="238"/>
      <c r="I171" s="64"/>
      <c r="J171" s="45">
        <f t="shared" si="6"/>
        <v>0</v>
      </c>
      <c r="K171" s="100"/>
      <c r="L171" s="99"/>
      <c r="M171" s="99"/>
      <c r="N171" s="48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4"/>
        <v>0</v>
      </c>
      <c r="F172" s="64"/>
      <c r="G172" s="235"/>
      <c r="H172" s="238"/>
      <c r="I172" s="64"/>
      <c r="J172" s="45">
        <f t="shared" si="6"/>
        <v>0</v>
      </c>
      <c r="K172" s="100"/>
      <c r="L172" s="99"/>
      <c r="M172" s="99"/>
      <c r="N172" s="48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4"/>
        <v>0</v>
      </c>
      <c r="F173" s="64"/>
      <c r="G173" s="264"/>
      <c r="H173" s="238"/>
      <c r="I173" s="64"/>
      <c r="J173" s="45">
        <f t="shared" si="6"/>
        <v>0</v>
      </c>
      <c r="K173" s="100"/>
      <c r="L173" s="99"/>
      <c r="M173" s="99"/>
      <c r="N173" s="48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4"/>
        <v>0</v>
      </c>
      <c r="F174" s="64"/>
      <c r="G174" s="117"/>
      <c r="H174" s="238"/>
      <c r="I174" s="64"/>
      <c r="J174" s="45">
        <f t="shared" si="6"/>
        <v>0</v>
      </c>
      <c r="K174" s="100"/>
      <c r="L174" s="99"/>
      <c r="M174" s="99"/>
      <c r="N174" s="48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4"/>
        <v>0</v>
      </c>
      <c r="F175" s="268"/>
      <c r="G175" s="235"/>
      <c r="H175" s="269"/>
      <c r="I175" s="268"/>
      <c r="J175" s="45">
        <f t="shared" si="6"/>
        <v>0</v>
      </c>
      <c r="N175" s="48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4"/>
        <v>0</v>
      </c>
      <c r="F176" s="268"/>
      <c r="G176" s="235"/>
      <c r="H176" s="269"/>
      <c r="I176" s="268"/>
      <c r="J176" s="45">
        <f t="shared" si="6"/>
        <v>0</v>
      </c>
      <c r="N176" s="48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7">D177*F177</f>
        <v>0</v>
      </c>
      <c r="F177" s="64"/>
      <c r="G177" s="235"/>
      <c r="H177" s="238"/>
      <c r="I177" s="64"/>
      <c r="J177" s="45">
        <f t="shared" si="6"/>
        <v>0</v>
      </c>
      <c r="K177" s="100"/>
      <c r="L177" s="99"/>
      <c r="M177" s="99"/>
      <c r="N177" s="48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7"/>
        <v>0</v>
      </c>
      <c r="F178" s="64"/>
      <c r="G178" s="235"/>
      <c r="H178" s="238"/>
      <c r="I178" s="64"/>
      <c r="J178" s="45">
        <f t="shared" si="6"/>
        <v>0</v>
      </c>
      <c r="K178" s="100"/>
      <c r="L178" s="99"/>
      <c r="M178" s="99"/>
      <c r="N178" s="48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7"/>
        <v>0</v>
      </c>
      <c r="F179" s="64"/>
      <c r="G179" s="264"/>
      <c r="H179" s="238"/>
      <c r="I179" s="64"/>
      <c r="J179" s="45">
        <f t="shared" si="6"/>
        <v>0</v>
      </c>
      <c r="K179" s="100"/>
      <c r="L179" s="99"/>
      <c r="M179" s="99"/>
      <c r="N179" s="48">
        <f t="shared" ref="N179:N242" si="8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7"/>
        <v>0</v>
      </c>
      <c r="F180" s="64"/>
      <c r="G180" s="264"/>
      <c r="H180" s="238"/>
      <c r="I180" s="64"/>
      <c r="J180" s="45">
        <f t="shared" si="6"/>
        <v>0</v>
      </c>
      <c r="K180" s="100"/>
      <c r="L180" s="99"/>
      <c r="M180" s="99"/>
      <c r="N180" s="48">
        <f t="shared" si="8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7"/>
        <v>0</v>
      </c>
      <c r="F181" s="64"/>
      <c r="G181" s="264"/>
      <c r="H181" s="238"/>
      <c r="I181" s="64"/>
      <c r="J181" s="45">
        <f t="shared" si="6"/>
        <v>0</v>
      </c>
      <c r="K181" s="100"/>
      <c r="L181" s="99"/>
      <c r="M181" s="99"/>
      <c r="N181" s="48">
        <f t="shared" si="8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7"/>
        <v>0</v>
      </c>
      <c r="F182" s="64"/>
      <c r="G182" s="264"/>
      <c r="H182" s="238"/>
      <c r="I182" s="64"/>
      <c r="J182" s="45">
        <f t="shared" si="6"/>
        <v>0</v>
      </c>
      <c r="K182" s="100"/>
      <c r="L182" s="99"/>
      <c r="M182" s="99"/>
      <c r="N182" s="48">
        <f t="shared" si="8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7"/>
        <v>0</v>
      </c>
      <c r="F183" s="64"/>
      <c r="G183" s="264"/>
      <c r="H183" s="238"/>
      <c r="I183" s="64"/>
      <c r="J183" s="45">
        <f t="shared" si="6"/>
        <v>0</v>
      </c>
      <c r="K183" s="100"/>
      <c r="L183" s="99"/>
      <c r="M183" s="99"/>
      <c r="N183" s="48">
        <f t="shared" si="8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7"/>
        <v>0</v>
      </c>
      <c r="F184" s="64"/>
      <c r="G184" s="235"/>
      <c r="H184" s="238"/>
      <c r="I184" s="64"/>
      <c r="J184" s="45">
        <f t="shared" si="6"/>
        <v>0</v>
      </c>
      <c r="K184" s="100"/>
      <c r="L184" s="99"/>
      <c r="M184" s="99"/>
      <c r="N184" s="48">
        <f t="shared" si="8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7"/>
        <v>0</v>
      </c>
      <c r="F185" s="64"/>
      <c r="G185" s="235"/>
      <c r="H185" s="238"/>
      <c r="I185" s="64"/>
      <c r="J185" s="45">
        <f t="shared" si="6"/>
        <v>0</v>
      </c>
      <c r="K185" s="100"/>
      <c r="L185" s="99"/>
      <c r="M185" s="99"/>
      <c r="N185" s="48">
        <f t="shared" si="8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7"/>
        <v>0</v>
      </c>
      <c r="F186" s="64"/>
      <c r="G186" s="235"/>
      <c r="H186" s="238"/>
      <c r="I186" s="64"/>
      <c r="J186" s="45">
        <f t="shared" si="6"/>
        <v>0</v>
      </c>
      <c r="K186" s="100"/>
      <c r="L186" s="99"/>
      <c r="M186" s="99"/>
      <c r="N186" s="48">
        <f t="shared" si="8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7"/>
        <v>0</v>
      </c>
      <c r="F187" s="64"/>
      <c r="G187" s="235"/>
      <c r="H187" s="238"/>
      <c r="I187" s="64"/>
      <c r="J187" s="45">
        <f t="shared" si="6"/>
        <v>0</v>
      </c>
      <c r="K187" s="100"/>
      <c r="L187" s="99"/>
      <c r="M187" s="99"/>
      <c r="N187" s="48">
        <f t="shared" si="8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7"/>
        <v>0</v>
      </c>
      <c r="F188" s="64"/>
      <c r="G188" s="235"/>
      <c r="H188" s="238"/>
      <c r="I188" s="64"/>
      <c r="J188" s="45">
        <f t="shared" si="6"/>
        <v>0</v>
      </c>
      <c r="K188" s="100"/>
      <c r="L188" s="99"/>
      <c r="M188" s="99"/>
      <c r="N188" s="48">
        <f t="shared" si="8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7"/>
        <v>0</v>
      </c>
      <c r="F189" s="64"/>
      <c r="G189" s="117"/>
      <c r="H189" s="238"/>
      <c r="I189" s="64"/>
      <c r="J189" s="45">
        <f t="shared" si="6"/>
        <v>0</v>
      </c>
      <c r="K189" s="100"/>
      <c r="L189" s="99"/>
      <c r="M189" s="99"/>
      <c r="N189" s="48">
        <f t="shared" si="8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7"/>
        <v>0</v>
      </c>
      <c r="F190" s="64"/>
      <c r="G190" s="235"/>
      <c r="H190" s="238"/>
      <c r="I190" s="64"/>
      <c r="J190" s="45">
        <f t="shared" si="6"/>
        <v>0</v>
      </c>
      <c r="K190" s="100"/>
      <c r="L190" s="99"/>
      <c r="M190" s="99"/>
      <c r="N190" s="48">
        <f t="shared" si="8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7"/>
        <v>0</v>
      </c>
      <c r="F191" s="64"/>
      <c r="G191" s="235"/>
      <c r="H191" s="238"/>
      <c r="I191" s="64"/>
      <c r="J191" s="45">
        <f t="shared" si="6"/>
        <v>0</v>
      </c>
      <c r="K191" s="100"/>
      <c r="L191" s="99"/>
      <c r="M191" s="99"/>
      <c r="N191" s="48">
        <f t="shared" si="8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7"/>
        <v>0</v>
      </c>
      <c r="F192" s="64"/>
      <c r="G192" s="235"/>
      <c r="H192" s="238"/>
      <c r="I192" s="64"/>
      <c r="J192" s="45">
        <f t="shared" si="6"/>
        <v>0</v>
      </c>
      <c r="K192" s="100"/>
      <c r="L192" s="99"/>
      <c r="M192" s="99"/>
      <c r="N192" s="48">
        <f t="shared" si="8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7"/>
        <v>0</v>
      </c>
      <c r="F193" s="281"/>
      <c r="G193" s="264"/>
      <c r="H193" s="238"/>
      <c r="I193" s="64"/>
      <c r="J193" s="45">
        <f t="shared" si="6"/>
        <v>0</v>
      </c>
      <c r="K193" s="100"/>
      <c r="L193" s="99"/>
      <c r="M193" s="99"/>
      <c r="N193" s="48">
        <f t="shared" si="8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7"/>
        <v>0</v>
      </c>
      <c r="F194" s="281"/>
      <c r="G194" s="264"/>
      <c r="H194" s="238"/>
      <c r="I194" s="64"/>
      <c r="J194" s="45">
        <f t="shared" si="6"/>
        <v>0</v>
      </c>
      <c r="K194" s="100"/>
      <c r="L194" s="99"/>
      <c r="M194" s="99"/>
      <c r="N194" s="48">
        <f t="shared" si="8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7"/>
        <v>0</v>
      </c>
      <c r="F195" s="281"/>
      <c r="G195" s="264"/>
      <c r="H195" s="238"/>
      <c r="I195" s="64"/>
      <c r="J195" s="45">
        <f t="shared" si="6"/>
        <v>0</v>
      </c>
      <c r="K195" s="100"/>
      <c r="L195" s="99"/>
      <c r="M195" s="99"/>
      <c r="N195" s="48">
        <f t="shared" si="8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7"/>
        <v>0</v>
      </c>
      <c r="F196" s="281"/>
      <c r="G196" s="264"/>
      <c r="H196" s="238"/>
      <c r="I196" s="64"/>
      <c r="J196" s="45">
        <f t="shared" si="6"/>
        <v>0</v>
      </c>
      <c r="K196" s="100"/>
      <c r="L196" s="99"/>
      <c r="M196" s="99"/>
      <c r="N196" s="48">
        <f t="shared" si="8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7"/>
        <v>0</v>
      </c>
      <c r="F197" s="281"/>
      <c r="G197" s="264"/>
      <c r="H197" s="238"/>
      <c r="I197" s="64"/>
      <c r="J197" s="45">
        <f t="shared" si="6"/>
        <v>0</v>
      </c>
      <c r="K197" s="100"/>
      <c r="L197" s="99"/>
      <c r="M197" s="99"/>
      <c r="N197" s="48">
        <f t="shared" si="8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7"/>
        <v>0</v>
      </c>
      <c r="F198" s="281"/>
      <c r="G198" s="264"/>
      <c r="H198" s="238"/>
      <c r="I198" s="64"/>
      <c r="J198" s="45">
        <f t="shared" si="6"/>
        <v>0</v>
      </c>
      <c r="K198" s="100"/>
      <c r="L198" s="99"/>
      <c r="M198" s="99"/>
      <c r="N198" s="48">
        <f t="shared" si="8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7"/>
        <v>0</v>
      </c>
      <c r="F199" s="281"/>
      <c r="G199" s="264"/>
      <c r="H199" s="238"/>
      <c r="I199" s="64"/>
      <c r="J199" s="45">
        <f t="shared" si="6"/>
        <v>0</v>
      </c>
      <c r="K199" s="100"/>
      <c r="L199" s="99"/>
      <c r="M199" s="99"/>
      <c r="N199" s="48">
        <f t="shared" si="8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7"/>
        <v>0</v>
      </c>
      <c r="F200" s="64"/>
      <c r="G200" s="264"/>
      <c r="H200" s="238"/>
      <c r="I200" s="64"/>
      <c r="J200" s="45">
        <f t="shared" si="6"/>
        <v>0</v>
      </c>
      <c r="K200" s="100"/>
      <c r="L200" s="99"/>
      <c r="M200" s="99"/>
      <c r="N200" s="48">
        <f t="shared" si="8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7"/>
        <v>0</v>
      </c>
      <c r="F201" s="64"/>
      <c r="G201" s="235"/>
      <c r="H201" s="238"/>
      <c r="I201" s="64"/>
      <c r="J201" s="45">
        <f t="shared" si="6"/>
        <v>0</v>
      </c>
      <c r="K201" s="100"/>
      <c r="L201" s="99"/>
      <c r="M201" s="99"/>
      <c r="N201" s="48">
        <f t="shared" si="8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7"/>
        <v>0</v>
      </c>
      <c r="F202" s="64"/>
      <c r="G202" s="235"/>
      <c r="H202" s="238"/>
      <c r="I202" s="64"/>
      <c r="J202" s="45">
        <f t="shared" si="6"/>
        <v>0</v>
      </c>
      <c r="K202" s="100"/>
      <c r="L202" s="99"/>
      <c r="M202" s="99"/>
      <c r="N202" s="48">
        <f t="shared" si="8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7"/>
        <v>0</v>
      </c>
      <c r="F203" s="64"/>
      <c r="G203" s="235"/>
      <c r="H203" s="238"/>
      <c r="I203" s="64"/>
      <c r="J203" s="45">
        <f t="shared" si="6"/>
        <v>0</v>
      </c>
      <c r="K203" s="100"/>
      <c r="L203" s="99"/>
      <c r="M203" s="99"/>
      <c r="N203" s="48">
        <f t="shared" si="8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7"/>
        <v>0</v>
      </c>
      <c r="F204" s="64"/>
      <c r="G204" s="235"/>
      <c r="H204" s="238"/>
      <c r="I204" s="64"/>
      <c r="J204" s="45">
        <f t="shared" si="6"/>
        <v>0</v>
      </c>
      <c r="K204" s="100"/>
      <c r="L204" s="99"/>
      <c r="M204" s="99"/>
      <c r="N204" s="48">
        <f t="shared" si="8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7"/>
        <v>0</v>
      </c>
      <c r="F205" s="64"/>
      <c r="G205" s="235"/>
      <c r="H205" s="238"/>
      <c r="I205" s="64"/>
      <c r="J205" s="45">
        <f t="shared" si="6"/>
        <v>0</v>
      </c>
      <c r="K205" s="100"/>
      <c r="L205" s="99"/>
      <c r="M205" s="99"/>
      <c r="N205" s="48">
        <f t="shared" si="8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7"/>
        <v>0</v>
      </c>
      <c r="F206" s="64"/>
      <c r="G206" s="235"/>
      <c r="H206" s="238"/>
      <c r="I206" s="64"/>
      <c r="J206" s="45">
        <f t="shared" si="6"/>
        <v>0</v>
      </c>
      <c r="K206" s="100"/>
      <c r="L206" s="99"/>
      <c r="M206" s="99"/>
      <c r="N206" s="48">
        <f t="shared" si="8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7"/>
        <v>0</v>
      </c>
      <c r="F207" s="64"/>
      <c r="G207" s="235"/>
      <c r="H207" s="238"/>
      <c r="I207" s="64"/>
      <c r="J207" s="45">
        <f t="shared" si="6"/>
        <v>0</v>
      </c>
      <c r="K207" s="100"/>
      <c r="L207" s="99"/>
      <c r="M207" s="99"/>
      <c r="N207" s="48">
        <f t="shared" si="8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6"/>
        <v>0</v>
      </c>
      <c r="K208" s="100"/>
      <c r="L208" s="99"/>
      <c r="M208" s="99"/>
      <c r="N208" s="48">
        <f t="shared" si="8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7"/>
        <v>0</v>
      </c>
      <c r="F209" s="64"/>
      <c r="G209" s="117"/>
      <c r="H209" s="63"/>
      <c r="I209" s="64"/>
      <c r="J209" s="45">
        <f t="shared" si="6"/>
        <v>0</v>
      </c>
      <c r="K209" s="100"/>
      <c r="L209" s="99"/>
      <c r="M209" s="99"/>
      <c r="N209" s="48">
        <f t="shared" si="8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6"/>
        <v>0</v>
      </c>
      <c r="K210" s="100"/>
      <c r="L210" s="99"/>
      <c r="M210" s="99"/>
      <c r="N210" s="48">
        <f t="shared" si="8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6"/>
        <v>0</v>
      </c>
      <c r="K211" s="100"/>
      <c r="L211" s="99"/>
      <c r="M211" s="99"/>
      <c r="N211" s="48">
        <f t="shared" si="8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7"/>
        <v>0</v>
      </c>
      <c r="F212" s="64"/>
      <c r="G212" s="235"/>
      <c r="H212" s="238"/>
      <c r="I212" s="64"/>
      <c r="J212" s="45">
        <f t="shared" si="6"/>
        <v>0</v>
      </c>
      <c r="K212" s="100"/>
      <c r="L212" s="99"/>
      <c r="M212" s="99"/>
      <c r="N212" s="48">
        <f t="shared" si="8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6"/>
        <v>0</v>
      </c>
      <c r="K213" s="100"/>
      <c r="L213" s="99"/>
      <c r="M213" s="99"/>
      <c r="N213" s="48">
        <f t="shared" si="8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6"/>
        <v>0</v>
      </c>
      <c r="K214" s="100"/>
      <c r="L214" s="99"/>
      <c r="M214" s="99"/>
      <c r="N214" s="48">
        <f t="shared" si="8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ref="J215:J258" si="9">I215-F215</f>
        <v>0</v>
      </c>
      <c r="K215" s="100"/>
      <c r="L215" s="99"/>
      <c r="M215" s="99"/>
      <c r="N215" s="48">
        <f t="shared" si="8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9"/>
        <v>0</v>
      </c>
      <c r="K216" s="100"/>
      <c r="L216" s="99"/>
      <c r="M216" s="99"/>
      <c r="N216" s="48">
        <f t="shared" si="8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9"/>
        <v>0</v>
      </c>
      <c r="K217" s="100"/>
      <c r="L217" s="99"/>
      <c r="M217" s="99"/>
      <c r="N217" s="48">
        <f t="shared" si="8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si="9"/>
        <v>0</v>
      </c>
      <c r="K218" s="100"/>
      <c r="L218" s="99"/>
      <c r="M218" s="99"/>
      <c r="N218" s="48">
        <f t="shared" si="8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9"/>
        <v>0</v>
      </c>
      <c r="K219" s="100"/>
      <c r="L219" s="99"/>
      <c r="M219" s="99"/>
      <c r="N219" s="48">
        <f t="shared" si="8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9"/>
        <v>0</v>
      </c>
      <c r="K220" s="100"/>
      <c r="L220" s="99"/>
      <c r="M220" s="99"/>
      <c r="N220" s="48">
        <f t="shared" si="8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9"/>
        <v>0</v>
      </c>
      <c r="K221" s="100"/>
      <c r="L221" s="99"/>
      <c r="M221" s="99"/>
      <c r="N221" s="48">
        <f t="shared" si="8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9"/>
        <v>0</v>
      </c>
      <c r="K222" s="100"/>
      <c r="L222" s="99"/>
      <c r="M222" s="99"/>
      <c r="N222" s="48">
        <f t="shared" si="8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9"/>
        <v>0</v>
      </c>
      <c r="K223" s="100"/>
      <c r="L223" s="99"/>
      <c r="M223" s="99"/>
      <c r="N223" s="48">
        <f t="shared" si="8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7"/>
        <v>0</v>
      </c>
      <c r="F224" s="64"/>
      <c r="G224" s="235"/>
      <c r="H224" s="238"/>
      <c r="I224" s="64"/>
      <c r="J224" s="45">
        <f t="shared" si="9"/>
        <v>0</v>
      </c>
      <c r="K224" s="100"/>
      <c r="L224" s="99"/>
      <c r="M224" s="99"/>
      <c r="N224" s="48">
        <f t="shared" si="8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9"/>
        <v>0</v>
      </c>
      <c r="K225" s="100"/>
      <c r="L225" s="99"/>
      <c r="M225" s="99"/>
      <c r="N225" s="48">
        <f t="shared" si="8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7"/>
        <v>0</v>
      </c>
      <c r="F226" s="64"/>
      <c r="G226" s="235"/>
      <c r="H226" s="238"/>
      <c r="I226" s="64"/>
      <c r="J226" s="45">
        <f t="shared" si="9"/>
        <v>0</v>
      </c>
      <c r="K226" s="100"/>
      <c r="L226" s="99"/>
      <c r="M226" s="99"/>
      <c r="N226" s="48">
        <f t="shared" si="8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7"/>
        <v>0</v>
      </c>
      <c r="F227" s="64"/>
      <c r="G227" s="235"/>
      <c r="H227" s="238"/>
      <c r="I227" s="64"/>
      <c r="J227" s="45">
        <f t="shared" si="9"/>
        <v>0</v>
      </c>
      <c r="K227" s="100"/>
      <c r="L227" s="99"/>
      <c r="M227" s="99"/>
      <c r="N227" s="48">
        <f t="shared" si="8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7"/>
        <v>0</v>
      </c>
      <c r="F228" s="64"/>
      <c r="G228" s="235"/>
      <c r="H228" s="238"/>
      <c r="I228" s="64"/>
      <c r="J228" s="45">
        <f t="shared" si="9"/>
        <v>0</v>
      </c>
      <c r="K228" s="100"/>
      <c r="L228" s="99"/>
      <c r="M228" s="99"/>
      <c r="N228" s="48">
        <f t="shared" si="8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9"/>
        <v>0</v>
      </c>
      <c r="K229" s="100"/>
      <c r="L229" s="99"/>
      <c r="M229" s="99"/>
      <c r="N229" s="48">
        <f t="shared" si="8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7"/>
        <v>0</v>
      </c>
      <c r="F230" s="64"/>
      <c r="G230" s="235"/>
      <c r="H230" s="238"/>
      <c r="I230" s="64"/>
      <c r="J230" s="45">
        <f t="shared" si="9"/>
        <v>0</v>
      </c>
      <c r="K230" s="100"/>
      <c r="L230" s="99"/>
      <c r="M230" s="99"/>
      <c r="N230" s="48">
        <f t="shared" si="8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7"/>
        <v>0</v>
      </c>
      <c r="F231" s="64"/>
      <c r="G231" s="235"/>
      <c r="H231" s="238"/>
      <c r="I231" s="64"/>
      <c r="J231" s="45">
        <f t="shared" si="9"/>
        <v>0</v>
      </c>
      <c r="K231" s="100"/>
      <c r="L231" s="99"/>
      <c r="M231" s="99"/>
      <c r="N231" s="48">
        <f t="shared" si="8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7"/>
        <v>0</v>
      </c>
      <c r="F232" s="64"/>
      <c r="G232" s="235"/>
      <c r="H232" s="238"/>
      <c r="I232" s="64"/>
      <c r="J232" s="45">
        <f t="shared" si="9"/>
        <v>0</v>
      </c>
      <c r="K232" s="100"/>
      <c r="L232" s="99"/>
      <c r="M232" s="99"/>
      <c r="N232" s="48">
        <f t="shared" si="8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7"/>
        <v>0</v>
      </c>
      <c r="F233" s="64"/>
      <c r="G233" s="235"/>
      <c r="H233" s="238"/>
      <c r="I233" s="64"/>
      <c r="J233" s="45">
        <f t="shared" si="9"/>
        <v>0</v>
      </c>
      <c r="K233" s="100"/>
      <c r="L233" s="99"/>
      <c r="M233" s="99"/>
      <c r="N233" s="48">
        <f t="shared" si="8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7"/>
        <v>0</v>
      </c>
      <c r="F234" s="64"/>
      <c r="G234" s="235"/>
      <c r="H234" s="238"/>
      <c r="I234" s="64"/>
      <c r="J234" s="45">
        <f t="shared" si="9"/>
        <v>0</v>
      </c>
      <c r="K234" s="100"/>
      <c r="L234" s="99"/>
      <c r="M234" s="99"/>
      <c r="N234" s="48">
        <f t="shared" si="8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9"/>
        <v>0</v>
      </c>
      <c r="K235" s="100"/>
      <c r="L235" s="99"/>
      <c r="M235" s="99"/>
      <c r="N235" s="48">
        <f t="shared" si="8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7"/>
        <v>0</v>
      </c>
      <c r="F236" s="64"/>
      <c r="G236" s="235"/>
      <c r="H236" s="63"/>
      <c r="I236" s="64"/>
      <c r="J236" s="45">
        <f t="shared" si="9"/>
        <v>0</v>
      </c>
      <c r="K236" s="100"/>
      <c r="L236" s="99"/>
      <c r="M236" s="99"/>
      <c r="N236" s="48">
        <f t="shared" si="8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9"/>
        <v>0</v>
      </c>
      <c r="K237" s="100"/>
      <c r="L237" s="99"/>
      <c r="M237" s="99"/>
      <c r="N237" s="48">
        <f t="shared" si="8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7"/>
        <v>0</v>
      </c>
      <c r="F238" s="64"/>
      <c r="G238" s="235"/>
      <c r="H238" s="238"/>
      <c r="I238" s="64"/>
      <c r="J238" s="45">
        <f t="shared" si="9"/>
        <v>0</v>
      </c>
      <c r="K238" s="100"/>
      <c r="L238" s="99"/>
      <c r="M238" s="99"/>
      <c r="N238" s="48">
        <f t="shared" si="8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7"/>
        <v>0</v>
      </c>
      <c r="F239" s="64"/>
      <c r="G239" s="235"/>
      <c r="H239" s="238"/>
      <c r="I239" s="64"/>
      <c r="J239" s="45">
        <f t="shared" si="9"/>
        <v>0</v>
      </c>
      <c r="K239" s="100"/>
      <c r="L239" s="99"/>
      <c r="M239" s="99"/>
      <c r="N239" s="48">
        <f t="shared" si="8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7"/>
        <v>0</v>
      </c>
      <c r="F240" s="64"/>
      <c r="G240" s="235"/>
      <c r="H240" s="252"/>
      <c r="I240" s="64"/>
      <c r="J240" s="45">
        <f t="shared" si="9"/>
        <v>0</v>
      </c>
      <c r="K240" s="100"/>
      <c r="L240" s="99"/>
      <c r="M240" s="99"/>
      <c r="N240" s="48">
        <f t="shared" si="8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0">D241*F241</f>
        <v>0</v>
      </c>
      <c r="F241" s="64"/>
      <c r="G241" s="235"/>
      <c r="H241" s="252"/>
      <c r="I241" s="64"/>
      <c r="J241" s="45">
        <f t="shared" si="9"/>
        <v>0</v>
      </c>
      <c r="K241" s="100"/>
      <c r="L241" s="286"/>
      <c r="M241" s="287"/>
      <c r="N241" s="48">
        <f t="shared" si="8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0"/>
        <v>0</v>
      </c>
      <c r="F242" s="200"/>
      <c r="G242" s="289"/>
      <c r="H242" s="290"/>
      <c r="I242" s="116"/>
      <c r="J242" s="45">
        <f t="shared" si="9"/>
        <v>0</v>
      </c>
      <c r="K242" s="100"/>
      <c r="L242" s="286"/>
      <c r="M242" s="287"/>
      <c r="N242" s="48">
        <f t="shared" si="8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0"/>
        <v>0</v>
      </c>
      <c r="F243" s="200"/>
      <c r="G243" s="289"/>
      <c r="H243" s="290"/>
      <c r="I243" s="116"/>
      <c r="J243" s="45">
        <f t="shared" si="9"/>
        <v>0</v>
      </c>
      <c r="K243" s="100"/>
      <c r="L243" s="286"/>
      <c r="M243" s="287"/>
      <c r="N243" s="48">
        <f t="shared" ref="N243:N262" si="11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0"/>
        <v>0</v>
      </c>
      <c r="F244" s="200"/>
      <c r="G244" s="289"/>
      <c r="H244" s="290"/>
      <c r="I244" s="116"/>
      <c r="J244" s="45">
        <f t="shared" si="9"/>
        <v>0</v>
      </c>
      <c r="K244" s="100"/>
      <c r="L244" s="286"/>
      <c r="M244" s="287"/>
      <c r="N244" s="48">
        <f t="shared" si="11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0"/>
        <v>0</v>
      </c>
      <c r="F245" s="200"/>
      <c r="G245" s="289"/>
      <c r="H245" s="290"/>
      <c r="I245" s="116"/>
      <c r="J245" s="45">
        <f t="shared" si="9"/>
        <v>0</v>
      </c>
      <c r="K245" s="100"/>
      <c r="L245" s="286"/>
      <c r="M245" s="287"/>
      <c r="N245" s="48">
        <f t="shared" si="11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0"/>
        <v>0</v>
      </c>
      <c r="F246" s="200"/>
      <c r="G246" s="289"/>
      <c r="H246" s="290"/>
      <c r="I246" s="116"/>
      <c r="J246" s="45">
        <f t="shared" si="9"/>
        <v>0</v>
      </c>
      <c r="K246" s="100"/>
      <c r="L246" s="286"/>
      <c r="M246" s="287"/>
      <c r="N246" s="48">
        <f t="shared" si="11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0"/>
        <v>0</v>
      </c>
      <c r="F247" s="44"/>
      <c r="G247" s="294"/>
      <c r="H247" s="295"/>
      <c r="I247" s="64"/>
      <c r="J247" s="45">
        <f t="shared" si="9"/>
        <v>0</v>
      </c>
      <c r="K247" s="100"/>
      <c r="L247" s="286"/>
      <c r="M247" s="296"/>
      <c r="N247" s="48">
        <f t="shared" si="11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0"/>
        <v>0</v>
      </c>
      <c r="F248" s="64"/>
      <c r="G248" s="235"/>
      <c r="H248" s="252"/>
      <c r="I248" s="64"/>
      <c r="J248" s="45">
        <f t="shared" si="9"/>
        <v>0</v>
      </c>
      <c r="K248" s="100"/>
      <c r="L248" s="286"/>
      <c r="M248" s="296"/>
      <c r="N248" s="48">
        <f t="shared" si="11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0"/>
        <v>0</v>
      </c>
      <c r="F249" s="64"/>
      <c r="G249" s="235"/>
      <c r="H249" s="252"/>
      <c r="I249" s="64"/>
      <c r="J249" s="45">
        <f t="shared" si="9"/>
        <v>0</v>
      </c>
      <c r="K249" s="100"/>
      <c r="L249" s="286"/>
      <c r="M249" s="296"/>
      <c r="N249" s="48">
        <f t="shared" si="11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0"/>
        <v>0</v>
      </c>
      <c r="F250" s="64"/>
      <c r="G250" s="235"/>
      <c r="H250" s="252"/>
      <c r="I250" s="64"/>
      <c r="J250" s="45">
        <f t="shared" si="9"/>
        <v>0</v>
      </c>
      <c r="K250" s="100"/>
      <c r="L250" s="286"/>
      <c r="M250" s="296"/>
      <c r="N250" s="48">
        <f t="shared" si="11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0"/>
        <v>0</v>
      </c>
      <c r="F251" s="268"/>
      <c r="G251" s="235"/>
      <c r="H251" s="269"/>
      <c r="I251" s="268">
        <v>0</v>
      </c>
      <c r="J251" s="45">
        <f t="shared" si="9"/>
        <v>0</v>
      </c>
      <c r="K251" s="299"/>
      <c r="L251" s="299"/>
      <c r="M251" s="299"/>
      <c r="N251" s="48">
        <f t="shared" si="11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0"/>
        <v>0</v>
      </c>
      <c r="F252" s="268"/>
      <c r="G252" s="235"/>
      <c r="H252" s="269"/>
      <c r="I252" s="268">
        <v>0</v>
      </c>
      <c r="J252" s="45">
        <f t="shared" si="9"/>
        <v>0</v>
      </c>
      <c r="K252" s="299"/>
      <c r="L252" s="299"/>
      <c r="M252" s="299"/>
      <c r="N252" s="48">
        <f t="shared" si="11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0"/>
        <v>0</v>
      </c>
      <c r="F253" s="268"/>
      <c r="G253" s="235"/>
      <c r="H253" s="269"/>
      <c r="I253" s="268">
        <v>0</v>
      </c>
      <c r="J253" s="45">
        <f t="shared" si="9"/>
        <v>0</v>
      </c>
      <c r="K253" s="299"/>
      <c r="L253" s="299"/>
      <c r="M253" s="299"/>
      <c r="N253" s="48">
        <f t="shared" si="11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0"/>
        <v>0</v>
      </c>
      <c r="F254" s="268"/>
      <c r="G254" s="235"/>
      <c r="H254" s="305"/>
      <c r="I254" s="268">
        <v>0</v>
      </c>
      <c r="J254" s="45">
        <f t="shared" si="9"/>
        <v>0</v>
      </c>
      <c r="K254" s="299"/>
      <c r="L254" s="299"/>
      <c r="M254" s="299"/>
      <c r="N254" s="48">
        <f t="shared" si="11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0"/>
        <v>0</v>
      </c>
      <c r="F255" s="268"/>
      <c r="G255" s="235"/>
      <c r="H255" s="307"/>
      <c r="I255" s="268">
        <v>0</v>
      </c>
      <c r="J255" s="45">
        <f t="shared" si="9"/>
        <v>0</v>
      </c>
      <c r="K255" s="299"/>
      <c r="L255" s="299"/>
      <c r="M255" s="299"/>
      <c r="N255" s="48">
        <f t="shared" si="11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0"/>
        <v>0</v>
      </c>
      <c r="H256" s="313"/>
      <c r="I256" s="311">
        <v>0</v>
      </c>
      <c r="J256" s="45">
        <f t="shared" si="9"/>
        <v>0</v>
      </c>
      <c r="K256" s="314"/>
      <c r="L256" s="314"/>
      <c r="M256" s="314"/>
      <c r="N256" s="48">
        <f t="shared" si="11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0"/>
        <v>0</v>
      </c>
      <c r="I257" s="311">
        <v>0</v>
      </c>
      <c r="J257" s="45">
        <f t="shared" si="9"/>
        <v>0</v>
      </c>
      <c r="K257" s="314"/>
      <c r="L257" s="314"/>
      <c r="M257" s="314"/>
      <c r="N257" s="48">
        <f t="shared" si="11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0"/>
        <v>0</v>
      </c>
      <c r="I258" s="316">
        <v>0</v>
      </c>
      <c r="J258" s="45">
        <f t="shared" si="9"/>
        <v>0</v>
      </c>
      <c r="K258" s="314"/>
      <c r="L258" s="314"/>
      <c r="M258" s="314"/>
      <c r="N258" s="48">
        <f t="shared" si="11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0"/>
        <v>#VALUE!</v>
      </c>
      <c r="F259" s="552" t="s">
        <v>26</v>
      </c>
      <c r="G259" s="552"/>
      <c r="H259" s="553"/>
      <c r="I259" s="317">
        <f>SUM(I4:I258)</f>
        <v>517031.52999999991</v>
      </c>
      <c r="J259" s="318"/>
      <c r="K259" s="314"/>
      <c r="L259" s="319"/>
      <c r="M259" s="314"/>
      <c r="N259" s="48">
        <f t="shared" si="11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0"/>
        <v>0</v>
      </c>
      <c r="I260" s="322"/>
      <c r="J260" s="318"/>
      <c r="K260" s="314"/>
      <c r="L260" s="319"/>
      <c r="M260" s="314"/>
      <c r="N260" s="48">
        <f t="shared" si="11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0"/>
        <v>0</v>
      </c>
      <c r="J261" s="311"/>
      <c r="K261" s="314"/>
      <c r="L261" s="314"/>
      <c r="M261" s="314"/>
      <c r="N261" s="48">
        <f t="shared" si="11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0"/>
        <v>0</v>
      </c>
      <c r="J262" s="311"/>
      <c r="K262" s="328"/>
      <c r="N262" s="48">
        <f t="shared" si="11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17425049.779999997</v>
      </c>
      <c r="O263" s="338"/>
      <c r="Q263" s="339">
        <f>SUM(Q4:Q262)</f>
        <v>455176</v>
      </c>
      <c r="R263" s="8"/>
      <c r="S263" s="340">
        <f>SUM(S17:S262)</f>
        <v>155232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18035457.779999997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7">
    <mergeCell ref="A58:A59"/>
    <mergeCell ref="O58:O59"/>
    <mergeCell ref="P58:P59"/>
    <mergeCell ref="C58:C59"/>
    <mergeCell ref="O94:O95"/>
    <mergeCell ref="P94:P95"/>
    <mergeCell ref="F259:H259"/>
    <mergeCell ref="O79:O80"/>
    <mergeCell ref="P79:P80"/>
    <mergeCell ref="O81:O82"/>
    <mergeCell ref="P81:P82"/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00B0F0"/>
  </sheetPr>
  <dimension ref="A1:X292"/>
  <sheetViews>
    <sheetView workbookViewId="0">
      <pane xSplit="8" ySplit="3" topLeftCell="U4" activePane="bottomRight" state="frozen"/>
      <selection pane="topRight" activeCell="I1" sqref="I1"/>
      <selection pane="bottomLeft" activeCell="A4" sqref="A4"/>
      <selection pane="bottomRight" activeCell="U12" sqref="U12"/>
    </sheetView>
  </sheetViews>
  <sheetFormatPr baseColWidth="10" defaultRowHeight="18.75" x14ac:dyDescent="0.3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501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29" t="s">
        <v>288</v>
      </c>
      <c r="B1" s="529"/>
      <c r="C1" s="529"/>
      <c r="D1" s="529"/>
      <c r="E1" s="529"/>
      <c r="F1" s="529"/>
      <c r="G1" s="529"/>
      <c r="H1" s="529"/>
      <c r="I1" s="529"/>
      <c r="J1" s="529"/>
      <c r="K1" s="375"/>
      <c r="L1" s="375"/>
      <c r="M1" s="375"/>
      <c r="N1" s="375"/>
      <c r="O1" s="376"/>
      <c r="S1" s="572" t="s">
        <v>142</v>
      </c>
      <c r="T1" s="572"/>
      <c r="U1" s="6" t="s">
        <v>0</v>
      </c>
      <c r="V1" s="7" t="s">
        <v>1</v>
      </c>
      <c r="W1" s="530" t="s">
        <v>2</v>
      </c>
      <c r="X1" s="531"/>
    </row>
    <row r="2" spans="1:24" ht="15.75" thickBot="1" x14ac:dyDescent="0.3">
      <c r="A2" s="529"/>
      <c r="B2" s="529"/>
      <c r="C2" s="529"/>
      <c r="D2" s="529"/>
      <c r="E2" s="529"/>
      <c r="F2" s="529"/>
      <c r="G2" s="529"/>
      <c r="H2" s="529"/>
      <c r="I2" s="529"/>
      <c r="J2" s="529"/>
      <c r="K2" s="377"/>
      <c r="L2" s="377"/>
      <c r="M2" s="377"/>
      <c r="N2" s="378"/>
      <c r="O2" s="379"/>
      <c r="Q2" s="10"/>
      <c r="R2" s="11"/>
      <c r="S2" s="573"/>
      <c r="T2" s="57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489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32" t="s">
        <v>15</v>
      </c>
      <c r="P3" s="533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488" t="s">
        <v>303</v>
      </c>
      <c r="I4" s="409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464" t="s">
        <v>59</v>
      </c>
      <c r="P4" s="394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 t="s">
        <v>437</v>
      </c>
      <c r="V4" s="54">
        <v>0</v>
      </c>
      <c r="W4" s="55" t="s">
        <v>414</v>
      </c>
      <c r="X4" s="56">
        <v>0</v>
      </c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67" t="s">
        <v>334</v>
      </c>
      <c r="I5" s="411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95" t="s">
        <v>335</v>
      </c>
      <c r="P5" s="396">
        <v>44664</v>
      </c>
      <c r="Q5" s="66">
        <v>0</v>
      </c>
      <c r="R5" s="67">
        <v>44652</v>
      </c>
      <c r="S5" s="51">
        <v>0</v>
      </c>
      <c r="T5" s="52" t="s">
        <v>305</v>
      </c>
      <c r="U5" s="53" t="s">
        <v>437</v>
      </c>
      <c r="V5" s="54">
        <v>4640</v>
      </c>
      <c r="W5" s="68" t="s">
        <v>414</v>
      </c>
      <c r="X5" s="69">
        <v>4176</v>
      </c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67" t="s">
        <v>347</v>
      </c>
      <c r="I6" s="411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95" t="s">
        <v>61</v>
      </c>
      <c r="P6" s="396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 t="s">
        <v>437</v>
      </c>
      <c r="V6" s="54">
        <v>4640</v>
      </c>
      <c r="W6" s="53" t="s">
        <v>414</v>
      </c>
      <c r="X6" s="70">
        <v>4176</v>
      </c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67" t="s">
        <v>348</v>
      </c>
      <c r="I7" s="411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95" t="s">
        <v>215</v>
      </c>
      <c r="P7" s="396">
        <v>44669</v>
      </c>
      <c r="Q7" s="66">
        <v>0</v>
      </c>
      <c r="R7" s="67">
        <v>44659</v>
      </c>
      <c r="S7" s="51">
        <v>0</v>
      </c>
      <c r="T7" s="52" t="s">
        <v>306</v>
      </c>
      <c r="U7" s="53" t="s">
        <v>437</v>
      </c>
      <c r="V7" s="54">
        <v>0</v>
      </c>
      <c r="W7" s="53" t="s">
        <v>414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67" t="s">
        <v>350</v>
      </c>
      <c r="I8" s="411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 t="s">
        <v>437</v>
      </c>
      <c r="V8" s="54">
        <v>4640</v>
      </c>
      <c r="W8" s="53" t="s">
        <v>414</v>
      </c>
      <c r="X8" s="70">
        <v>4176</v>
      </c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67" t="s">
        <v>351</v>
      </c>
      <c r="I9" s="411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 t="s">
        <v>437</v>
      </c>
      <c r="V9" s="54">
        <v>0</v>
      </c>
      <c r="W9" s="53" t="s">
        <v>414</v>
      </c>
      <c r="X9" s="70">
        <v>0</v>
      </c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67" t="s">
        <v>355</v>
      </c>
      <c r="I10" s="411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97" t="s">
        <v>63</v>
      </c>
      <c r="P10" s="398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 t="s">
        <v>437</v>
      </c>
      <c r="V10" s="54">
        <v>4640</v>
      </c>
      <c r="W10" s="53" t="s">
        <v>414</v>
      </c>
      <c r="X10" s="70">
        <v>4176</v>
      </c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67" t="s">
        <v>352</v>
      </c>
      <c r="I11" s="411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97" t="s">
        <v>61</v>
      </c>
      <c r="P11" s="398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 t="s">
        <v>437</v>
      </c>
      <c r="V11" s="54">
        <v>0</v>
      </c>
      <c r="W11" s="53" t="s">
        <v>414</v>
      </c>
      <c r="X11" s="70">
        <v>0</v>
      </c>
    </row>
    <row r="12" spans="1:24" ht="26.25" customHeight="1" thickTop="1" thickBot="1" x14ac:dyDescent="0.35">
      <c r="A12" s="71" t="s">
        <v>69</v>
      </c>
      <c r="B12" s="58" t="s">
        <v>72</v>
      </c>
      <c r="C12" s="431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67" t="s">
        <v>354</v>
      </c>
      <c r="I12" s="411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97" t="s">
        <v>63</v>
      </c>
      <c r="P12" s="398">
        <v>44671</v>
      </c>
      <c r="Q12" s="66">
        <v>26900</v>
      </c>
      <c r="R12" s="67">
        <v>44659</v>
      </c>
      <c r="S12" s="51"/>
      <c r="T12" s="52"/>
      <c r="U12" s="53" t="s">
        <v>437</v>
      </c>
      <c r="V12" s="54">
        <v>4640</v>
      </c>
      <c r="W12" s="53" t="s">
        <v>414</v>
      </c>
      <c r="X12" s="70">
        <v>4176</v>
      </c>
    </row>
    <row r="13" spans="1:24" ht="24" customHeight="1" thickTop="1" thickBot="1" x14ac:dyDescent="0.35">
      <c r="A13" s="71" t="s">
        <v>294</v>
      </c>
      <c r="B13" s="58" t="s">
        <v>32</v>
      </c>
      <c r="C13" s="432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67" t="s">
        <v>353</v>
      </c>
      <c r="I13" s="411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97" t="s">
        <v>63</v>
      </c>
      <c r="P13" s="398">
        <v>44671</v>
      </c>
      <c r="Q13" s="66">
        <v>0</v>
      </c>
      <c r="R13" s="67">
        <v>44659</v>
      </c>
      <c r="S13" s="51"/>
      <c r="T13" s="52"/>
      <c r="U13" s="53" t="s">
        <v>437</v>
      </c>
      <c r="V13" s="54">
        <v>0</v>
      </c>
      <c r="W13" s="53" t="s">
        <v>414</v>
      </c>
      <c r="X13" s="70">
        <v>0</v>
      </c>
    </row>
    <row r="14" spans="1:24" ht="39" thickTop="1" thickBot="1" x14ac:dyDescent="0.35">
      <c r="A14" s="71" t="s">
        <v>295</v>
      </c>
      <c r="B14" s="58" t="s">
        <v>290</v>
      </c>
      <c r="C14" s="59" t="s">
        <v>372</v>
      </c>
      <c r="D14" s="60">
        <v>50</v>
      </c>
      <c r="E14" s="40">
        <f t="shared" si="2"/>
        <v>1133000</v>
      </c>
      <c r="F14" s="61">
        <v>22660</v>
      </c>
      <c r="G14" s="62">
        <v>44661</v>
      </c>
      <c r="H14" s="467" t="s">
        <v>381</v>
      </c>
      <c r="I14" s="411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97" t="s">
        <v>61</v>
      </c>
      <c r="P14" s="398">
        <v>44676</v>
      </c>
      <c r="Q14" s="66">
        <v>26793</v>
      </c>
      <c r="R14" s="67">
        <v>44664</v>
      </c>
      <c r="S14" s="51"/>
      <c r="T14" s="52"/>
      <c r="U14" s="53" t="s">
        <v>437</v>
      </c>
      <c r="V14" s="54">
        <v>4640</v>
      </c>
      <c r="W14" s="53" t="s">
        <v>414</v>
      </c>
      <c r="X14" s="70">
        <v>4176</v>
      </c>
    </row>
    <row r="15" spans="1:24" ht="39" thickTop="1" thickBot="1" x14ac:dyDescent="0.35">
      <c r="A15" s="73" t="s">
        <v>50</v>
      </c>
      <c r="B15" s="58" t="s">
        <v>296</v>
      </c>
      <c r="C15" s="59" t="s">
        <v>372</v>
      </c>
      <c r="D15" s="60">
        <v>0</v>
      </c>
      <c r="E15" s="40">
        <f t="shared" si="2"/>
        <v>0</v>
      </c>
      <c r="F15" s="61">
        <v>0</v>
      </c>
      <c r="G15" s="62">
        <v>44661</v>
      </c>
      <c r="H15" s="467" t="s">
        <v>380</v>
      </c>
      <c r="I15" s="411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97" t="s">
        <v>61</v>
      </c>
      <c r="P15" s="398">
        <v>44676</v>
      </c>
      <c r="Q15" s="66">
        <v>0</v>
      </c>
      <c r="R15" s="67">
        <v>44664</v>
      </c>
      <c r="S15" s="51"/>
      <c r="T15" s="92"/>
      <c r="U15" s="53" t="s">
        <v>437</v>
      </c>
      <c r="V15" s="54">
        <v>0</v>
      </c>
      <c r="W15" s="53" t="s">
        <v>414</v>
      </c>
      <c r="X15" s="70">
        <v>0</v>
      </c>
    </row>
    <row r="16" spans="1:24" ht="35.25" customHeight="1" thickTop="1" thickBot="1" x14ac:dyDescent="0.35">
      <c r="A16" s="71" t="s">
        <v>297</v>
      </c>
      <c r="B16" s="58" t="s">
        <v>298</v>
      </c>
      <c r="C16" s="74" t="s">
        <v>373</v>
      </c>
      <c r="D16" s="60">
        <v>50</v>
      </c>
      <c r="E16" s="40">
        <f t="shared" si="2"/>
        <v>1071000</v>
      </c>
      <c r="F16" s="61">
        <v>21420</v>
      </c>
      <c r="G16" s="62">
        <v>44662</v>
      </c>
      <c r="H16" s="467" t="s">
        <v>382</v>
      </c>
      <c r="I16" s="411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97" t="s">
        <v>61</v>
      </c>
      <c r="P16" s="398">
        <v>44676</v>
      </c>
      <c r="Q16" s="66">
        <v>26686</v>
      </c>
      <c r="R16" s="67">
        <v>44664</v>
      </c>
      <c r="S16" s="51"/>
      <c r="T16" s="92"/>
      <c r="U16" s="53" t="s">
        <v>437</v>
      </c>
      <c r="V16" s="54">
        <v>4640</v>
      </c>
      <c r="W16" s="53" t="s">
        <v>414</v>
      </c>
      <c r="X16" s="70">
        <v>4176</v>
      </c>
    </row>
    <row r="17" spans="1:24" ht="57.75" thickTop="1" thickBot="1" x14ac:dyDescent="0.35">
      <c r="A17" s="75" t="s">
        <v>223</v>
      </c>
      <c r="B17" s="58" t="s">
        <v>32</v>
      </c>
      <c r="C17" s="59" t="s">
        <v>373</v>
      </c>
      <c r="D17" s="60">
        <v>0</v>
      </c>
      <c r="E17" s="40">
        <f t="shared" si="2"/>
        <v>0</v>
      </c>
      <c r="F17" s="61">
        <v>0</v>
      </c>
      <c r="G17" s="62">
        <v>44662</v>
      </c>
      <c r="H17" s="467" t="s">
        <v>383</v>
      </c>
      <c r="I17" s="411">
        <f>5815-116.3</f>
        <v>5698.7</v>
      </c>
      <c r="J17" s="45">
        <f t="shared" si="0"/>
        <v>5698.7</v>
      </c>
      <c r="K17" s="76">
        <v>35.5</v>
      </c>
      <c r="L17" s="65"/>
      <c r="M17" s="65"/>
      <c r="N17" s="48">
        <f t="shared" si="1"/>
        <v>202303.85</v>
      </c>
      <c r="O17" s="397" t="s">
        <v>61</v>
      </c>
      <c r="P17" s="398">
        <v>44676</v>
      </c>
      <c r="Q17" s="66">
        <v>0</v>
      </c>
      <c r="R17" s="67">
        <v>44664</v>
      </c>
      <c r="S17" s="51"/>
      <c r="T17" s="92"/>
      <c r="U17" s="53" t="s">
        <v>437</v>
      </c>
      <c r="V17" s="54">
        <v>0</v>
      </c>
      <c r="W17" s="53" t="s">
        <v>414</v>
      </c>
      <c r="X17" s="70">
        <v>0</v>
      </c>
    </row>
    <row r="18" spans="1:24" ht="22.5" customHeight="1" thickTop="1" thickBot="1" x14ac:dyDescent="0.35">
      <c r="A18" s="483" t="s">
        <v>106</v>
      </c>
      <c r="B18" s="58" t="s">
        <v>107</v>
      </c>
      <c r="C18" s="59" t="s">
        <v>374</v>
      </c>
      <c r="D18" s="60">
        <v>50</v>
      </c>
      <c r="E18" s="40">
        <f t="shared" si="2"/>
        <v>462500</v>
      </c>
      <c r="F18" s="61">
        <v>9250</v>
      </c>
      <c r="G18" s="62">
        <v>44663</v>
      </c>
      <c r="H18" s="467">
        <v>37729</v>
      </c>
      <c r="I18" s="411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97" t="s">
        <v>61</v>
      </c>
      <c r="P18" s="398">
        <v>44677</v>
      </c>
      <c r="Q18" s="66">
        <v>0</v>
      </c>
      <c r="R18" s="67" t="s">
        <v>211</v>
      </c>
      <c r="S18" s="51"/>
      <c r="T18" s="92"/>
      <c r="U18" s="53" t="s">
        <v>269</v>
      </c>
      <c r="V18" s="54">
        <v>0</v>
      </c>
      <c r="W18" s="485" t="s">
        <v>220</v>
      </c>
      <c r="X18" s="484">
        <v>4176</v>
      </c>
    </row>
    <row r="19" spans="1:24" ht="37.5" customHeight="1" thickTop="1" thickBot="1" x14ac:dyDescent="0.35">
      <c r="A19" s="78" t="s">
        <v>299</v>
      </c>
      <c r="B19" s="58" t="s">
        <v>300</v>
      </c>
      <c r="C19" s="59" t="s">
        <v>375</v>
      </c>
      <c r="D19" s="60">
        <v>50</v>
      </c>
      <c r="E19" s="40">
        <f t="shared" si="2"/>
        <v>1192000</v>
      </c>
      <c r="F19" s="61">
        <v>23840</v>
      </c>
      <c r="G19" s="62">
        <v>44664</v>
      </c>
      <c r="H19" s="467" t="s">
        <v>393</v>
      </c>
      <c r="I19" s="411">
        <f>24990-1124.55</f>
        <v>23865.45</v>
      </c>
      <c r="J19" s="45">
        <f t="shared" si="0"/>
        <v>25.450000000000728</v>
      </c>
      <c r="K19" s="76">
        <v>35.5</v>
      </c>
      <c r="L19" s="65"/>
      <c r="M19" s="65"/>
      <c r="N19" s="48">
        <f t="shared" si="1"/>
        <v>847223.47499999998</v>
      </c>
      <c r="O19" s="397" t="s">
        <v>61</v>
      </c>
      <c r="P19" s="398">
        <v>44678</v>
      </c>
      <c r="Q19" s="79">
        <v>27114</v>
      </c>
      <c r="R19" s="67">
        <v>44664</v>
      </c>
      <c r="S19" s="51">
        <v>11200</v>
      </c>
      <c r="T19" s="92" t="s">
        <v>310</v>
      </c>
      <c r="U19" s="53" t="s">
        <v>437</v>
      </c>
      <c r="V19" s="54">
        <v>4640</v>
      </c>
      <c r="W19" s="53" t="s">
        <v>414</v>
      </c>
      <c r="X19" s="70">
        <v>4176</v>
      </c>
    </row>
    <row r="20" spans="1:24" ht="22.5" customHeight="1" thickTop="1" thickBot="1" x14ac:dyDescent="0.35">
      <c r="A20" s="80" t="s">
        <v>301</v>
      </c>
      <c r="B20" s="58" t="s">
        <v>32</v>
      </c>
      <c r="C20" s="59" t="s">
        <v>375</v>
      </c>
      <c r="D20" s="60">
        <v>0</v>
      </c>
      <c r="E20" s="40">
        <f t="shared" si="2"/>
        <v>0</v>
      </c>
      <c r="F20" s="61">
        <v>0</v>
      </c>
      <c r="G20" s="62">
        <v>44664</v>
      </c>
      <c r="H20" s="467" t="s">
        <v>379</v>
      </c>
      <c r="I20" s="411">
        <v>5695</v>
      </c>
      <c r="J20" s="45">
        <f t="shared" si="0"/>
        <v>5695</v>
      </c>
      <c r="K20" s="76">
        <v>35.5</v>
      </c>
      <c r="L20" s="65"/>
      <c r="M20" s="65"/>
      <c r="N20" s="48">
        <f t="shared" si="1"/>
        <v>202172.5</v>
      </c>
      <c r="O20" s="89" t="s">
        <v>61</v>
      </c>
      <c r="P20" s="90">
        <v>44678</v>
      </c>
      <c r="Q20" s="79">
        <v>0</v>
      </c>
      <c r="R20" s="67">
        <v>44664</v>
      </c>
      <c r="S20" s="51">
        <v>0</v>
      </c>
      <c r="T20" s="92" t="s">
        <v>310</v>
      </c>
      <c r="U20" s="53" t="s">
        <v>437</v>
      </c>
      <c r="V20" s="54">
        <v>0</v>
      </c>
      <c r="W20" s="53" t="s">
        <v>414</v>
      </c>
      <c r="X20" s="70">
        <v>0</v>
      </c>
    </row>
    <row r="21" spans="1:24" ht="22.5" customHeight="1" thickTop="1" thickBot="1" x14ac:dyDescent="0.35">
      <c r="A21" s="78" t="s">
        <v>302</v>
      </c>
      <c r="B21" s="58" t="s">
        <v>72</v>
      </c>
      <c r="C21" s="59" t="s">
        <v>376</v>
      </c>
      <c r="D21" s="60">
        <v>50</v>
      </c>
      <c r="E21" s="40">
        <f t="shared" si="2"/>
        <v>1145500</v>
      </c>
      <c r="F21" s="61">
        <v>22910</v>
      </c>
      <c r="G21" s="62">
        <v>44665</v>
      </c>
      <c r="H21" s="467" t="s">
        <v>394</v>
      </c>
      <c r="I21" s="411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 t="s">
        <v>125</v>
      </c>
      <c r="P21" s="90">
        <v>44679</v>
      </c>
      <c r="Q21" s="79">
        <v>25937</v>
      </c>
      <c r="R21" s="67">
        <v>44664</v>
      </c>
      <c r="S21" s="51">
        <v>11200</v>
      </c>
      <c r="T21" s="92" t="s">
        <v>309</v>
      </c>
      <c r="U21" s="53" t="s">
        <v>437</v>
      </c>
      <c r="V21" s="54">
        <v>4640</v>
      </c>
      <c r="W21" s="53" t="s">
        <v>414</v>
      </c>
      <c r="X21" s="70">
        <v>4176</v>
      </c>
    </row>
    <row r="22" spans="1:24" ht="24.75" customHeight="1" thickTop="1" thickBot="1" x14ac:dyDescent="0.35">
      <c r="A22" s="81" t="s">
        <v>294</v>
      </c>
      <c r="B22" s="58" t="s">
        <v>32</v>
      </c>
      <c r="C22" s="59" t="s">
        <v>376</v>
      </c>
      <c r="D22" s="60">
        <v>0</v>
      </c>
      <c r="E22" s="40">
        <f t="shared" si="2"/>
        <v>0</v>
      </c>
      <c r="F22" s="61">
        <v>0</v>
      </c>
      <c r="G22" s="62">
        <v>44665</v>
      </c>
      <c r="H22" s="467" t="s">
        <v>390</v>
      </c>
      <c r="I22" s="411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 t="s">
        <v>59</v>
      </c>
      <c r="P22" s="90">
        <v>44679</v>
      </c>
      <c r="Q22" s="79">
        <v>0</v>
      </c>
      <c r="R22" s="67">
        <v>44664</v>
      </c>
      <c r="S22" s="51">
        <v>0</v>
      </c>
      <c r="T22" s="92" t="s">
        <v>309</v>
      </c>
      <c r="U22" s="53" t="s">
        <v>437</v>
      </c>
      <c r="V22" s="54">
        <v>0</v>
      </c>
      <c r="W22" s="53" t="s">
        <v>414</v>
      </c>
      <c r="X22" s="70">
        <v>0</v>
      </c>
    </row>
    <row r="23" spans="1:24" ht="57.75" thickTop="1" thickBot="1" x14ac:dyDescent="0.35">
      <c r="A23" s="82" t="s">
        <v>297</v>
      </c>
      <c r="B23" s="58" t="s">
        <v>72</v>
      </c>
      <c r="C23" s="59" t="s">
        <v>377</v>
      </c>
      <c r="D23" s="60">
        <v>50</v>
      </c>
      <c r="E23" s="40">
        <f t="shared" si="2"/>
        <v>1196500</v>
      </c>
      <c r="F23" s="61">
        <v>23930</v>
      </c>
      <c r="G23" s="62">
        <v>44668</v>
      </c>
      <c r="H23" s="467" t="s">
        <v>392</v>
      </c>
      <c r="I23" s="411">
        <f>23990-119.95</f>
        <v>23870.05</v>
      </c>
      <c r="J23" s="45">
        <f t="shared" si="0"/>
        <v>-59.950000000000728</v>
      </c>
      <c r="K23" s="76">
        <v>35.5</v>
      </c>
      <c r="L23" s="65"/>
      <c r="M23" s="65"/>
      <c r="N23" s="48">
        <f t="shared" si="1"/>
        <v>847386.77500000002</v>
      </c>
      <c r="O23" s="89" t="s">
        <v>59</v>
      </c>
      <c r="P23" s="90">
        <v>44680</v>
      </c>
      <c r="Q23" s="79">
        <v>27007</v>
      </c>
      <c r="R23" s="67">
        <v>44673</v>
      </c>
      <c r="S23" s="51">
        <v>11200</v>
      </c>
      <c r="T23" s="92" t="s">
        <v>343</v>
      </c>
      <c r="U23" s="478" t="s">
        <v>475</v>
      </c>
      <c r="V23" s="479">
        <v>4640</v>
      </c>
      <c r="W23" s="53" t="s">
        <v>414</v>
      </c>
      <c r="X23" s="70">
        <v>4176</v>
      </c>
    </row>
    <row r="24" spans="1:24" ht="57.75" thickTop="1" thickBot="1" x14ac:dyDescent="0.35">
      <c r="A24" s="83" t="s">
        <v>339</v>
      </c>
      <c r="B24" s="58" t="s">
        <v>340</v>
      </c>
      <c r="C24" s="59" t="s">
        <v>377</v>
      </c>
      <c r="D24" s="60">
        <v>0</v>
      </c>
      <c r="E24" s="40">
        <f t="shared" si="2"/>
        <v>0</v>
      </c>
      <c r="F24" s="61">
        <v>0</v>
      </c>
      <c r="G24" s="62">
        <v>44668</v>
      </c>
      <c r="H24" s="467" t="s">
        <v>395</v>
      </c>
      <c r="I24" s="411">
        <f>6665-133.3</f>
        <v>6531.7</v>
      </c>
      <c r="J24" s="45">
        <f t="shared" si="0"/>
        <v>6531.7</v>
      </c>
      <c r="K24" s="76">
        <v>35.5</v>
      </c>
      <c r="L24" s="65"/>
      <c r="M24" s="65"/>
      <c r="N24" s="48">
        <f t="shared" si="1"/>
        <v>231875.35</v>
      </c>
      <c r="O24" s="397" t="s">
        <v>61</v>
      </c>
      <c r="P24" s="90">
        <v>44680</v>
      </c>
      <c r="Q24" s="79">
        <v>0</v>
      </c>
      <c r="R24" s="67">
        <v>44673</v>
      </c>
      <c r="S24" s="91">
        <v>0</v>
      </c>
      <c r="T24" s="92" t="s">
        <v>343</v>
      </c>
      <c r="U24" s="478" t="s">
        <v>475</v>
      </c>
      <c r="V24" s="479">
        <v>0</v>
      </c>
      <c r="W24" s="53" t="s">
        <v>414</v>
      </c>
      <c r="X24" s="70">
        <v>0</v>
      </c>
    </row>
    <row r="25" spans="1:24" ht="39" thickTop="1" thickBot="1" x14ac:dyDescent="0.35">
      <c r="A25" s="71" t="s">
        <v>341</v>
      </c>
      <c r="B25" s="58" t="s">
        <v>40</v>
      </c>
      <c r="C25" s="59" t="s">
        <v>378</v>
      </c>
      <c r="D25" s="60">
        <v>50</v>
      </c>
      <c r="E25" s="40">
        <f t="shared" si="2"/>
        <v>1253500</v>
      </c>
      <c r="F25" s="61">
        <v>25070</v>
      </c>
      <c r="G25" s="62">
        <v>44670</v>
      </c>
      <c r="H25" s="490" t="s">
        <v>407</v>
      </c>
      <c r="I25" s="411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417" t="s">
        <v>61</v>
      </c>
      <c r="P25" s="418">
        <v>44684</v>
      </c>
      <c r="Q25" s="79">
        <v>27328</v>
      </c>
      <c r="R25" s="67">
        <v>44673</v>
      </c>
      <c r="S25" s="51">
        <v>11200</v>
      </c>
      <c r="T25" s="92" t="s">
        <v>346</v>
      </c>
      <c r="U25" s="478" t="s">
        <v>475</v>
      </c>
      <c r="V25" s="479">
        <v>4640</v>
      </c>
      <c r="W25" s="53" t="s">
        <v>414</v>
      </c>
      <c r="X25" s="70">
        <v>4176</v>
      </c>
    </row>
    <row r="26" spans="1:24" ht="57.75" thickTop="1" thickBot="1" x14ac:dyDescent="0.35">
      <c r="A26" s="82" t="s">
        <v>342</v>
      </c>
      <c r="B26" s="58" t="s">
        <v>296</v>
      </c>
      <c r="C26" s="59" t="s">
        <v>378</v>
      </c>
      <c r="D26" s="60">
        <v>0</v>
      </c>
      <c r="E26" s="40">
        <f t="shared" si="2"/>
        <v>0</v>
      </c>
      <c r="F26" s="61">
        <v>0</v>
      </c>
      <c r="G26" s="62">
        <v>44670</v>
      </c>
      <c r="H26" s="490" t="s">
        <v>408</v>
      </c>
      <c r="I26" s="411">
        <f>6390-130.41</f>
        <v>6259.59</v>
      </c>
      <c r="J26" s="45">
        <f t="shared" si="0"/>
        <v>6259.59</v>
      </c>
      <c r="K26" s="76">
        <v>35.5</v>
      </c>
      <c r="L26" s="65"/>
      <c r="M26" s="65"/>
      <c r="N26" s="48">
        <f t="shared" si="1"/>
        <v>222215.44500000001</v>
      </c>
      <c r="O26" s="417" t="s">
        <v>61</v>
      </c>
      <c r="P26" s="418">
        <v>44684</v>
      </c>
      <c r="Q26" s="79">
        <v>0</v>
      </c>
      <c r="R26" s="67">
        <v>44673</v>
      </c>
      <c r="S26" s="51">
        <v>0</v>
      </c>
      <c r="T26" s="92" t="s">
        <v>346</v>
      </c>
      <c r="U26" s="478" t="s">
        <v>475</v>
      </c>
      <c r="V26" s="479">
        <v>0</v>
      </c>
      <c r="W26" s="53" t="s">
        <v>414</v>
      </c>
      <c r="X26" s="70">
        <v>0</v>
      </c>
    </row>
    <row r="27" spans="1:24" ht="57.75" thickTop="1" thickBot="1" x14ac:dyDescent="0.35">
      <c r="A27" s="82" t="s">
        <v>295</v>
      </c>
      <c r="B27" s="58" t="s">
        <v>72</v>
      </c>
      <c r="C27" s="59" t="s">
        <v>397</v>
      </c>
      <c r="D27" s="60">
        <v>50</v>
      </c>
      <c r="E27" s="40">
        <f t="shared" si="2"/>
        <v>1127500</v>
      </c>
      <c r="F27" s="61">
        <v>22550</v>
      </c>
      <c r="G27" s="62">
        <v>44672</v>
      </c>
      <c r="H27" s="490" t="s">
        <v>409</v>
      </c>
      <c r="I27" s="411">
        <f>22650-113.25</f>
        <v>22536.75</v>
      </c>
      <c r="J27" s="45">
        <f t="shared" si="0"/>
        <v>-13.25</v>
      </c>
      <c r="K27" s="76">
        <v>35.5</v>
      </c>
      <c r="L27" s="65"/>
      <c r="M27" s="65"/>
      <c r="N27" s="48">
        <f t="shared" si="1"/>
        <v>800054.625</v>
      </c>
      <c r="O27" s="417" t="s">
        <v>61</v>
      </c>
      <c r="P27" s="418">
        <v>44686</v>
      </c>
      <c r="Q27" s="79">
        <v>26793</v>
      </c>
      <c r="R27" s="67">
        <v>44673</v>
      </c>
      <c r="S27" s="91">
        <v>11200</v>
      </c>
      <c r="T27" s="92" t="s">
        <v>386</v>
      </c>
      <c r="U27" s="478" t="s">
        <v>475</v>
      </c>
      <c r="V27" s="479">
        <v>4640</v>
      </c>
      <c r="W27" s="53" t="s">
        <v>414</v>
      </c>
      <c r="X27" s="70">
        <v>4176</v>
      </c>
    </row>
    <row r="28" spans="1:24" ht="39" thickTop="1" thickBot="1" x14ac:dyDescent="0.35">
      <c r="A28" s="82" t="s">
        <v>223</v>
      </c>
      <c r="B28" s="58" t="s">
        <v>296</v>
      </c>
      <c r="C28" s="59" t="s">
        <v>397</v>
      </c>
      <c r="D28" s="60">
        <v>50</v>
      </c>
      <c r="E28" s="40">
        <f t="shared" si="2"/>
        <v>0</v>
      </c>
      <c r="F28" s="61">
        <v>0</v>
      </c>
      <c r="G28" s="62">
        <v>44672</v>
      </c>
      <c r="H28" s="490" t="s">
        <v>410</v>
      </c>
      <c r="I28" s="411">
        <v>5655</v>
      </c>
      <c r="J28" s="45">
        <f t="shared" si="0"/>
        <v>5655</v>
      </c>
      <c r="K28" s="76">
        <v>35.5</v>
      </c>
      <c r="L28" s="65"/>
      <c r="M28" s="65"/>
      <c r="N28" s="48">
        <f t="shared" si="1"/>
        <v>200752.5</v>
      </c>
      <c r="O28" s="417" t="s">
        <v>61</v>
      </c>
      <c r="P28" s="418">
        <v>44686</v>
      </c>
      <c r="Q28" s="66">
        <v>0</v>
      </c>
      <c r="R28" s="67">
        <v>44673</v>
      </c>
      <c r="S28" s="91">
        <v>0</v>
      </c>
      <c r="T28" s="92" t="s">
        <v>386</v>
      </c>
      <c r="U28" s="478" t="s">
        <v>475</v>
      </c>
      <c r="V28" s="479">
        <v>0</v>
      </c>
      <c r="W28" s="53" t="s">
        <v>414</v>
      </c>
      <c r="X28" s="70">
        <v>0</v>
      </c>
    </row>
    <row r="29" spans="1:24" ht="39" thickTop="1" thickBot="1" x14ac:dyDescent="0.35">
      <c r="A29" s="57" t="s">
        <v>30</v>
      </c>
      <c r="B29" s="93" t="s">
        <v>72</v>
      </c>
      <c r="C29" s="59" t="s">
        <v>398</v>
      </c>
      <c r="D29" s="60">
        <v>50</v>
      </c>
      <c r="E29" s="40">
        <f t="shared" si="2"/>
        <v>1176500</v>
      </c>
      <c r="F29" s="61">
        <v>23530</v>
      </c>
      <c r="G29" s="62">
        <v>44673</v>
      </c>
      <c r="H29" s="490" t="s">
        <v>411</v>
      </c>
      <c r="I29" s="411">
        <v>23490</v>
      </c>
      <c r="J29" s="45">
        <f t="shared" si="0"/>
        <v>-40</v>
      </c>
      <c r="K29" s="76">
        <v>35.5</v>
      </c>
      <c r="L29" s="65"/>
      <c r="M29" s="65"/>
      <c r="N29" s="48">
        <f t="shared" si="1"/>
        <v>833895</v>
      </c>
      <c r="O29" s="417" t="s">
        <v>61</v>
      </c>
      <c r="P29" s="418">
        <v>44687</v>
      </c>
      <c r="Q29" s="456">
        <v>26900</v>
      </c>
      <c r="R29" s="95">
        <v>44673</v>
      </c>
      <c r="S29" s="91">
        <v>11200</v>
      </c>
      <c r="T29" s="92" t="s">
        <v>387</v>
      </c>
      <c r="U29" s="478" t="s">
        <v>475</v>
      </c>
      <c r="V29" s="479">
        <v>4640</v>
      </c>
      <c r="W29" s="53" t="s">
        <v>414</v>
      </c>
      <c r="X29" s="70">
        <v>4176</v>
      </c>
    </row>
    <row r="30" spans="1:24" ht="39" thickTop="1" thickBot="1" x14ac:dyDescent="0.35">
      <c r="A30" s="57" t="s">
        <v>126</v>
      </c>
      <c r="B30" s="93" t="s">
        <v>32</v>
      </c>
      <c r="C30" s="59" t="s">
        <v>398</v>
      </c>
      <c r="D30" s="60">
        <v>50</v>
      </c>
      <c r="E30" s="40">
        <f t="shared" si="2"/>
        <v>0</v>
      </c>
      <c r="F30" s="61">
        <v>0</v>
      </c>
      <c r="G30" s="62">
        <v>44673</v>
      </c>
      <c r="H30" s="490" t="s">
        <v>412</v>
      </c>
      <c r="I30" s="411">
        <v>5845</v>
      </c>
      <c r="J30" s="45">
        <f t="shared" si="0"/>
        <v>5845</v>
      </c>
      <c r="K30" s="76">
        <v>35.5</v>
      </c>
      <c r="L30" s="65"/>
      <c r="M30" s="65"/>
      <c r="N30" s="48">
        <f t="shared" si="1"/>
        <v>207497.5</v>
      </c>
      <c r="O30" s="417" t="s">
        <v>63</v>
      </c>
      <c r="P30" s="418">
        <v>44687</v>
      </c>
      <c r="Q30" s="94">
        <v>0</v>
      </c>
      <c r="R30" s="95">
        <v>44673</v>
      </c>
      <c r="S30" s="91">
        <v>0</v>
      </c>
      <c r="T30" s="92" t="s">
        <v>387</v>
      </c>
      <c r="U30" s="478" t="s">
        <v>475</v>
      </c>
      <c r="V30" s="479">
        <v>0</v>
      </c>
      <c r="W30" s="53" t="s">
        <v>414</v>
      </c>
      <c r="X30" s="70">
        <v>0</v>
      </c>
    </row>
    <row r="31" spans="1:24" ht="39" thickTop="1" thickBot="1" x14ac:dyDescent="0.35">
      <c r="A31" s="71" t="s">
        <v>69</v>
      </c>
      <c r="B31" s="93" t="s">
        <v>72</v>
      </c>
      <c r="C31" s="59" t="s">
        <v>399</v>
      </c>
      <c r="D31" s="60">
        <v>50</v>
      </c>
      <c r="E31" s="40">
        <f t="shared" si="2"/>
        <v>1212500</v>
      </c>
      <c r="F31" s="61">
        <v>24250</v>
      </c>
      <c r="G31" s="62">
        <v>44676</v>
      </c>
      <c r="H31" s="490" t="s">
        <v>422</v>
      </c>
      <c r="I31" s="411">
        <v>24350</v>
      </c>
      <c r="J31" s="45">
        <f t="shared" si="0"/>
        <v>100</v>
      </c>
      <c r="K31" s="76">
        <v>35.5</v>
      </c>
      <c r="L31" s="65"/>
      <c r="M31" s="65"/>
      <c r="N31" s="48">
        <f t="shared" si="1"/>
        <v>864425</v>
      </c>
      <c r="O31" s="417" t="s">
        <v>61</v>
      </c>
      <c r="P31" s="418">
        <v>44693</v>
      </c>
      <c r="Q31" s="94">
        <v>26900</v>
      </c>
      <c r="R31" s="95">
        <v>44680</v>
      </c>
      <c r="S31" s="91"/>
      <c r="T31" s="92"/>
      <c r="U31" s="478" t="s">
        <v>475</v>
      </c>
      <c r="V31" s="479">
        <v>4640</v>
      </c>
      <c r="W31" s="53" t="s">
        <v>414</v>
      </c>
      <c r="X31" s="70">
        <v>4176</v>
      </c>
    </row>
    <row r="32" spans="1:24" ht="39" thickTop="1" thickBot="1" x14ac:dyDescent="0.35">
      <c r="A32" s="71" t="s">
        <v>388</v>
      </c>
      <c r="B32" s="93" t="s">
        <v>32</v>
      </c>
      <c r="C32" s="59" t="s">
        <v>399</v>
      </c>
      <c r="D32" s="60">
        <v>50</v>
      </c>
      <c r="E32" s="40">
        <f t="shared" si="2"/>
        <v>0</v>
      </c>
      <c r="F32" s="61">
        <v>0</v>
      </c>
      <c r="G32" s="62">
        <v>44676</v>
      </c>
      <c r="H32" s="490" t="s">
        <v>413</v>
      </c>
      <c r="I32" s="411">
        <v>5985</v>
      </c>
      <c r="J32" s="45">
        <f t="shared" si="0"/>
        <v>5985</v>
      </c>
      <c r="K32" s="76">
        <v>35.5</v>
      </c>
      <c r="L32" s="65"/>
      <c r="M32" s="65"/>
      <c r="N32" s="48">
        <f t="shared" si="1"/>
        <v>212467.5</v>
      </c>
      <c r="O32" s="417" t="s">
        <v>61</v>
      </c>
      <c r="P32" s="418">
        <v>44690</v>
      </c>
      <c r="Q32" s="94">
        <v>0</v>
      </c>
      <c r="R32" s="95">
        <v>44680</v>
      </c>
      <c r="S32" s="91"/>
      <c r="T32" s="92"/>
      <c r="U32" s="478" t="s">
        <v>475</v>
      </c>
      <c r="V32" s="479">
        <v>0</v>
      </c>
      <c r="W32" s="53" t="s">
        <v>414</v>
      </c>
      <c r="X32" s="70">
        <v>0</v>
      </c>
    </row>
    <row r="33" spans="1:24" ht="39" thickTop="1" thickBot="1" x14ac:dyDescent="0.35">
      <c r="A33" s="83" t="s">
        <v>20</v>
      </c>
      <c r="B33" s="93" t="s">
        <v>72</v>
      </c>
      <c r="C33" s="59" t="s">
        <v>400</v>
      </c>
      <c r="D33" s="60">
        <v>50</v>
      </c>
      <c r="E33" s="40">
        <f t="shared" si="2"/>
        <v>1126000</v>
      </c>
      <c r="F33" s="61">
        <v>22520</v>
      </c>
      <c r="G33" s="62">
        <v>44678</v>
      </c>
      <c r="H33" s="490" t="s">
        <v>420</v>
      </c>
      <c r="I33" s="411">
        <v>22560</v>
      </c>
      <c r="J33" s="45">
        <f t="shared" si="0"/>
        <v>40</v>
      </c>
      <c r="K33" s="76">
        <v>35.5</v>
      </c>
      <c r="L33" s="99"/>
      <c r="M33" s="99"/>
      <c r="N33" s="48">
        <f t="shared" si="1"/>
        <v>800880</v>
      </c>
      <c r="O33" s="417" t="s">
        <v>61</v>
      </c>
      <c r="P33" s="418">
        <v>44692</v>
      </c>
      <c r="Q33" s="94">
        <v>26900</v>
      </c>
      <c r="R33" s="95">
        <v>44680</v>
      </c>
      <c r="S33" s="91">
        <v>11200</v>
      </c>
      <c r="T33" s="92" t="s">
        <v>389</v>
      </c>
      <c r="U33" s="478" t="s">
        <v>475</v>
      </c>
      <c r="V33" s="479">
        <v>4640</v>
      </c>
      <c r="W33" s="53" t="s">
        <v>414</v>
      </c>
      <c r="X33" s="70">
        <v>4176</v>
      </c>
    </row>
    <row r="34" spans="1:24" ht="39" thickTop="1" thickBot="1" x14ac:dyDescent="0.35">
      <c r="A34" s="82" t="s">
        <v>50</v>
      </c>
      <c r="B34" s="93" t="s">
        <v>32</v>
      </c>
      <c r="C34" s="59" t="s">
        <v>400</v>
      </c>
      <c r="D34" s="60">
        <v>50</v>
      </c>
      <c r="E34" s="40">
        <f t="shared" si="2"/>
        <v>0</v>
      </c>
      <c r="F34" s="61">
        <v>0</v>
      </c>
      <c r="G34" s="62">
        <v>44678</v>
      </c>
      <c r="H34" s="490" t="s">
        <v>421</v>
      </c>
      <c r="I34" s="411">
        <v>5700</v>
      </c>
      <c r="J34" s="45">
        <f t="shared" si="0"/>
        <v>5700</v>
      </c>
      <c r="K34" s="76">
        <v>35.5</v>
      </c>
      <c r="L34" s="99"/>
      <c r="M34" s="99"/>
      <c r="N34" s="48">
        <f t="shared" si="1"/>
        <v>202350</v>
      </c>
      <c r="O34" s="417" t="s">
        <v>215</v>
      </c>
      <c r="P34" s="418">
        <v>44692</v>
      </c>
      <c r="Q34" s="94">
        <v>0</v>
      </c>
      <c r="R34" s="95">
        <v>44680</v>
      </c>
      <c r="S34" s="91">
        <v>0</v>
      </c>
      <c r="T34" s="92" t="s">
        <v>389</v>
      </c>
      <c r="U34" s="478" t="s">
        <v>475</v>
      </c>
      <c r="V34" s="479">
        <v>0</v>
      </c>
      <c r="W34" s="53" t="s">
        <v>414</v>
      </c>
      <c r="X34" s="70">
        <v>0</v>
      </c>
    </row>
    <row r="35" spans="1:24" ht="39" thickTop="1" thickBot="1" x14ac:dyDescent="0.35">
      <c r="A35" s="82" t="s">
        <v>20</v>
      </c>
      <c r="B35" s="93" t="s">
        <v>72</v>
      </c>
      <c r="C35" s="59" t="s">
        <v>401</v>
      </c>
      <c r="D35" s="60">
        <v>50</v>
      </c>
      <c r="E35" s="40">
        <f t="shared" si="2"/>
        <v>1155260</v>
      </c>
      <c r="F35" s="61">
        <v>23105.200000000001</v>
      </c>
      <c r="G35" s="62">
        <v>44680</v>
      </c>
      <c r="H35" s="490" t="s">
        <v>424</v>
      </c>
      <c r="I35" s="411">
        <v>22930</v>
      </c>
      <c r="J35" s="45">
        <f t="shared" si="0"/>
        <v>-175.20000000000073</v>
      </c>
      <c r="K35" s="100">
        <v>35.5</v>
      </c>
      <c r="L35" s="99"/>
      <c r="M35" s="99"/>
      <c r="N35" s="48">
        <f t="shared" si="1"/>
        <v>814015</v>
      </c>
      <c r="O35" s="417" t="s">
        <v>61</v>
      </c>
      <c r="P35" s="418">
        <v>44694</v>
      </c>
      <c r="Q35" s="94">
        <v>26900</v>
      </c>
      <c r="R35" s="95">
        <v>44680</v>
      </c>
      <c r="S35" s="91">
        <v>11200</v>
      </c>
      <c r="T35" s="92" t="s">
        <v>391</v>
      </c>
      <c r="U35" s="478" t="s">
        <v>475</v>
      </c>
      <c r="V35" s="479">
        <v>4640</v>
      </c>
      <c r="W35" s="53" t="s">
        <v>414</v>
      </c>
      <c r="X35" s="70">
        <v>4176</v>
      </c>
    </row>
    <row r="36" spans="1:24" ht="39" thickTop="1" thickBot="1" x14ac:dyDescent="0.35">
      <c r="A36" s="57" t="s">
        <v>223</v>
      </c>
      <c r="B36" s="93" t="s">
        <v>32</v>
      </c>
      <c r="C36" s="59" t="s">
        <v>401</v>
      </c>
      <c r="D36" s="60"/>
      <c r="E36" s="40">
        <f t="shared" si="2"/>
        <v>0</v>
      </c>
      <c r="F36" s="61">
        <v>0</v>
      </c>
      <c r="G36" s="62">
        <v>44680</v>
      </c>
      <c r="H36" s="490" t="s">
        <v>423</v>
      </c>
      <c r="I36" s="411">
        <v>5885</v>
      </c>
      <c r="J36" s="45">
        <f t="shared" si="0"/>
        <v>5885</v>
      </c>
      <c r="K36" s="100">
        <v>35.5</v>
      </c>
      <c r="L36" s="99"/>
      <c r="M36" s="99"/>
      <c r="N36" s="48">
        <f t="shared" si="1"/>
        <v>208917.5</v>
      </c>
      <c r="O36" s="417" t="s">
        <v>61</v>
      </c>
      <c r="P36" s="418">
        <v>44694</v>
      </c>
      <c r="Q36" s="94">
        <v>0</v>
      </c>
      <c r="R36" s="95">
        <v>44680</v>
      </c>
      <c r="S36" s="91">
        <v>0</v>
      </c>
      <c r="T36" s="92" t="s">
        <v>391</v>
      </c>
      <c r="U36" s="478" t="s">
        <v>475</v>
      </c>
      <c r="V36" s="479">
        <v>0</v>
      </c>
      <c r="W36" s="53" t="s">
        <v>414</v>
      </c>
      <c r="X36" s="70">
        <v>0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67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>
        <v>0</v>
      </c>
    </row>
    <row r="38" spans="1:24" ht="20.2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67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>
        <f>SUM(X4:X37)</f>
        <v>70992</v>
      </c>
    </row>
    <row r="39" spans="1:24" ht="20.2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67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20.2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67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20.2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491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20.25" thickTop="1" thickBot="1" x14ac:dyDescent="0.35">
      <c r="A42" s="107"/>
      <c r="B42" s="93"/>
      <c r="C42" s="108"/>
      <c r="D42" s="109"/>
      <c r="E42" s="40">
        <f t="shared" ref="E42:E106" si="4">D42*F42</f>
        <v>0</v>
      </c>
      <c r="F42" s="61"/>
      <c r="G42" s="62"/>
      <c r="H42" s="491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20.2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491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20.2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491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20.2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491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20.2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491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20.2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491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20.2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491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20.2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491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20.2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491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20.2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491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20.2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491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20.2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492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9.5" thickTop="1" x14ac:dyDescent="0.3">
      <c r="A54" s="147"/>
      <c r="B54" s="437"/>
      <c r="C54" s="463"/>
      <c r="D54" s="150"/>
      <c r="E54" s="40"/>
      <c r="F54" s="383"/>
      <c r="G54" s="186"/>
      <c r="H54" s="493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69" t="s">
        <v>316</v>
      </c>
      <c r="D55" s="439"/>
      <c r="E55" s="60"/>
      <c r="F55" s="151">
        <v>1028.5999999999999</v>
      </c>
      <c r="G55" s="152">
        <v>44655</v>
      </c>
      <c r="H55" s="467" t="s">
        <v>317</v>
      </c>
      <c r="I55" s="151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64" t="s">
        <v>59</v>
      </c>
      <c r="P55" s="62">
        <v>44664</v>
      </c>
      <c r="Q55" s="128"/>
      <c r="R55" s="158"/>
      <c r="S55" s="92"/>
      <c r="T55" s="92"/>
      <c r="U55" s="159"/>
      <c r="V55" s="160"/>
    </row>
    <row r="56" spans="1:24" s="161" customFormat="1" ht="47.25" x14ac:dyDescent="0.3">
      <c r="A56" s="468" t="s">
        <v>41</v>
      </c>
      <c r="B56" s="438" t="s">
        <v>23</v>
      </c>
      <c r="C56" s="476" t="s">
        <v>344</v>
      </c>
      <c r="D56" s="440"/>
      <c r="E56" s="60"/>
      <c r="F56" s="151">
        <v>1033.4000000000001</v>
      </c>
      <c r="G56" s="152">
        <v>44662</v>
      </c>
      <c r="H56" s="467" t="s">
        <v>345</v>
      </c>
      <c r="I56" s="151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64" t="s">
        <v>59</v>
      </c>
      <c r="P56" s="62">
        <v>44671</v>
      </c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467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467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x14ac:dyDescent="0.3">
      <c r="A59" s="78"/>
      <c r="B59" s="438" t="s">
        <v>23</v>
      </c>
      <c r="C59" s="442"/>
      <c r="D59" s="440"/>
      <c r="E59" s="60"/>
      <c r="F59" s="151"/>
      <c r="G59" s="152"/>
      <c r="H59" s="467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467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42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x14ac:dyDescent="0.3">
      <c r="A62" s="472" t="s">
        <v>328</v>
      </c>
      <c r="B62" s="178" t="s">
        <v>329</v>
      </c>
      <c r="C62" s="183" t="s">
        <v>330</v>
      </c>
      <c r="D62" s="168"/>
      <c r="E62" s="60"/>
      <c r="F62" s="151">
        <v>18564.509999999998</v>
      </c>
      <c r="G62" s="152">
        <v>44659</v>
      </c>
      <c r="H62" s="467">
        <v>3311</v>
      </c>
      <c r="I62" s="151">
        <v>18564.509999999998</v>
      </c>
      <c r="J62" s="45">
        <f t="shared" si="0"/>
        <v>0</v>
      </c>
      <c r="K62" s="166">
        <v>36.299999999999997</v>
      </c>
      <c r="L62" s="99"/>
      <c r="M62" s="99"/>
      <c r="N62" s="48">
        <f t="shared" si="1"/>
        <v>673891.71299999987</v>
      </c>
      <c r="O62" s="164" t="s">
        <v>331</v>
      </c>
      <c r="P62" s="62">
        <v>44663</v>
      </c>
      <c r="Q62" s="164"/>
      <c r="R62" s="129"/>
      <c r="S62" s="92"/>
      <c r="T62" s="92"/>
      <c r="U62" s="53"/>
      <c r="V62" s="54"/>
    </row>
    <row r="63" spans="1:24" ht="19.5" thickBot="1" x14ac:dyDescent="0.35">
      <c r="A63" s="473" t="s">
        <v>111</v>
      </c>
      <c r="B63" s="178" t="s">
        <v>384</v>
      </c>
      <c r="C63" s="474" t="s">
        <v>385</v>
      </c>
      <c r="D63" s="168"/>
      <c r="E63" s="60"/>
      <c r="F63" s="151">
        <v>377.6</v>
      </c>
      <c r="G63" s="152">
        <v>44670</v>
      </c>
      <c r="H63" s="487">
        <v>37713</v>
      </c>
      <c r="I63" s="151">
        <v>377.6</v>
      </c>
      <c r="J63" s="45">
        <f t="shared" si="0"/>
        <v>0</v>
      </c>
      <c r="K63" s="166">
        <v>57</v>
      </c>
      <c r="L63" s="99"/>
      <c r="M63" s="99"/>
      <c r="N63" s="48">
        <f t="shared" si="1"/>
        <v>21523.200000000001</v>
      </c>
      <c r="O63" s="508" t="s">
        <v>61</v>
      </c>
      <c r="P63" s="507">
        <v>44677</v>
      </c>
      <c r="Q63" s="164"/>
      <c r="R63" s="129"/>
      <c r="S63" s="92"/>
      <c r="T63" s="92"/>
      <c r="U63" s="53"/>
      <c r="V63" s="54"/>
    </row>
    <row r="64" spans="1:24" ht="18" customHeight="1" x14ac:dyDescent="0.3">
      <c r="A64" s="574" t="s">
        <v>111</v>
      </c>
      <c r="B64" s="178" t="s">
        <v>464</v>
      </c>
      <c r="C64" s="581" t="s">
        <v>465</v>
      </c>
      <c r="D64" s="171"/>
      <c r="E64" s="60"/>
      <c r="F64" s="151">
        <v>302.5</v>
      </c>
      <c r="G64" s="504">
        <v>44681</v>
      </c>
      <c r="H64" s="589">
        <v>132899</v>
      </c>
      <c r="I64" s="505">
        <v>302.5</v>
      </c>
      <c r="J64" s="45">
        <f t="shared" si="0"/>
        <v>0</v>
      </c>
      <c r="K64" s="166">
        <v>64</v>
      </c>
      <c r="L64" s="99"/>
      <c r="M64" s="99"/>
      <c r="N64" s="48">
        <f t="shared" si="1"/>
        <v>19360</v>
      </c>
      <c r="O64" s="591" t="s">
        <v>59</v>
      </c>
      <c r="P64" s="593">
        <v>44708</v>
      </c>
      <c r="Q64" s="167"/>
      <c r="R64" s="129"/>
      <c r="S64" s="180"/>
      <c r="T64" s="52"/>
      <c r="U64" s="53"/>
      <c r="V64" s="54"/>
    </row>
    <row r="65" spans="1:22" ht="18.75" customHeight="1" thickBot="1" x14ac:dyDescent="0.35">
      <c r="A65" s="576"/>
      <c r="B65" s="178" t="s">
        <v>240</v>
      </c>
      <c r="C65" s="582"/>
      <c r="D65" s="171"/>
      <c r="E65" s="60"/>
      <c r="F65" s="151">
        <v>508</v>
      </c>
      <c r="G65" s="504">
        <v>44681</v>
      </c>
      <c r="H65" s="590"/>
      <c r="I65" s="505">
        <v>508</v>
      </c>
      <c r="J65" s="45">
        <f t="shared" si="0"/>
        <v>0</v>
      </c>
      <c r="K65" s="166">
        <v>64</v>
      </c>
      <c r="L65" s="99"/>
      <c r="M65" s="99"/>
      <c r="N65" s="48">
        <f t="shared" si="1"/>
        <v>32512</v>
      </c>
      <c r="O65" s="592"/>
      <c r="P65" s="594"/>
      <c r="Q65" s="167"/>
      <c r="R65" s="129"/>
      <c r="S65" s="180"/>
      <c r="T65" s="52"/>
      <c r="U65" s="53"/>
      <c r="V65" s="54"/>
    </row>
    <row r="66" spans="1:22" x14ac:dyDescent="0.3">
      <c r="A66" s="80"/>
      <c r="B66" s="178"/>
      <c r="C66" s="183"/>
      <c r="D66" s="171"/>
      <c r="E66" s="60"/>
      <c r="F66" s="151"/>
      <c r="G66" s="152"/>
      <c r="H66" s="506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42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x14ac:dyDescent="0.3">
      <c r="A68" s="71"/>
      <c r="B68" s="178"/>
      <c r="C68" s="171"/>
      <c r="D68" s="171"/>
      <c r="E68" s="60"/>
      <c r="F68" s="151"/>
      <c r="G68" s="152"/>
      <c r="H68" s="42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42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42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3">
      <c r="A71" s="80"/>
      <c r="B71" s="185"/>
      <c r="C71" s="183"/>
      <c r="D71" s="171"/>
      <c r="E71" s="60"/>
      <c r="F71" s="151"/>
      <c r="G71" s="152"/>
      <c r="H71" s="42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42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467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467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467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467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42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42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467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54"/>
      <c r="P79" s="556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467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55"/>
      <c r="P80" s="557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467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54"/>
      <c r="P81" s="556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4"/>
        <v>0</v>
      </c>
      <c r="F82" s="151"/>
      <c r="G82" s="152"/>
      <c r="H82" s="467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55"/>
      <c r="P82" s="557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4"/>
        <v>0</v>
      </c>
      <c r="F83" s="151"/>
      <c r="G83" s="152"/>
      <c r="H83" s="42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4"/>
        <v>0</v>
      </c>
      <c r="F84" s="151"/>
      <c r="G84" s="152"/>
      <c r="H84" s="42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4"/>
        <v>0</v>
      </c>
      <c r="F85" s="151"/>
      <c r="G85" s="152"/>
      <c r="H85" s="42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4"/>
        <v>0</v>
      </c>
      <c r="F86" s="64"/>
      <c r="G86" s="117"/>
      <c r="H86" s="494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x14ac:dyDescent="0.3">
      <c r="A87" s="196"/>
      <c r="B87" s="127"/>
      <c r="C87" s="199"/>
      <c r="D87" s="197"/>
      <c r="E87" s="60">
        <f t="shared" si="4"/>
        <v>0</v>
      </c>
      <c r="F87" s="64"/>
      <c r="G87" s="117"/>
      <c r="H87" s="494"/>
      <c r="I87" s="64"/>
      <c r="J87" s="45">
        <f t="shared" si="0"/>
        <v>0</v>
      </c>
      <c r="K87" s="100"/>
      <c r="L87" s="558"/>
      <c r="M87" s="559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x14ac:dyDescent="0.3">
      <c r="A88" s="196"/>
      <c r="B88" s="127"/>
      <c r="C88" s="200"/>
      <c r="D88" s="197"/>
      <c r="E88" s="60">
        <f t="shared" si="4"/>
        <v>0</v>
      </c>
      <c r="F88" s="64"/>
      <c r="G88" s="117"/>
      <c r="H88" s="494"/>
      <c r="I88" s="64"/>
      <c r="J88" s="45">
        <f t="shared" si="0"/>
        <v>0</v>
      </c>
      <c r="K88" s="100"/>
      <c r="L88" s="558"/>
      <c r="M88" s="559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4"/>
        <v>0</v>
      </c>
      <c r="F89" s="64"/>
      <c r="G89" s="117"/>
      <c r="H89" s="494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4"/>
        <v>0</v>
      </c>
      <c r="F90" s="64"/>
      <c r="G90" s="117"/>
      <c r="H90" s="494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x14ac:dyDescent="0.3">
      <c r="A91" s="206"/>
      <c r="B91" s="127"/>
      <c r="C91" s="197"/>
      <c r="D91" s="197"/>
      <c r="E91" s="60">
        <f t="shared" si="4"/>
        <v>0</v>
      </c>
      <c r="F91" s="64"/>
      <c r="G91" s="117"/>
      <c r="H91" s="494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494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494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x14ac:dyDescent="0.3">
      <c r="A94" s="196"/>
      <c r="B94" s="127"/>
      <c r="C94" s="189"/>
      <c r="D94" s="197"/>
      <c r="E94" s="60">
        <f t="shared" si="4"/>
        <v>0</v>
      </c>
      <c r="F94" s="64"/>
      <c r="G94" s="117"/>
      <c r="H94" s="494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54"/>
      <c r="P94" s="550"/>
      <c r="Q94" s="164"/>
      <c r="R94" s="129"/>
      <c r="S94" s="180"/>
      <c r="T94" s="52"/>
      <c r="U94" s="53"/>
      <c r="V94" s="54"/>
    </row>
    <row r="95" spans="1:22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494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55"/>
      <c r="P95" s="551"/>
      <c r="Q95" s="164"/>
      <c r="R95" s="129"/>
      <c r="S95" s="180"/>
      <c r="T95" s="52"/>
      <c r="U95" s="53"/>
      <c r="V95" s="54"/>
    </row>
    <row r="96" spans="1:22" x14ac:dyDescent="0.3">
      <c r="A96" s="127"/>
      <c r="B96" s="127"/>
      <c r="C96" s="197"/>
      <c r="D96" s="197"/>
      <c r="E96" s="60">
        <f t="shared" si="4"/>
        <v>0</v>
      </c>
      <c r="F96" s="64"/>
      <c r="G96" s="117"/>
      <c r="H96" s="494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494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x14ac:dyDescent="0.3">
      <c r="A98" s="113"/>
      <c r="B98" s="127"/>
      <c r="C98" s="207"/>
      <c r="D98" s="207"/>
      <c r="E98" s="60">
        <f t="shared" si="4"/>
        <v>0</v>
      </c>
      <c r="F98" s="64"/>
      <c r="G98" s="117"/>
      <c r="H98" s="491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x14ac:dyDescent="0.25">
      <c r="A99" s="177"/>
      <c r="B99" s="196"/>
      <c r="C99" s="202"/>
      <c r="D99" s="202"/>
      <c r="E99" s="60">
        <f t="shared" si="4"/>
        <v>0</v>
      </c>
      <c r="F99" s="64"/>
      <c r="G99" s="117"/>
      <c r="H99" s="491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x14ac:dyDescent="0.25">
      <c r="A100" s="177"/>
      <c r="B100" s="196"/>
      <c r="C100" s="207"/>
      <c r="D100" s="207"/>
      <c r="E100" s="60">
        <f t="shared" si="4"/>
        <v>0</v>
      </c>
      <c r="F100" s="64"/>
      <c r="G100" s="117"/>
      <c r="H100" s="491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491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x14ac:dyDescent="0.3">
      <c r="A102" s="118"/>
      <c r="B102" s="127"/>
      <c r="C102" s="207"/>
      <c r="D102" s="207"/>
      <c r="E102" s="60">
        <f t="shared" si="4"/>
        <v>0</v>
      </c>
      <c r="F102" s="64"/>
      <c r="G102" s="117"/>
      <c r="H102" s="491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491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491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x14ac:dyDescent="0.3">
      <c r="A105" s="127"/>
      <c r="B105" s="208"/>
      <c r="C105" s="207"/>
      <c r="D105" s="207"/>
      <c r="E105" s="60">
        <f t="shared" si="4"/>
        <v>0</v>
      </c>
      <c r="F105" s="64"/>
      <c r="G105" s="117"/>
      <c r="H105" s="491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x14ac:dyDescent="0.3">
      <c r="A106" s="127"/>
      <c r="B106" s="127"/>
      <c r="C106" s="207"/>
      <c r="D106" s="207"/>
      <c r="E106" s="60">
        <f t="shared" si="4"/>
        <v>0</v>
      </c>
      <c r="F106" s="64"/>
      <c r="G106" s="117"/>
      <c r="H106" s="491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x14ac:dyDescent="0.3">
      <c r="A107" s="127"/>
      <c r="B107" s="127"/>
      <c r="C107" s="207"/>
      <c r="D107" s="207"/>
      <c r="E107" s="60">
        <f t="shared" ref="E107:E176" si="5">D107*F107</f>
        <v>0</v>
      </c>
      <c r="F107" s="64"/>
      <c r="G107" s="117"/>
      <c r="H107" s="491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x14ac:dyDescent="0.3">
      <c r="A108" s="177"/>
      <c r="B108" s="127"/>
      <c r="C108" s="207"/>
      <c r="D108" s="207"/>
      <c r="E108" s="60">
        <f t="shared" si="5"/>
        <v>0</v>
      </c>
      <c r="F108" s="64"/>
      <c r="G108" s="117"/>
      <c r="H108" s="491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9.5" thickBot="1" x14ac:dyDescent="0.35">
      <c r="A109" s="169"/>
      <c r="B109" s="169"/>
      <c r="C109" s="384"/>
      <c r="D109" s="384"/>
      <c r="E109" s="385">
        <f t="shared" si="5"/>
        <v>0</v>
      </c>
      <c r="F109" s="44"/>
      <c r="G109" s="386"/>
      <c r="H109" s="495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20.25" thickTop="1" thickBot="1" x14ac:dyDescent="0.35">
      <c r="A110" s="127"/>
      <c r="B110" s="127"/>
      <c r="C110" s="207"/>
      <c r="D110" s="207"/>
      <c r="E110" s="40">
        <f t="shared" si="5"/>
        <v>0</v>
      </c>
      <c r="F110" s="64"/>
      <c r="G110" s="117"/>
      <c r="H110" s="491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20.25" thickTop="1" thickBot="1" x14ac:dyDescent="0.35">
      <c r="A111" s="196"/>
      <c r="B111" s="127"/>
      <c r="C111" s="207"/>
      <c r="D111" s="207"/>
      <c r="E111" s="40">
        <f t="shared" si="5"/>
        <v>0</v>
      </c>
      <c r="F111" s="64"/>
      <c r="G111" s="117"/>
      <c r="H111" s="491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20.25" thickTop="1" thickBot="1" x14ac:dyDescent="0.35">
      <c r="A112" s="196"/>
      <c r="B112" s="127"/>
      <c r="C112" s="207"/>
      <c r="D112" s="207"/>
      <c r="E112" s="40">
        <f t="shared" si="5"/>
        <v>0</v>
      </c>
      <c r="F112" s="64"/>
      <c r="G112" s="117"/>
      <c r="H112" s="491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20.25" thickTop="1" thickBot="1" x14ac:dyDescent="0.35">
      <c r="A113" s="196"/>
      <c r="B113" s="127"/>
      <c r="C113" s="207"/>
      <c r="D113" s="207"/>
      <c r="E113" s="40">
        <f t="shared" si="5"/>
        <v>0</v>
      </c>
      <c r="F113" s="64"/>
      <c r="G113" s="117"/>
      <c r="H113" s="491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20.25" thickTop="1" thickBot="1" x14ac:dyDescent="0.35">
      <c r="A114" s="127"/>
      <c r="B114" s="127"/>
      <c r="C114" s="207"/>
      <c r="D114" s="207"/>
      <c r="E114" s="40">
        <f t="shared" si="5"/>
        <v>0</v>
      </c>
      <c r="F114" s="64"/>
      <c r="G114" s="117"/>
      <c r="H114" s="491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20.25" thickTop="1" thickBot="1" x14ac:dyDescent="0.35">
      <c r="A115" s="182"/>
      <c r="B115" s="127"/>
      <c r="C115" s="207"/>
      <c r="D115" s="207"/>
      <c r="E115" s="40">
        <f t="shared" si="5"/>
        <v>0</v>
      </c>
      <c r="F115" s="64"/>
      <c r="G115" s="117"/>
      <c r="H115" s="491"/>
      <c r="I115" s="64"/>
      <c r="J115" s="45">
        <f t="shared" si="0"/>
        <v>0</v>
      </c>
      <c r="K115" s="100"/>
      <c r="L115" s="99"/>
      <c r="M115" s="99"/>
      <c r="N115" s="48">
        <f t="shared" ref="N115:N178" si="6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20.25" thickTop="1" thickBot="1" x14ac:dyDescent="0.35">
      <c r="A116" s="118"/>
      <c r="B116" s="127"/>
      <c r="C116" s="207"/>
      <c r="D116" s="207"/>
      <c r="E116" s="40">
        <f t="shared" si="5"/>
        <v>0</v>
      </c>
      <c r="F116" s="64"/>
      <c r="G116" s="117"/>
      <c r="H116" s="491"/>
      <c r="I116" s="64"/>
      <c r="J116" s="45">
        <f t="shared" si="0"/>
        <v>0</v>
      </c>
      <c r="K116" s="100"/>
      <c r="L116" s="99"/>
      <c r="M116" s="99"/>
      <c r="N116" s="48">
        <f t="shared" si="6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20.25" thickTop="1" thickBot="1" x14ac:dyDescent="0.35">
      <c r="A117" s="118"/>
      <c r="B117" s="127"/>
      <c r="C117" s="207"/>
      <c r="D117" s="207"/>
      <c r="E117" s="40">
        <f t="shared" si="5"/>
        <v>0</v>
      </c>
      <c r="F117" s="64"/>
      <c r="G117" s="117"/>
      <c r="H117" s="491"/>
      <c r="I117" s="64"/>
      <c r="J117" s="45">
        <f t="shared" si="0"/>
        <v>0</v>
      </c>
      <c r="K117" s="100"/>
      <c r="L117" s="99"/>
      <c r="M117" s="99"/>
      <c r="N117" s="48">
        <f t="shared" si="6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20.25" thickTop="1" thickBot="1" x14ac:dyDescent="0.35">
      <c r="A118" s="209"/>
      <c r="B118" s="127"/>
      <c r="C118" s="207"/>
      <c r="D118" s="207"/>
      <c r="E118" s="40">
        <f t="shared" si="5"/>
        <v>0</v>
      </c>
      <c r="F118" s="64"/>
      <c r="G118" s="117"/>
      <c r="H118" s="491"/>
      <c r="I118" s="64"/>
      <c r="J118" s="45">
        <f t="shared" si="0"/>
        <v>0</v>
      </c>
      <c r="K118" s="100"/>
      <c r="L118" s="99"/>
      <c r="M118" s="99"/>
      <c r="N118" s="48">
        <f t="shared" si="6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20.25" thickTop="1" thickBot="1" x14ac:dyDescent="0.35">
      <c r="A119" s="210"/>
      <c r="B119" s="127"/>
      <c r="C119" s="207"/>
      <c r="D119" s="207"/>
      <c r="E119" s="40">
        <f t="shared" si="5"/>
        <v>0</v>
      </c>
      <c r="F119" s="64"/>
      <c r="G119" s="117"/>
      <c r="H119" s="491"/>
      <c r="I119" s="64"/>
      <c r="J119" s="45">
        <f t="shared" si="0"/>
        <v>0</v>
      </c>
      <c r="K119" s="100"/>
      <c r="L119" s="99"/>
      <c r="M119" s="99"/>
      <c r="N119" s="48">
        <f t="shared" si="6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20.25" thickTop="1" thickBot="1" x14ac:dyDescent="0.35">
      <c r="A120" s="211"/>
      <c r="B120" s="127"/>
      <c r="C120" s="207"/>
      <c r="D120" s="207"/>
      <c r="E120" s="40">
        <f t="shared" si="5"/>
        <v>0</v>
      </c>
      <c r="F120" s="64"/>
      <c r="G120" s="117"/>
      <c r="H120" s="491"/>
      <c r="I120" s="64"/>
      <c r="J120" s="45">
        <f t="shared" si="0"/>
        <v>0</v>
      </c>
      <c r="K120" s="100"/>
      <c r="L120" s="99"/>
      <c r="M120" s="99"/>
      <c r="N120" s="48">
        <f t="shared" si="6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20.25" thickTop="1" thickBot="1" x14ac:dyDescent="0.35">
      <c r="A121" s="211"/>
      <c r="B121" s="127"/>
      <c r="C121" s="205"/>
      <c r="D121" s="205"/>
      <c r="E121" s="40">
        <f t="shared" si="5"/>
        <v>0</v>
      </c>
      <c r="F121" s="64"/>
      <c r="G121" s="117"/>
      <c r="H121" s="491"/>
      <c r="I121" s="64"/>
      <c r="J121" s="45">
        <f t="shared" si="0"/>
        <v>0</v>
      </c>
      <c r="K121" s="100"/>
      <c r="L121" s="99"/>
      <c r="M121" s="99"/>
      <c r="N121" s="48">
        <f t="shared" si="6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20.25" thickTop="1" thickBot="1" x14ac:dyDescent="0.35">
      <c r="A122" s="210"/>
      <c r="B122" s="127"/>
      <c r="C122" s="207"/>
      <c r="D122" s="207"/>
      <c r="E122" s="40">
        <f t="shared" si="5"/>
        <v>0</v>
      </c>
      <c r="F122" s="64"/>
      <c r="G122" s="117"/>
      <c r="H122" s="223"/>
      <c r="I122" s="64"/>
      <c r="J122" s="45">
        <f t="shared" si="0"/>
        <v>0</v>
      </c>
      <c r="K122" s="100"/>
      <c r="L122" s="99"/>
      <c r="M122" s="99"/>
      <c r="N122" s="48">
        <f t="shared" si="6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20.25" thickTop="1" thickBot="1" x14ac:dyDescent="0.35">
      <c r="A123" s="210"/>
      <c r="B123" s="127"/>
      <c r="C123" s="205"/>
      <c r="D123" s="205"/>
      <c r="E123" s="40">
        <f t="shared" si="5"/>
        <v>0</v>
      </c>
      <c r="F123" s="64"/>
      <c r="G123" s="117"/>
      <c r="H123" s="223"/>
      <c r="I123" s="64"/>
      <c r="J123" s="45">
        <f t="shared" si="0"/>
        <v>0</v>
      </c>
      <c r="K123" s="100"/>
      <c r="L123" s="99"/>
      <c r="M123" s="99"/>
      <c r="N123" s="48">
        <f t="shared" si="6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20.25" thickTop="1" thickBot="1" x14ac:dyDescent="0.35">
      <c r="A124" s="210"/>
      <c r="B124" s="127"/>
      <c r="C124" s="207"/>
      <c r="D124" s="207"/>
      <c r="E124" s="40">
        <f t="shared" si="5"/>
        <v>0</v>
      </c>
      <c r="F124" s="64"/>
      <c r="G124" s="117"/>
      <c r="H124" s="223"/>
      <c r="I124" s="64"/>
      <c r="J124" s="45">
        <f t="shared" si="0"/>
        <v>0</v>
      </c>
      <c r="K124" s="100"/>
      <c r="L124" s="99"/>
      <c r="M124" s="99"/>
      <c r="N124" s="48">
        <f t="shared" si="6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20.25" thickTop="1" thickBot="1" x14ac:dyDescent="0.35">
      <c r="A125" s="210"/>
      <c r="B125" s="127"/>
      <c r="C125" s="202"/>
      <c r="D125" s="202"/>
      <c r="E125" s="40">
        <f t="shared" si="5"/>
        <v>0</v>
      </c>
      <c r="F125" s="64"/>
      <c r="G125" s="117"/>
      <c r="H125" s="223"/>
      <c r="I125" s="64"/>
      <c r="J125" s="45">
        <f t="shared" si="0"/>
        <v>0</v>
      </c>
      <c r="K125" s="100"/>
      <c r="L125" s="99"/>
      <c r="M125" s="99"/>
      <c r="N125" s="48">
        <f t="shared" si="6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5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6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5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6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5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6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5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6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13"/>
      <c r="B130" s="127"/>
      <c r="C130" s="207"/>
      <c r="D130" s="207"/>
      <c r="E130" s="40">
        <f t="shared" si="5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48">
        <f t="shared" si="6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5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48">
        <f t="shared" si="6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20.25" thickTop="1" thickBot="1" x14ac:dyDescent="0.35">
      <c r="A132" s="118"/>
      <c r="B132" s="127"/>
      <c r="C132" s="219"/>
      <c r="D132" s="219"/>
      <c r="E132" s="40">
        <f t="shared" si="5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48">
        <f t="shared" si="6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20.25" thickTop="1" thickBot="1" x14ac:dyDescent="0.35">
      <c r="A133" s="118"/>
      <c r="B133" s="127"/>
      <c r="C133" s="219"/>
      <c r="D133" s="219"/>
      <c r="E133" s="40">
        <f t="shared" si="5"/>
        <v>0</v>
      </c>
      <c r="F133" s="64"/>
      <c r="G133" s="117"/>
      <c r="H133" s="213"/>
      <c r="I133" s="64"/>
      <c r="J133" s="45">
        <f t="shared" si="0"/>
        <v>0</v>
      </c>
      <c r="K133" s="100"/>
      <c r="L133" s="99"/>
      <c r="M133" s="99"/>
      <c r="N133" s="48">
        <f t="shared" si="6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20.25" thickTop="1" thickBot="1" x14ac:dyDescent="0.35">
      <c r="A134" s="118"/>
      <c r="B134" s="127"/>
      <c r="C134" s="219"/>
      <c r="D134" s="219"/>
      <c r="E134" s="40">
        <f t="shared" si="5"/>
        <v>0</v>
      </c>
      <c r="F134" s="64"/>
      <c r="G134" s="117"/>
      <c r="H134" s="213"/>
      <c r="I134" s="64"/>
      <c r="J134" s="45">
        <f t="shared" si="0"/>
        <v>0</v>
      </c>
      <c r="K134" s="100"/>
      <c r="L134" s="99"/>
      <c r="M134" s="99"/>
      <c r="N134" s="48">
        <f t="shared" si="6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20.25" thickTop="1" thickBot="1" x14ac:dyDescent="0.35">
      <c r="A135" s="118"/>
      <c r="B135" s="127"/>
      <c r="C135" s="219"/>
      <c r="D135" s="219"/>
      <c r="E135" s="40">
        <f t="shared" si="5"/>
        <v>0</v>
      </c>
      <c r="F135" s="64"/>
      <c r="G135" s="117"/>
      <c r="H135" s="213"/>
      <c r="I135" s="64"/>
      <c r="J135" s="45">
        <f t="shared" si="0"/>
        <v>0</v>
      </c>
      <c r="K135" s="100"/>
      <c r="L135" s="99"/>
      <c r="M135" s="99"/>
      <c r="N135" s="48">
        <f t="shared" si="6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20.25" thickTop="1" thickBot="1" x14ac:dyDescent="0.35">
      <c r="A136" s="118"/>
      <c r="B136" s="127"/>
      <c r="C136" s="219"/>
      <c r="D136" s="219"/>
      <c r="E136" s="40">
        <f t="shared" si="5"/>
        <v>0</v>
      </c>
      <c r="F136" s="64"/>
      <c r="G136" s="117"/>
      <c r="H136" s="213"/>
      <c r="I136" s="64"/>
      <c r="J136" s="45">
        <f t="shared" si="0"/>
        <v>0</v>
      </c>
      <c r="K136" s="100"/>
      <c r="L136" s="99"/>
      <c r="M136" s="99"/>
      <c r="N136" s="48">
        <f t="shared" si="6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20.25" thickTop="1" thickBot="1" x14ac:dyDescent="0.35">
      <c r="A137" s="210"/>
      <c r="B137" s="127"/>
      <c r="C137" s="207"/>
      <c r="D137" s="207"/>
      <c r="E137" s="40">
        <f t="shared" si="5"/>
        <v>0</v>
      </c>
      <c r="F137" s="64"/>
      <c r="G137" s="117"/>
      <c r="H137" s="213"/>
      <c r="I137" s="64"/>
      <c r="J137" s="45">
        <f t="shared" si="0"/>
        <v>0</v>
      </c>
      <c r="K137" s="100"/>
      <c r="L137" s="99"/>
      <c r="M137" s="99"/>
      <c r="N137" s="48">
        <f t="shared" si="6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20.25" thickTop="1" thickBot="1" x14ac:dyDescent="0.35">
      <c r="A138" s="220"/>
      <c r="B138" s="127"/>
      <c r="C138" s="200"/>
      <c r="D138" s="200"/>
      <c r="E138" s="40">
        <f t="shared" si="5"/>
        <v>0</v>
      </c>
      <c r="F138" s="64"/>
      <c r="G138" s="117"/>
      <c r="H138" s="223"/>
      <c r="I138" s="64"/>
      <c r="J138" s="45">
        <f t="shared" si="0"/>
        <v>0</v>
      </c>
      <c r="K138" s="100"/>
      <c r="L138" s="99"/>
      <c r="M138" s="99"/>
      <c r="N138" s="48">
        <f t="shared" si="6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20.25" thickTop="1" thickBot="1" x14ac:dyDescent="0.35">
      <c r="A139" s="220"/>
      <c r="B139" s="127"/>
      <c r="C139" s="200"/>
      <c r="D139" s="200"/>
      <c r="E139" s="40">
        <f t="shared" si="5"/>
        <v>0</v>
      </c>
      <c r="F139" s="64"/>
      <c r="G139" s="117"/>
      <c r="H139" s="223"/>
      <c r="I139" s="64"/>
      <c r="J139" s="45">
        <f t="shared" si="0"/>
        <v>0</v>
      </c>
      <c r="K139" s="100"/>
      <c r="L139" s="99"/>
      <c r="M139" s="99"/>
      <c r="N139" s="48">
        <f t="shared" si="6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20.25" thickTop="1" thickBot="1" x14ac:dyDescent="0.35">
      <c r="A140" s="220"/>
      <c r="B140" s="127"/>
      <c r="C140" s="200"/>
      <c r="D140" s="200"/>
      <c r="E140" s="40">
        <f t="shared" si="5"/>
        <v>0</v>
      </c>
      <c r="F140" s="64"/>
      <c r="G140" s="117"/>
      <c r="H140" s="223"/>
      <c r="I140" s="64"/>
      <c r="J140" s="45">
        <f t="shared" si="0"/>
        <v>0</v>
      </c>
      <c r="K140" s="100"/>
      <c r="L140" s="99"/>
      <c r="M140" s="99"/>
      <c r="N140" s="48">
        <f t="shared" si="6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20.25" thickTop="1" thickBot="1" x14ac:dyDescent="0.35">
      <c r="A141" s="210"/>
      <c r="B141" s="127"/>
      <c r="C141" s="207"/>
      <c r="D141" s="207"/>
      <c r="E141" s="40">
        <f t="shared" si="5"/>
        <v>0</v>
      </c>
      <c r="F141" s="64"/>
      <c r="G141" s="117"/>
      <c r="H141" s="223"/>
      <c r="I141" s="64"/>
      <c r="J141" s="45">
        <f t="shared" si="0"/>
        <v>0</v>
      </c>
      <c r="K141" s="100"/>
      <c r="L141" s="99"/>
      <c r="M141" s="99"/>
      <c r="N141" s="48">
        <f t="shared" si="6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5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6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20.25" thickTop="1" thickBot="1" x14ac:dyDescent="0.35">
      <c r="A143" s="210"/>
      <c r="B143" s="127"/>
      <c r="C143" s="207"/>
      <c r="D143" s="207"/>
      <c r="E143" s="40">
        <f t="shared" si="5"/>
        <v>0</v>
      </c>
      <c r="F143" s="64"/>
      <c r="G143" s="117"/>
      <c r="H143" s="223"/>
      <c r="I143" s="64"/>
      <c r="J143" s="45">
        <f t="shared" si="0"/>
        <v>0</v>
      </c>
      <c r="K143" s="100"/>
      <c r="L143" s="99"/>
      <c r="M143" s="99"/>
      <c r="N143" s="48">
        <f t="shared" si="6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20.25" thickTop="1" thickBot="1" x14ac:dyDescent="0.35">
      <c r="A144" s="210"/>
      <c r="B144" s="127"/>
      <c r="C144" s="207"/>
      <c r="D144" s="207"/>
      <c r="E144" s="40">
        <f t="shared" si="5"/>
        <v>0</v>
      </c>
      <c r="F144" s="64"/>
      <c r="G144" s="117"/>
      <c r="H144" s="223"/>
      <c r="I144" s="64"/>
      <c r="J144" s="45">
        <f t="shared" si="0"/>
        <v>0</v>
      </c>
      <c r="K144" s="100"/>
      <c r="L144" s="99"/>
      <c r="M144" s="99"/>
      <c r="N144" s="48">
        <f t="shared" si="6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25"/>
      <c r="B145" s="127"/>
      <c r="C145" s="207"/>
      <c r="D145" s="207"/>
      <c r="E145" s="40">
        <f t="shared" si="5"/>
        <v>0</v>
      </c>
      <c r="F145" s="64"/>
      <c r="G145" s="117"/>
      <c r="H145" s="251"/>
      <c r="I145" s="64"/>
      <c r="J145" s="45">
        <f t="shared" si="0"/>
        <v>0</v>
      </c>
      <c r="K145" s="100"/>
      <c r="L145" s="99"/>
      <c r="M145" s="99"/>
      <c r="N145" s="48">
        <f t="shared" si="6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20.25" thickTop="1" thickBot="1" x14ac:dyDescent="0.35">
      <c r="A146" s="231"/>
      <c r="B146" s="127"/>
      <c r="C146" s="207"/>
      <c r="D146" s="207"/>
      <c r="E146" s="40">
        <f t="shared" si="5"/>
        <v>0</v>
      </c>
      <c r="F146" s="64"/>
      <c r="G146" s="232"/>
      <c r="H146" s="251"/>
      <c r="I146" s="64"/>
      <c r="J146" s="45">
        <f t="shared" si="0"/>
        <v>0</v>
      </c>
      <c r="K146" s="100"/>
      <c r="L146" s="99"/>
      <c r="M146" s="99"/>
      <c r="N146" s="48">
        <f t="shared" si="6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20.25" thickTop="1" thickBot="1" x14ac:dyDescent="0.35">
      <c r="A147" s="211"/>
      <c r="B147" s="127"/>
      <c r="C147" s="207"/>
      <c r="D147" s="207"/>
      <c r="E147" s="40">
        <f t="shared" si="5"/>
        <v>0</v>
      </c>
      <c r="F147" s="64"/>
      <c r="G147" s="235"/>
      <c r="H147" s="251"/>
      <c r="I147" s="64"/>
      <c r="J147" s="45">
        <f t="shared" si="0"/>
        <v>0</v>
      </c>
      <c r="K147" s="100"/>
      <c r="L147" s="99"/>
      <c r="M147" s="99"/>
      <c r="N147" s="48">
        <f t="shared" si="6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20.25" thickTop="1" thickBot="1" x14ac:dyDescent="0.35">
      <c r="A148" s="211"/>
      <c r="B148" s="127"/>
      <c r="C148" s="207"/>
      <c r="D148" s="207"/>
      <c r="E148" s="40">
        <f t="shared" si="5"/>
        <v>0</v>
      </c>
      <c r="F148" s="64"/>
      <c r="G148" s="235"/>
      <c r="H148" s="251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6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20.25" thickTop="1" thickBot="1" x14ac:dyDescent="0.35">
      <c r="A149" s="210"/>
      <c r="B149" s="127"/>
      <c r="C149" s="207"/>
      <c r="D149" s="207"/>
      <c r="E149" s="40">
        <f t="shared" si="5"/>
        <v>0</v>
      </c>
      <c r="F149" s="64"/>
      <c r="G149" s="235"/>
      <c r="H149" s="251"/>
      <c r="I149" s="64"/>
      <c r="J149" s="45">
        <f t="shared" si="0"/>
        <v>0</v>
      </c>
      <c r="K149" s="236"/>
      <c r="L149" s="99"/>
      <c r="M149" s="99"/>
      <c r="N149" s="48">
        <f t="shared" si="6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20.25" thickTop="1" thickBot="1" x14ac:dyDescent="0.35">
      <c r="A150" s="220"/>
      <c r="B150" s="127"/>
      <c r="C150" s="237"/>
      <c r="D150" s="237"/>
      <c r="E150" s="40">
        <f t="shared" si="5"/>
        <v>0</v>
      </c>
      <c r="F150" s="64"/>
      <c r="G150" s="235"/>
      <c r="H150" s="491"/>
      <c r="I150" s="64"/>
      <c r="J150" s="45">
        <f t="shared" si="0"/>
        <v>0</v>
      </c>
      <c r="K150" s="100"/>
      <c r="L150" s="99"/>
      <c r="M150" s="99"/>
      <c r="N150" s="48">
        <f t="shared" si="6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20.25" thickTop="1" thickBot="1" x14ac:dyDescent="0.35">
      <c r="A151" s="241"/>
      <c r="B151" s="127"/>
      <c r="C151" s="207"/>
      <c r="D151" s="207"/>
      <c r="E151" s="40">
        <f t="shared" si="5"/>
        <v>0</v>
      </c>
      <c r="F151" s="64"/>
      <c r="G151" s="235"/>
      <c r="H151" s="223"/>
      <c r="I151" s="64"/>
      <c r="J151" s="45">
        <f t="shared" ref="J151:J214" si="7">I151-F151</f>
        <v>0</v>
      </c>
      <c r="K151" s="236"/>
      <c r="L151" s="242"/>
      <c r="M151" s="242"/>
      <c r="N151" s="48">
        <f t="shared" si="6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20.25" thickTop="1" thickBot="1" x14ac:dyDescent="0.35">
      <c r="A152" s="210"/>
      <c r="B152" s="127"/>
      <c r="C152" s="207"/>
      <c r="D152" s="207"/>
      <c r="E152" s="40">
        <f t="shared" si="5"/>
        <v>0</v>
      </c>
      <c r="F152" s="64"/>
      <c r="G152" s="235"/>
      <c r="H152" s="223"/>
      <c r="I152" s="64"/>
      <c r="J152" s="45">
        <f t="shared" si="7"/>
        <v>0</v>
      </c>
      <c r="K152" s="236"/>
      <c r="L152" s="242"/>
      <c r="M152" s="242"/>
      <c r="N152" s="48">
        <f t="shared" si="6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20.25" thickTop="1" thickBot="1" x14ac:dyDescent="0.35">
      <c r="A153" s="211"/>
      <c r="B153" s="127"/>
      <c r="C153" s="207"/>
      <c r="D153" s="207"/>
      <c r="E153" s="40">
        <f t="shared" si="5"/>
        <v>0</v>
      </c>
      <c r="F153" s="64"/>
      <c r="G153" s="235"/>
      <c r="H153" s="251"/>
      <c r="I153" s="64"/>
      <c r="J153" s="45">
        <f t="shared" si="7"/>
        <v>0</v>
      </c>
      <c r="K153" s="244"/>
      <c r="L153" s="242"/>
      <c r="M153" s="242"/>
      <c r="N153" s="48">
        <f t="shared" si="6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5"/>
        <v>0</v>
      </c>
      <c r="F154" s="64"/>
      <c r="G154" s="235"/>
      <c r="H154" s="223"/>
      <c r="I154" s="64"/>
      <c r="J154" s="45">
        <f t="shared" si="7"/>
        <v>0</v>
      </c>
      <c r="K154" s="246"/>
      <c r="L154" s="247"/>
      <c r="M154" s="247"/>
      <c r="N154" s="48">
        <f t="shared" si="6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20.25" thickTop="1" thickBot="1" x14ac:dyDescent="0.35">
      <c r="A155" s="248"/>
      <c r="B155" s="127"/>
      <c r="C155" s="207"/>
      <c r="D155" s="207"/>
      <c r="E155" s="40">
        <f t="shared" si="5"/>
        <v>0</v>
      </c>
      <c r="F155" s="249"/>
      <c r="G155" s="235"/>
      <c r="H155" s="223"/>
      <c r="I155" s="64"/>
      <c r="J155" s="45">
        <f t="shared" si="7"/>
        <v>0</v>
      </c>
      <c r="K155" s="246"/>
      <c r="L155" s="250"/>
      <c r="M155" s="250"/>
      <c r="N155" s="48">
        <f t="shared" si="6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20.25" thickTop="1" thickBot="1" x14ac:dyDescent="0.35">
      <c r="A156" s="225"/>
      <c r="B156" s="127"/>
      <c r="C156" s="207"/>
      <c r="D156" s="207"/>
      <c r="E156" s="40">
        <f t="shared" si="5"/>
        <v>0</v>
      </c>
      <c r="F156" s="64"/>
      <c r="G156" s="235"/>
      <c r="H156" s="223"/>
      <c r="I156" s="64"/>
      <c r="J156" s="45">
        <f t="shared" si="7"/>
        <v>0</v>
      </c>
      <c r="K156" s="246"/>
      <c r="L156" s="242"/>
      <c r="M156" s="242"/>
      <c r="N156" s="48">
        <f t="shared" si="6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5"/>
        <v>0</v>
      </c>
      <c r="F157" s="64"/>
      <c r="G157" s="235"/>
      <c r="H157" s="251"/>
      <c r="I157" s="64"/>
      <c r="J157" s="45">
        <f t="shared" si="7"/>
        <v>0</v>
      </c>
      <c r="K157" s="100"/>
      <c r="L157" s="242"/>
      <c r="M157" s="242"/>
      <c r="N157" s="48">
        <f t="shared" si="6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20.25" thickTop="1" thickBot="1" x14ac:dyDescent="0.35">
      <c r="A158" s="211"/>
      <c r="B158" s="127"/>
      <c r="C158" s="207"/>
      <c r="D158" s="207"/>
      <c r="E158" s="40">
        <f t="shared" si="5"/>
        <v>0</v>
      </c>
      <c r="F158" s="64"/>
      <c r="G158" s="235"/>
      <c r="H158" s="251"/>
      <c r="I158" s="64"/>
      <c r="J158" s="45">
        <f t="shared" si="7"/>
        <v>0</v>
      </c>
      <c r="K158" s="246"/>
      <c r="L158" s="242"/>
      <c r="M158" s="242"/>
      <c r="N158" s="48">
        <f t="shared" si="6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20.25" thickTop="1" thickBot="1" x14ac:dyDescent="0.35">
      <c r="A159" s="211"/>
      <c r="B159" s="127"/>
      <c r="C159" s="207"/>
      <c r="D159" s="207"/>
      <c r="E159" s="40">
        <f t="shared" si="5"/>
        <v>0</v>
      </c>
      <c r="F159" s="64"/>
      <c r="G159" s="235"/>
      <c r="H159" s="496"/>
      <c r="I159" s="64"/>
      <c r="J159" s="45">
        <f t="shared" si="7"/>
        <v>0</v>
      </c>
      <c r="K159" s="246"/>
      <c r="L159" s="242"/>
      <c r="M159" s="242"/>
      <c r="N159" s="48">
        <f t="shared" si="6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5"/>
        <v>0</v>
      </c>
      <c r="F160" s="64"/>
      <c r="G160" s="235"/>
      <c r="H160" s="496"/>
      <c r="I160" s="64"/>
      <c r="J160" s="45">
        <f t="shared" si="7"/>
        <v>0</v>
      </c>
      <c r="K160" s="246"/>
      <c r="L160" s="254"/>
      <c r="M160" s="254"/>
      <c r="N160" s="48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20.25" thickTop="1" thickBot="1" x14ac:dyDescent="0.35">
      <c r="A161" s="211"/>
      <c r="B161" s="127"/>
      <c r="C161" s="207"/>
      <c r="D161" s="207"/>
      <c r="E161" s="40">
        <f t="shared" si="5"/>
        <v>0</v>
      </c>
      <c r="F161" s="64"/>
      <c r="G161" s="235"/>
      <c r="H161" s="496"/>
      <c r="I161" s="64"/>
      <c r="J161" s="45">
        <f t="shared" si="7"/>
        <v>0</v>
      </c>
      <c r="K161" s="246"/>
      <c r="L161" s="254"/>
      <c r="M161" s="254"/>
      <c r="N161" s="48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20.25" thickTop="1" thickBot="1" x14ac:dyDescent="0.35">
      <c r="A162" s="211"/>
      <c r="B162" s="127"/>
      <c r="C162" s="207"/>
      <c r="D162" s="207"/>
      <c r="E162" s="40">
        <f t="shared" si="5"/>
        <v>0</v>
      </c>
      <c r="F162" s="64"/>
      <c r="G162" s="235"/>
      <c r="H162" s="496"/>
      <c r="I162" s="64"/>
      <c r="J162" s="45">
        <f t="shared" si="7"/>
        <v>0</v>
      </c>
      <c r="K162" s="246"/>
      <c r="L162" s="254"/>
      <c r="M162" s="254"/>
      <c r="N162" s="48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20.25" thickTop="1" thickBot="1" x14ac:dyDescent="0.35">
      <c r="A163" s="211"/>
      <c r="B163" s="127"/>
      <c r="C163" s="207"/>
      <c r="D163" s="207"/>
      <c r="E163" s="40">
        <f t="shared" si="5"/>
        <v>0</v>
      </c>
      <c r="F163" s="64"/>
      <c r="G163" s="235"/>
      <c r="H163" s="496"/>
      <c r="I163" s="64"/>
      <c r="J163" s="45">
        <f t="shared" si="7"/>
        <v>0</v>
      </c>
      <c r="K163" s="100"/>
      <c r="L163" s="99"/>
      <c r="M163" s="99"/>
      <c r="N163" s="48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20.25" thickTop="1" thickBot="1" x14ac:dyDescent="0.35">
      <c r="A164" s="211"/>
      <c r="B164" s="127"/>
      <c r="C164" s="255"/>
      <c r="D164" s="255"/>
      <c r="E164" s="40">
        <f t="shared" si="5"/>
        <v>0</v>
      </c>
      <c r="F164" s="64"/>
      <c r="G164" s="235"/>
      <c r="H164" s="496"/>
      <c r="I164" s="64"/>
      <c r="J164" s="45">
        <f t="shared" si="7"/>
        <v>0</v>
      </c>
      <c r="K164" s="100"/>
      <c r="L164" s="99"/>
      <c r="M164" s="99"/>
      <c r="N164" s="48">
        <f t="shared" si="6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20.25" thickTop="1" thickBot="1" x14ac:dyDescent="0.35">
      <c r="A165" s="211"/>
      <c r="B165" s="127"/>
      <c r="C165" s="255"/>
      <c r="D165" s="255"/>
      <c r="E165" s="40">
        <f t="shared" si="5"/>
        <v>0</v>
      </c>
      <c r="F165" s="64"/>
      <c r="G165" s="235"/>
      <c r="H165" s="496"/>
      <c r="I165" s="64"/>
      <c r="J165" s="45">
        <f t="shared" si="7"/>
        <v>0</v>
      </c>
      <c r="K165" s="100"/>
      <c r="L165" s="99"/>
      <c r="M165" s="99"/>
      <c r="N165" s="48">
        <f t="shared" si="6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20.25" thickTop="1" thickBot="1" x14ac:dyDescent="0.35">
      <c r="A166" s="118"/>
      <c r="B166" s="127"/>
      <c r="C166" s="237"/>
      <c r="D166" s="237"/>
      <c r="E166" s="40">
        <f t="shared" si="5"/>
        <v>0</v>
      </c>
      <c r="F166" s="64"/>
      <c r="G166" s="235"/>
      <c r="H166" s="491"/>
      <c r="I166" s="64"/>
      <c r="J166" s="45">
        <f t="shared" si="7"/>
        <v>0</v>
      </c>
      <c r="K166" s="100"/>
      <c r="L166" s="99"/>
      <c r="M166" s="99"/>
      <c r="N166" s="48">
        <f t="shared" si="6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20.25" thickTop="1" thickBot="1" x14ac:dyDescent="0.35">
      <c r="A167" s="211"/>
      <c r="B167" s="127"/>
      <c r="C167" s="257"/>
      <c r="D167" s="257"/>
      <c r="E167" s="40">
        <f t="shared" si="5"/>
        <v>0</v>
      </c>
      <c r="F167" s="64"/>
      <c r="G167" s="235"/>
      <c r="H167" s="491"/>
      <c r="I167" s="64"/>
      <c r="J167" s="45">
        <f t="shared" si="7"/>
        <v>0</v>
      </c>
      <c r="K167" s="100"/>
      <c r="L167" s="99"/>
      <c r="M167" s="99"/>
      <c r="N167" s="48">
        <f t="shared" si="6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20.25" thickTop="1" thickBot="1" x14ac:dyDescent="0.35">
      <c r="A168" s="220"/>
      <c r="B168" s="127"/>
      <c r="C168" s="237"/>
      <c r="D168" s="237"/>
      <c r="E168" s="40">
        <f t="shared" si="5"/>
        <v>0</v>
      </c>
      <c r="F168" s="64"/>
      <c r="G168" s="235"/>
      <c r="H168" s="491"/>
      <c r="I168" s="64"/>
      <c r="J168" s="45">
        <f t="shared" si="7"/>
        <v>0</v>
      </c>
      <c r="K168" s="100"/>
      <c r="L168" s="99"/>
      <c r="M168" s="99"/>
      <c r="N168" s="48">
        <f t="shared" si="6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5"/>
        <v>0</v>
      </c>
      <c r="F169" s="64"/>
      <c r="G169" s="235"/>
      <c r="H169" s="491"/>
      <c r="I169" s="64"/>
      <c r="J169" s="45">
        <f t="shared" si="7"/>
        <v>0</v>
      </c>
      <c r="K169" s="100"/>
      <c r="L169" s="99"/>
      <c r="M169" s="99"/>
      <c r="N169" s="48">
        <f t="shared" si="6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20.25" thickTop="1" thickBot="1" x14ac:dyDescent="0.35">
      <c r="A170" s="220"/>
      <c r="B170" s="127"/>
      <c r="C170" s="260"/>
      <c r="D170" s="260"/>
      <c r="E170" s="40">
        <f t="shared" si="5"/>
        <v>0</v>
      </c>
      <c r="F170" s="64"/>
      <c r="G170" s="235"/>
      <c r="H170" s="491"/>
      <c r="I170" s="64"/>
      <c r="J170" s="45">
        <f t="shared" si="7"/>
        <v>0</v>
      </c>
      <c r="K170" s="100"/>
      <c r="L170" s="99"/>
      <c r="M170" s="99"/>
      <c r="N170" s="48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20.25" thickTop="1" thickBot="1" x14ac:dyDescent="0.35">
      <c r="A171" s="220"/>
      <c r="B171" s="127"/>
      <c r="C171" s="260"/>
      <c r="D171" s="260"/>
      <c r="E171" s="40">
        <f t="shared" si="5"/>
        <v>0</v>
      </c>
      <c r="F171" s="64"/>
      <c r="G171" s="235"/>
      <c r="H171" s="491"/>
      <c r="I171" s="64"/>
      <c r="J171" s="45">
        <f t="shared" si="7"/>
        <v>0</v>
      </c>
      <c r="K171" s="100"/>
      <c r="L171" s="99"/>
      <c r="M171" s="99"/>
      <c r="N171" s="48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61"/>
      <c r="B172" s="127"/>
      <c r="C172" s="262"/>
      <c r="D172" s="262"/>
      <c r="E172" s="40">
        <f t="shared" si="5"/>
        <v>0</v>
      </c>
      <c r="F172" s="64"/>
      <c r="G172" s="235"/>
      <c r="H172" s="491"/>
      <c r="I172" s="64"/>
      <c r="J172" s="45">
        <f t="shared" si="7"/>
        <v>0</v>
      </c>
      <c r="K172" s="100"/>
      <c r="L172" s="99"/>
      <c r="M172" s="99"/>
      <c r="N172" s="48">
        <f t="shared" si="6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20.25" thickTop="1" thickBot="1" x14ac:dyDescent="0.35">
      <c r="A173" s="220"/>
      <c r="B173" s="127"/>
      <c r="C173" s="263"/>
      <c r="D173" s="263"/>
      <c r="E173" s="40">
        <f t="shared" si="5"/>
        <v>0</v>
      </c>
      <c r="F173" s="64"/>
      <c r="G173" s="264"/>
      <c r="H173" s="491"/>
      <c r="I173" s="64"/>
      <c r="J173" s="45">
        <f t="shared" si="7"/>
        <v>0</v>
      </c>
      <c r="K173" s="100"/>
      <c r="L173" s="99"/>
      <c r="M173" s="99"/>
      <c r="N173" s="48">
        <f t="shared" si="6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20.25" thickTop="1" thickBot="1" x14ac:dyDescent="0.35">
      <c r="A174" s="220"/>
      <c r="B174" s="127"/>
      <c r="C174" s="263"/>
      <c r="D174" s="263"/>
      <c r="E174" s="40">
        <f t="shared" si="5"/>
        <v>0</v>
      </c>
      <c r="F174" s="64"/>
      <c r="G174" s="117"/>
      <c r="H174" s="491"/>
      <c r="I174" s="64"/>
      <c r="J174" s="45">
        <f t="shared" si="7"/>
        <v>0</v>
      </c>
      <c r="K174" s="100"/>
      <c r="L174" s="99"/>
      <c r="M174" s="99"/>
      <c r="N174" s="48">
        <f t="shared" si="6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20.25" thickTop="1" thickBot="1" x14ac:dyDescent="0.35">
      <c r="A175" s="220"/>
      <c r="B175" s="210"/>
      <c r="C175" s="267"/>
      <c r="D175" s="267"/>
      <c r="E175" s="40">
        <f t="shared" si="5"/>
        <v>0</v>
      </c>
      <c r="F175" s="268"/>
      <c r="G175" s="235"/>
      <c r="H175" s="496"/>
      <c r="I175" s="268"/>
      <c r="J175" s="45">
        <f t="shared" si="7"/>
        <v>0</v>
      </c>
      <c r="N175" s="48">
        <f t="shared" si="6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20.25" thickTop="1" thickBot="1" x14ac:dyDescent="0.35">
      <c r="A176" s="220"/>
      <c r="B176" s="127"/>
      <c r="C176" s="262"/>
      <c r="D176" s="262"/>
      <c r="E176" s="40">
        <f t="shared" si="5"/>
        <v>0</v>
      </c>
      <c r="F176" s="268"/>
      <c r="G176" s="235"/>
      <c r="H176" s="496"/>
      <c r="I176" s="268"/>
      <c r="J176" s="45">
        <f t="shared" si="7"/>
        <v>0</v>
      </c>
      <c r="N176" s="48">
        <f t="shared" si="6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20.25" thickTop="1" thickBot="1" x14ac:dyDescent="0.35">
      <c r="A177" s="220"/>
      <c r="B177" s="127"/>
      <c r="C177" s="262"/>
      <c r="D177" s="262"/>
      <c r="E177" s="40">
        <f t="shared" ref="E177:E240" si="8">D177*F177</f>
        <v>0</v>
      </c>
      <c r="F177" s="64"/>
      <c r="G177" s="235"/>
      <c r="H177" s="491"/>
      <c r="I177" s="64"/>
      <c r="J177" s="45">
        <f t="shared" si="7"/>
        <v>0</v>
      </c>
      <c r="K177" s="100"/>
      <c r="L177" s="99"/>
      <c r="M177" s="99"/>
      <c r="N177" s="48">
        <f t="shared" si="6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20.25" thickTop="1" thickBot="1" x14ac:dyDescent="0.35">
      <c r="A178" s="220"/>
      <c r="B178" s="127"/>
      <c r="C178" s="262"/>
      <c r="D178" s="262"/>
      <c r="E178" s="40">
        <f t="shared" si="8"/>
        <v>0</v>
      </c>
      <c r="F178" s="64"/>
      <c r="G178" s="235"/>
      <c r="H178" s="491"/>
      <c r="I178" s="64"/>
      <c r="J178" s="45">
        <f t="shared" si="7"/>
        <v>0</v>
      </c>
      <c r="K178" s="100"/>
      <c r="L178" s="99"/>
      <c r="M178" s="99"/>
      <c r="N178" s="48">
        <f t="shared" si="6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20.25" thickTop="1" thickBot="1" x14ac:dyDescent="0.35">
      <c r="A179" s="220"/>
      <c r="B179" s="127"/>
      <c r="C179" s="277"/>
      <c r="D179" s="277"/>
      <c r="E179" s="40">
        <f t="shared" si="8"/>
        <v>0</v>
      </c>
      <c r="F179" s="64"/>
      <c r="G179" s="264"/>
      <c r="H179" s="491"/>
      <c r="I179" s="64"/>
      <c r="J179" s="45">
        <f t="shared" si="7"/>
        <v>0</v>
      </c>
      <c r="K179" s="100"/>
      <c r="L179" s="99"/>
      <c r="M179" s="99"/>
      <c r="N179" s="48">
        <f t="shared" ref="N179:N242" si="9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20.25" thickTop="1" thickBot="1" x14ac:dyDescent="0.35">
      <c r="A180" s="220"/>
      <c r="B180" s="127"/>
      <c r="C180" s="277"/>
      <c r="D180" s="277"/>
      <c r="E180" s="40">
        <f t="shared" si="8"/>
        <v>0</v>
      </c>
      <c r="F180" s="64"/>
      <c r="G180" s="264"/>
      <c r="H180" s="491"/>
      <c r="I180" s="64"/>
      <c r="J180" s="45">
        <f t="shared" si="7"/>
        <v>0</v>
      </c>
      <c r="K180" s="100"/>
      <c r="L180" s="99"/>
      <c r="M180" s="99"/>
      <c r="N180" s="48">
        <f t="shared" si="9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20.25" thickTop="1" thickBot="1" x14ac:dyDescent="0.35">
      <c r="A181" s="220"/>
      <c r="B181" s="127"/>
      <c r="C181" s="277"/>
      <c r="D181" s="277"/>
      <c r="E181" s="40">
        <f t="shared" si="8"/>
        <v>0</v>
      </c>
      <c r="F181" s="64"/>
      <c r="G181" s="264"/>
      <c r="H181" s="491"/>
      <c r="I181" s="64"/>
      <c r="J181" s="45">
        <f t="shared" si="7"/>
        <v>0</v>
      </c>
      <c r="K181" s="100"/>
      <c r="L181" s="99"/>
      <c r="M181" s="99"/>
      <c r="N181" s="48">
        <f t="shared" si="9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20.25" thickTop="1" thickBot="1" x14ac:dyDescent="0.3">
      <c r="A182" s="220"/>
      <c r="B182" s="210"/>
      <c r="C182" s="278"/>
      <c r="D182" s="278"/>
      <c r="E182" s="40">
        <f t="shared" si="8"/>
        <v>0</v>
      </c>
      <c r="F182" s="64"/>
      <c r="G182" s="264"/>
      <c r="H182" s="491"/>
      <c r="I182" s="64"/>
      <c r="J182" s="45">
        <f t="shared" si="7"/>
        <v>0</v>
      </c>
      <c r="K182" s="100"/>
      <c r="L182" s="99"/>
      <c r="M182" s="99"/>
      <c r="N182" s="48">
        <f t="shared" si="9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20.25" thickTop="1" thickBot="1" x14ac:dyDescent="0.35">
      <c r="A183" s="220"/>
      <c r="B183" s="127"/>
      <c r="C183" s="277"/>
      <c r="D183" s="277"/>
      <c r="E183" s="40">
        <f t="shared" si="8"/>
        <v>0</v>
      </c>
      <c r="F183" s="64"/>
      <c r="G183" s="264"/>
      <c r="H183" s="491"/>
      <c r="I183" s="64"/>
      <c r="J183" s="45">
        <f t="shared" si="7"/>
        <v>0</v>
      </c>
      <c r="K183" s="100"/>
      <c r="L183" s="99"/>
      <c r="M183" s="99"/>
      <c r="N183" s="48">
        <f t="shared" si="9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20.25" thickTop="1" thickBot="1" x14ac:dyDescent="0.35">
      <c r="A184" s="220"/>
      <c r="B184" s="127"/>
      <c r="C184" s="257"/>
      <c r="D184" s="257"/>
      <c r="E184" s="40">
        <f t="shared" si="8"/>
        <v>0</v>
      </c>
      <c r="F184" s="64"/>
      <c r="G184" s="235"/>
      <c r="H184" s="491"/>
      <c r="I184" s="64"/>
      <c r="J184" s="45">
        <f t="shared" si="7"/>
        <v>0</v>
      </c>
      <c r="K184" s="100"/>
      <c r="L184" s="99"/>
      <c r="M184" s="99"/>
      <c r="N184" s="48">
        <f t="shared" si="9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20.25" thickTop="1" thickBot="1" x14ac:dyDescent="0.35">
      <c r="A185" s="220"/>
      <c r="B185" s="127"/>
      <c r="C185" s="257"/>
      <c r="D185" s="257"/>
      <c r="E185" s="40">
        <f t="shared" si="8"/>
        <v>0</v>
      </c>
      <c r="F185" s="64"/>
      <c r="G185" s="235"/>
      <c r="H185" s="491"/>
      <c r="I185" s="64"/>
      <c r="J185" s="45">
        <f t="shared" si="7"/>
        <v>0</v>
      </c>
      <c r="K185" s="100"/>
      <c r="L185" s="99"/>
      <c r="M185" s="99"/>
      <c r="N185" s="48">
        <f t="shared" si="9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20.25" thickTop="1" thickBot="1" x14ac:dyDescent="0.35">
      <c r="A186" s="220"/>
      <c r="B186" s="127"/>
      <c r="C186" s="257"/>
      <c r="D186" s="257"/>
      <c r="E186" s="40">
        <f t="shared" si="8"/>
        <v>0</v>
      </c>
      <c r="F186" s="64"/>
      <c r="G186" s="235"/>
      <c r="H186" s="491"/>
      <c r="I186" s="64"/>
      <c r="J186" s="45">
        <f t="shared" si="7"/>
        <v>0</v>
      </c>
      <c r="K186" s="100"/>
      <c r="L186" s="99"/>
      <c r="M186" s="99"/>
      <c r="N186" s="48">
        <f t="shared" si="9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20.25" thickTop="1" thickBot="1" x14ac:dyDescent="0.35">
      <c r="A187" s="220"/>
      <c r="B187" s="127"/>
      <c r="C187" s="257"/>
      <c r="D187" s="257"/>
      <c r="E187" s="40">
        <f t="shared" si="8"/>
        <v>0</v>
      </c>
      <c r="F187" s="64"/>
      <c r="G187" s="235"/>
      <c r="H187" s="491"/>
      <c r="I187" s="64"/>
      <c r="J187" s="45">
        <f t="shared" si="7"/>
        <v>0</v>
      </c>
      <c r="K187" s="100"/>
      <c r="L187" s="99"/>
      <c r="M187" s="99"/>
      <c r="N187" s="48">
        <f t="shared" si="9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20.25" thickTop="1" thickBot="1" x14ac:dyDescent="0.3">
      <c r="A188" s="261"/>
      <c r="B188" s="210"/>
      <c r="C188" s="262"/>
      <c r="D188" s="262"/>
      <c r="E188" s="40">
        <f t="shared" si="8"/>
        <v>0</v>
      </c>
      <c r="F188" s="64"/>
      <c r="G188" s="235"/>
      <c r="H188" s="491"/>
      <c r="I188" s="64"/>
      <c r="J188" s="45">
        <f t="shared" si="7"/>
        <v>0</v>
      </c>
      <c r="K188" s="100"/>
      <c r="L188" s="99"/>
      <c r="M188" s="99"/>
      <c r="N188" s="48">
        <f t="shared" si="9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20.25" thickTop="1" thickBot="1" x14ac:dyDescent="0.35">
      <c r="A189" s="279"/>
      <c r="B189" s="127"/>
      <c r="C189" s="263"/>
      <c r="D189" s="263"/>
      <c r="E189" s="40">
        <f t="shared" si="8"/>
        <v>0</v>
      </c>
      <c r="F189" s="64"/>
      <c r="G189" s="117"/>
      <c r="H189" s="491"/>
      <c r="I189" s="64"/>
      <c r="J189" s="45">
        <f t="shared" si="7"/>
        <v>0</v>
      </c>
      <c r="K189" s="100"/>
      <c r="L189" s="99"/>
      <c r="M189" s="99"/>
      <c r="N189" s="48">
        <f t="shared" si="9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20.25" thickTop="1" thickBot="1" x14ac:dyDescent="0.3">
      <c r="A190" s="220"/>
      <c r="B190" s="210"/>
      <c r="C190" s="280"/>
      <c r="D190" s="280"/>
      <c r="E190" s="40">
        <f t="shared" si="8"/>
        <v>0</v>
      </c>
      <c r="F190" s="64"/>
      <c r="G190" s="235"/>
      <c r="H190" s="491"/>
      <c r="I190" s="64"/>
      <c r="J190" s="45">
        <f t="shared" si="7"/>
        <v>0</v>
      </c>
      <c r="K190" s="100"/>
      <c r="L190" s="99"/>
      <c r="M190" s="99"/>
      <c r="N190" s="48">
        <f t="shared" si="9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20.25" thickTop="1" thickBot="1" x14ac:dyDescent="0.3">
      <c r="A191" s="220"/>
      <c r="B191" s="210"/>
      <c r="C191" s="280"/>
      <c r="D191" s="280"/>
      <c r="E191" s="40">
        <f t="shared" si="8"/>
        <v>0</v>
      </c>
      <c r="F191" s="64"/>
      <c r="G191" s="235"/>
      <c r="H191" s="491"/>
      <c r="I191" s="64"/>
      <c r="J191" s="45">
        <f t="shared" si="7"/>
        <v>0</v>
      </c>
      <c r="K191" s="100"/>
      <c r="L191" s="99"/>
      <c r="M191" s="99"/>
      <c r="N191" s="48">
        <f t="shared" si="9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20.25" thickTop="1" thickBot="1" x14ac:dyDescent="0.3">
      <c r="A192" s="220"/>
      <c r="B192" s="210"/>
      <c r="C192" s="280"/>
      <c r="D192" s="280"/>
      <c r="E192" s="40">
        <f t="shared" si="8"/>
        <v>0</v>
      </c>
      <c r="F192" s="64"/>
      <c r="G192" s="235"/>
      <c r="H192" s="491"/>
      <c r="I192" s="64"/>
      <c r="J192" s="45">
        <f t="shared" si="7"/>
        <v>0</v>
      </c>
      <c r="K192" s="100"/>
      <c r="L192" s="99"/>
      <c r="M192" s="99"/>
      <c r="N192" s="48">
        <f t="shared" si="9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20.25" thickTop="1" thickBot="1" x14ac:dyDescent="0.3">
      <c r="A193" s="220"/>
      <c r="B193" s="210"/>
      <c r="C193" s="280"/>
      <c r="D193" s="280"/>
      <c r="E193" s="40">
        <f t="shared" si="8"/>
        <v>0</v>
      </c>
      <c r="F193" s="281"/>
      <c r="G193" s="264"/>
      <c r="H193" s="491"/>
      <c r="I193" s="64"/>
      <c r="J193" s="45">
        <f t="shared" si="7"/>
        <v>0</v>
      </c>
      <c r="K193" s="100"/>
      <c r="L193" s="99"/>
      <c r="M193" s="99"/>
      <c r="N193" s="48">
        <f t="shared" si="9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20.25" thickTop="1" thickBot="1" x14ac:dyDescent="0.3">
      <c r="A194" s="220"/>
      <c r="B194" s="210"/>
      <c r="C194" s="280"/>
      <c r="D194" s="280"/>
      <c r="E194" s="40">
        <f t="shared" si="8"/>
        <v>0</v>
      </c>
      <c r="F194" s="281"/>
      <c r="G194" s="264"/>
      <c r="H194" s="491"/>
      <c r="I194" s="64"/>
      <c r="J194" s="45">
        <f t="shared" si="7"/>
        <v>0</v>
      </c>
      <c r="K194" s="100"/>
      <c r="L194" s="99"/>
      <c r="M194" s="99"/>
      <c r="N194" s="48">
        <f t="shared" si="9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20.25" thickTop="1" thickBot="1" x14ac:dyDescent="0.3">
      <c r="A195" s="220"/>
      <c r="B195" s="210"/>
      <c r="C195" s="280"/>
      <c r="D195" s="280"/>
      <c r="E195" s="40">
        <f t="shared" si="8"/>
        <v>0</v>
      </c>
      <c r="F195" s="281"/>
      <c r="G195" s="264"/>
      <c r="H195" s="491"/>
      <c r="I195" s="64"/>
      <c r="J195" s="45">
        <f t="shared" si="7"/>
        <v>0</v>
      </c>
      <c r="K195" s="100"/>
      <c r="L195" s="99"/>
      <c r="M195" s="99"/>
      <c r="N195" s="48">
        <f t="shared" si="9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20.25" thickTop="1" thickBot="1" x14ac:dyDescent="0.3">
      <c r="A196" s="220"/>
      <c r="B196" s="210"/>
      <c r="C196" s="280"/>
      <c r="D196" s="280"/>
      <c r="E196" s="40">
        <f t="shared" si="8"/>
        <v>0</v>
      </c>
      <c r="F196" s="281"/>
      <c r="G196" s="264"/>
      <c r="H196" s="491"/>
      <c r="I196" s="64"/>
      <c r="J196" s="45">
        <f t="shared" si="7"/>
        <v>0</v>
      </c>
      <c r="K196" s="100"/>
      <c r="L196" s="99"/>
      <c r="M196" s="99"/>
      <c r="N196" s="48">
        <f t="shared" si="9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20.25" thickTop="1" thickBot="1" x14ac:dyDescent="0.3">
      <c r="A197" s="220"/>
      <c r="B197" s="210"/>
      <c r="C197" s="280"/>
      <c r="D197" s="280"/>
      <c r="E197" s="40">
        <f t="shared" si="8"/>
        <v>0</v>
      </c>
      <c r="F197" s="281"/>
      <c r="G197" s="264"/>
      <c r="H197" s="491"/>
      <c r="I197" s="64"/>
      <c r="J197" s="45">
        <f t="shared" si="7"/>
        <v>0</v>
      </c>
      <c r="K197" s="100"/>
      <c r="L197" s="99"/>
      <c r="M197" s="99"/>
      <c r="N197" s="48">
        <f t="shared" si="9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20.25" thickTop="1" thickBot="1" x14ac:dyDescent="0.3">
      <c r="A198" s="220"/>
      <c r="B198" s="210"/>
      <c r="C198" s="280"/>
      <c r="D198" s="280"/>
      <c r="E198" s="40">
        <f t="shared" si="8"/>
        <v>0</v>
      </c>
      <c r="F198" s="281"/>
      <c r="G198" s="264"/>
      <c r="H198" s="491"/>
      <c r="I198" s="64"/>
      <c r="J198" s="45">
        <f t="shared" si="7"/>
        <v>0</v>
      </c>
      <c r="K198" s="100"/>
      <c r="L198" s="99"/>
      <c r="M198" s="99"/>
      <c r="N198" s="48">
        <f t="shared" si="9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20.25" thickTop="1" thickBot="1" x14ac:dyDescent="0.3">
      <c r="A199" s="220"/>
      <c r="B199" s="210"/>
      <c r="C199" s="280"/>
      <c r="D199" s="280"/>
      <c r="E199" s="40">
        <f t="shared" si="8"/>
        <v>0</v>
      </c>
      <c r="F199" s="281"/>
      <c r="G199" s="264"/>
      <c r="H199" s="491"/>
      <c r="I199" s="64"/>
      <c r="J199" s="45">
        <f t="shared" si="7"/>
        <v>0</v>
      </c>
      <c r="K199" s="100"/>
      <c r="L199" s="99"/>
      <c r="M199" s="99"/>
      <c r="N199" s="48">
        <f t="shared" si="9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20.25" thickTop="1" thickBot="1" x14ac:dyDescent="0.3">
      <c r="A200" s="220"/>
      <c r="B200" s="210"/>
      <c r="C200" s="280"/>
      <c r="D200" s="280"/>
      <c r="E200" s="40">
        <f t="shared" si="8"/>
        <v>0</v>
      </c>
      <c r="F200" s="64"/>
      <c r="G200" s="264"/>
      <c r="H200" s="491"/>
      <c r="I200" s="64"/>
      <c r="J200" s="45">
        <f t="shared" si="7"/>
        <v>0</v>
      </c>
      <c r="K200" s="100"/>
      <c r="L200" s="99"/>
      <c r="M200" s="99"/>
      <c r="N200" s="48">
        <f t="shared" si="9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20.25" thickTop="1" thickBot="1" x14ac:dyDescent="0.3">
      <c r="A201" s="220"/>
      <c r="B201" s="210"/>
      <c r="C201" s="257"/>
      <c r="D201" s="257"/>
      <c r="E201" s="40">
        <f t="shared" si="8"/>
        <v>0</v>
      </c>
      <c r="F201" s="64"/>
      <c r="G201" s="235"/>
      <c r="H201" s="491"/>
      <c r="I201" s="64"/>
      <c r="J201" s="45">
        <f t="shared" si="7"/>
        <v>0</v>
      </c>
      <c r="K201" s="100"/>
      <c r="L201" s="99"/>
      <c r="M201" s="99"/>
      <c r="N201" s="48">
        <f t="shared" si="9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20.25" thickTop="1" thickBot="1" x14ac:dyDescent="0.3">
      <c r="A202" s="220"/>
      <c r="B202" s="210"/>
      <c r="C202" s="257"/>
      <c r="D202" s="257"/>
      <c r="E202" s="40">
        <f t="shared" si="8"/>
        <v>0</v>
      </c>
      <c r="F202" s="64"/>
      <c r="G202" s="235"/>
      <c r="H202" s="491"/>
      <c r="I202" s="64"/>
      <c r="J202" s="45">
        <f t="shared" si="7"/>
        <v>0</v>
      </c>
      <c r="K202" s="100"/>
      <c r="L202" s="99"/>
      <c r="M202" s="99"/>
      <c r="N202" s="48">
        <f t="shared" si="9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20.25" thickTop="1" thickBot="1" x14ac:dyDescent="0.3">
      <c r="A203" s="220"/>
      <c r="B203" s="210"/>
      <c r="C203" s="257"/>
      <c r="D203" s="257"/>
      <c r="E203" s="40">
        <f t="shared" si="8"/>
        <v>0</v>
      </c>
      <c r="F203" s="64"/>
      <c r="G203" s="235"/>
      <c r="H203" s="491"/>
      <c r="I203" s="64"/>
      <c r="J203" s="45">
        <f t="shared" si="7"/>
        <v>0</v>
      </c>
      <c r="K203" s="100"/>
      <c r="L203" s="99"/>
      <c r="M203" s="99"/>
      <c r="N203" s="48">
        <f t="shared" si="9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20.25" thickTop="1" thickBot="1" x14ac:dyDescent="0.3">
      <c r="A204" s="220"/>
      <c r="B204" s="210"/>
      <c r="C204" s="257"/>
      <c r="D204" s="257"/>
      <c r="E204" s="40">
        <f t="shared" si="8"/>
        <v>0</v>
      </c>
      <c r="F204" s="64"/>
      <c r="G204" s="235"/>
      <c r="H204" s="491"/>
      <c r="I204" s="64"/>
      <c r="J204" s="45">
        <f t="shared" si="7"/>
        <v>0</v>
      </c>
      <c r="K204" s="100"/>
      <c r="L204" s="99"/>
      <c r="M204" s="99"/>
      <c r="N204" s="48">
        <f t="shared" si="9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20.25" thickTop="1" thickBot="1" x14ac:dyDescent="0.3">
      <c r="A205" s="220"/>
      <c r="B205" s="210"/>
      <c r="C205" s="257"/>
      <c r="D205" s="257"/>
      <c r="E205" s="40">
        <f t="shared" si="8"/>
        <v>0</v>
      </c>
      <c r="F205" s="64"/>
      <c r="G205" s="235"/>
      <c r="H205" s="491"/>
      <c r="I205" s="64"/>
      <c r="J205" s="45">
        <f t="shared" si="7"/>
        <v>0</v>
      </c>
      <c r="K205" s="100"/>
      <c r="L205" s="99"/>
      <c r="M205" s="99"/>
      <c r="N205" s="48">
        <f t="shared" si="9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20.25" thickTop="1" thickBot="1" x14ac:dyDescent="0.3">
      <c r="A206" s="220"/>
      <c r="B206" s="210"/>
      <c r="C206" s="257"/>
      <c r="D206" s="257"/>
      <c r="E206" s="40">
        <f t="shared" si="8"/>
        <v>0</v>
      </c>
      <c r="F206" s="64"/>
      <c r="G206" s="235"/>
      <c r="H206" s="491"/>
      <c r="I206" s="64"/>
      <c r="J206" s="45">
        <f t="shared" si="7"/>
        <v>0</v>
      </c>
      <c r="K206" s="100"/>
      <c r="L206" s="99"/>
      <c r="M206" s="99"/>
      <c r="N206" s="48">
        <f t="shared" si="9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20.25" thickTop="1" thickBot="1" x14ac:dyDescent="0.3">
      <c r="A207" s="220"/>
      <c r="B207" s="210"/>
      <c r="C207" s="257"/>
      <c r="D207" s="257"/>
      <c r="E207" s="40">
        <f t="shared" si="8"/>
        <v>0</v>
      </c>
      <c r="F207" s="64"/>
      <c r="G207" s="235"/>
      <c r="H207" s="491"/>
      <c r="I207" s="64"/>
      <c r="J207" s="45">
        <f t="shared" si="7"/>
        <v>0</v>
      </c>
      <c r="K207" s="100"/>
      <c r="L207" s="99"/>
      <c r="M207" s="99"/>
      <c r="N207" s="48">
        <f t="shared" si="9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20.25" thickTop="1" thickBot="1" x14ac:dyDescent="0.3">
      <c r="A208" s="220"/>
      <c r="B208" s="210"/>
      <c r="C208" s="257"/>
      <c r="D208" s="257"/>
      <c r="E208" s="40">
        <f t="shared" si="8"/>
        <v>0</v>
      </c>
      <c r="F208" s="64"/>
      <c r="G208" s="235"/>
      <c r="H208" s="491"/>
      <c r="I208" s="64"/>
      <c r="J208" s="45">
        <f t="shared" si="7"/>
        <v>0</v>
      </c>
      <c r="K208" s="100"/>
      <c r="L208" s="99"/>
      <c r="M208" s="99"/>
      <c r="N208" s="48">
        <f t="shared" si="9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20.25" thickTop="1" thickBot="1" x14ac:dyDescent="0.3">
      <c r="A209" s="210"/>
      <c r="B209" s="267"/>
      <c r="C209" s="257"/>
      <c r="D209" s="257"/>
      <c r="E209" s="40">
        <f t="shared" si="8"/>
        <v>0</v>
      </c>
      <c r="F209" s="64"/>
      <c r="G209" s="117"/>
      <c r="H209" s="491"/>
      <c r="I209" s="64"/>
      <c r="J209" s="45">
        <f t="shared" si="7"/>
        <v>0</v>
      </c>
      <c r="K209" s="100"/>
      <c r="L209" s="99"/>
      <c r="M209" s="99"/>
      <c r="N209" s="48">
        <f t="shared" si="9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20.25" thickTop="1" thickBot="1" x14ac:dyDescent="0.3">
      <c r="A210" s="279"/>
      <c r="B210" s="210"/>
      <c r="C210" s="257"/>
      <c r="D210" s="257"/>
      <c r="E210" s="40">
        <f t="shared" si="8"/>
        <v>0</v>
      </c>
      <c r="F210" s="64"/>
      <c r="G210" s="235"/>
      <c r="H210" s="491"/>
      <c r="I210" s="64"/>
      <c r="J210" s="45">
        <f t="shared" si="7"/>
        <v>0</v>
      </c>
      <c r="K210" s="100"/>
      <c r="L210" s="99"/>
      <c r="M210" s="99"/>
      <c r="N210" s="48">
        <f t="shared" si="9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20.25" thickTop="1" thickBot="1" x14ac:dyDescent="0.3">
      <c r="A211" s="279"/>
      <c r="B211" s="210"/>
      <c r="C211" s="257"/>
      <c r="D211" s="257"/>
      <c r="E211" s="40">
        <f t="shared" si="8"/>
        <v>0</v>
      </c>
      <c r="F211" s="64"/>
      <c r="G211" s="235"/>
      <c r="H211" s="491"/>
      <c r="I211" s="64"/>
      <c r="J211" s="45">
        <f t="shared" si="7"/>
        <v>0</v>
      </c>
      <c r="K211" s="100"/>
      <c r="L211" s="99"/>
      <c r="M211" s="99"/>
      <c r="N211" s="48">
        <f t="shared" si="9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20.25" thickTop="1" thickBot="1" x14ac:dyDescent="0.3">
      <c r="A212" s="279"/>
      <c r="B212" s="210"/>
      <c r="C212" s="257"/>
      <c r="D212" s="257"/>
      <c r="E212" s="40">
        <f t="shared" si="8"/>
        <v>0</v>
      </c>
      <c r="F212" s="64"/>
      <c r="G212" s="235"/>
      <c r="H212" s="491"/>
      <c r="I212" s="64"/>
      <c r="J212" s="45">
        <f t="shared" si="7"/>
        <v>0</v>
      </c>
      <c r="K212" s="100"/>
      <c r="L212" s="99"/>
      <c r="M212" s="99"/>
      <c r="N212" s="48">
        <f t="shared" si="9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20.25" thickTop="1" thickBot="1" x14ac:dyDescent="0.3">
      <c r="A213" s="279"/>
      <c r="B213" s="210"/>
      <c r="C213" s="257"/>
      <c r="D213" s="257"/>
      <c r="E213" s="40">
        <f t="shared" si="8"/>
        <v>0</v>
      </c>
      <c r="F213" s="64"/>
      <c r="G213" s="235"/>
      <c r="H213" s="491"/>
      <c r="I213" s="64"/>
      <c r="J213" s="45">
        <f t="shared" si="7"/>
        <v>0</v>
      </c>
      <c r="K213" s="100"/>
      <c r="L213" s="99"/>
      <c r="M213" s="99"/>
      <c r="N213" s="48">
        <f t="shared" si="9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20.25" thickTop="1" thickBot="1" x14ac:dyDescent="0.3">
      <c r="A214" s="282"/>
      <c r="B214" s="210"/>
      <c r="C214" s="257"/>
      <c r="D214" s="257"/>
      <c r="E214" s="40">
        <f t="shared" si="8"/>
        <v>0</v>
      </c>
      <c r="F214" s="64"/>
      <c r="G214" s="235"/>
      <c r="H214" s="491"/>
      <c r="I214" s="64"/>
      <c r="J214" s="45">
        <f t="shared" si="7"/>
        <v>0</v>
      </c>
      <c r="K214" s="100"/>
      <c r="L214" s="99"/>
      <c r="M214" s="99"/>
      <c r="N214" s="48">
        <f t="shared" si="9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20.25" thickTop="1" thickBot="1" x14ac:dyDescent="0.3">
      <c r="A215" s="220"/>
      <c r="B215" s="210"/>
      <c r="C215" s="257"/>
      <c r="D215" s="257"/>
      <c r="E215" s="40">
        <f t="shared" si="8"/>
        <v>0</v>
      </c>
      <c r="F215" s="64"/>
      <c r="G215" s="235"/>
      <c r="H215" s="491"/>
      <c r="I215" s="64"/>
      <c r="J215" s="45">
        <f t="shared" ref="J215:J258" si="10">I215-F215</f>
        <v>0</v>
      </c>
      <c r="K215" s="100"/>
      <c r="L215" s="99"/>
      <c r="M215" s="99"/>
      <c r="N215" s="48">
        <f t="shared" si="9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20.25" thickTop="1" thickBot="1" x14ac:dyDescent="0.3">
      <c r="A216" s="220"/>
      <c r="B216" s="210"/>
      <c r="C216" s="257"/>
      <c r="D216" s="257"/>
      <c r="E216" s="40">
        <f t="shared" si="8"/>
        <v>0</v>
      </c>
      <c r="F216" s="64"/>
      <c r="G216" s="235"/>
      <c r="H216" s="491"/>
      <c r="I216" s="64"/>
      <c r="J216" s="45">
        <f t="shared" si="10"/>
        <v>0</v>
      </c>
      <c r="K216" s="100"/>
      <c r="L216" s="99"/>
      <c r="M216" s="99"/>
      <c r="N216" s="48">
        <f t="shared" si="9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20.25" thickTop="1" thickBot="1" x14ac:dyDescent="0.3">
      <c r="A217" s="220"/>
      <c r="B217" s="210"/>
      <c r="C217" s="257"/>
      <c r="D217" s="257"/>
      <c r="E217" s="40">
        <f t="shared" si="8"/>
        <v>0</v>
      </c>
      <c r="F217" s="64"/>
      <c r="G217" s="235"/>
      <c r="H217" s="491"/>
      <c r="I217" s="64"/>
      <c r="J217" s="45">
        <f t="shared" si="10"/>
        <v>0</v>
      </c>
      <c r="K217" s="100"/>
      <c r="L217" s="99"/>
      <c r="M217" s="99"/>
      <c r="N217" s="48">
        <f t="shared" si="9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20.25" thickTop="1" thickBot="1" x14ac:dyDescent="0.3">
      <c r="A218" s="220"/>
      <c r="B218" s="210"/>
      <c r="C218" s="257"/>
      <c r="D218" s="257"/>
      <c r="E218" s="40">
        <f t="shared" si="8"/>
        <v>0</v>
      </c>
      <c r="F218" s="64"/>
      <c r="G218" s="235"/>
      <c r="H218" s="491"/>
      <c r="I218" s="64"/>
      <c r="J218" s="45">
        <f t="shared" si="10"/>
        <v>0</v>
      </c>
      <c r="K218" s="100"/>
      <c r="L218" s="99"/>
      <c r="M218" s="99"/>
      <c r="N218" s="48">
        <f t="shared" si="9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20.25" thickTop="1" thickBot="1" x14ac:dyDescent="0.3">
      <c r="A219" s="220"/>
      <c r="B219" s="210"/>
      <c r="C219" s="257"/>
      <c r="D219" s="257"/>
      <c r="E219" s="40">
        <f t="shared" si="8"/>
        <v>0</v>
      </c>
      <c r="F219" s="64"/>
      <c r="G219" s="235"/>
      <c r="H219" s="491"/>
      <c r="I219" s="64"/>
      <c r="J219" s="45">
        <f t="shared" si="10"/>
        <v>0</v>
      </c>
      <c r="K219" s="100"/>
      <c r="L219" s="99"/>
      <c r="M219" s="99"/>
      <c r="N219" s="48">
        <f t="shared" si="9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20.25" thickTop="1" thickBot="1" x14ac:dyDescent="0.3">
      <c r="A220" s="220"/>
      <c r="B220" s="210"/>
      <c r="C220" s="257"/>
      <c r="D220" s="257"/>
      <c r="E220" s="40">
        <f t="shared" si="8"/>
        <v>0</v>
      </c>
      <c r="F220" s="64"/>
      <c r="G220" s="235"/>
      <c r="H220" s="491"/>
      <c r="I220" s="64"/>
      <c r="J220" s="45">
        <f t="shared" si="10"/>
        <v>0</v>
      </c>
      <c r="K220" s="100"/>
      <c r="L220" s="99"/>
      <c r="M220" s="99"/>
      <c r="N220" s="48">
        <f t="shared" si="9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20.25" thickTop="1" thickBot="1" x14ac:dyDescent="0.3">
      <c r="A221" s="220"/>
      <c r="B221" s="210"/>
      <c r="C221" s="257"/>
      <c r="D221" s="257"/>
      <c r="E221" s="40">
        <f t="shared" si="8"/>
        <v>0</v>
      </c>
      <c r="F221" s="64"/>
      <c r="G221" s="235"/>
      <c r="H221" s="491"/>
      <c r="I221" s="64"/>
      <c r="J221" s="45">
        <f t="shared" si="10"/>
        <v>0</v>
      </c>
      <c r="K221" s="100"/>
      <c r="L221" s="99"/>
      <c r="M221" s="99"/>
      <c r="N221" s="48">
        <f t="shared" si="9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20.25" thickTop="1" thickBot="1" x14ac:dyDescent="0.3">
      <c r="A222" s="220"/>
      <c r="B222" s="210"/>
      <c r="C222" s="257"/>
      <c r="D222" s="257"/>
      <c r="E222" s="40">
        <f t="shared" si="8"/>
        <v>0</v>
      </c>
      <c r="F222" s="64"/>
      <c r="G222" s="235"/>
      <c r="H222" s="491"/>
      <c r="I222" s="64"/>
      <c r="J222" s="45">
        <f t="shared" si="10"/>
        <v>0</v>
      </c>
      <c r="K222" s="100"/>
      <c r="L222" s="99"/>
      <c r="M222" s="99"/>
      <c r="N222" s="48">
        <f t="shared" si="9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20.25" thickTop="1" thickBot="1" x14ac:dyDescent="0.3">
      <c r="A223" s="220"/>
      <c r="B223" s="210"/>
      <c r="C223" s="257"/>
      <c r="D223" s="257"/>
      <c r="E223" s="40">
        <f t="shared" si="8"/>
        <v>0</v>
      </c>
      <c r="F223" s="64"/>
      <c r="G223" s="235"/>
      <c r="H223" s="491"/>
      <c r="I223" s="64"/>
      <c r="J223" s="45">
        <f t="shared" si="10"/>
        <v>0</v>
      </c>
      <c r="K223" s="100"/>
      <c r="L223" s="99"/>
      <c r="M223" s="99"/>
      <c r="N223" s="48">
        <f t="shared" si="9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20.25" thickTop="1" thickBot="1" x14ac:dyDescent="0.3">
      <c r="A224" s="220"/>
      <c r="B224" s="210"/>
      <c r="C224" s="283"/>
      <c r="D224" s="283"/>
      <c r="E224" s="40">
        <f t="shared" si="8"/>
        <v>0</v>
      </c>
      <c r="F224" s="64"/>
      <c r="G224" s="235"/>
      <c r="H224" s="491"/>
      <c r="I224" s="64"/>
      <c r="J224" s="45">
        <f t="shared" si="10"/>
        <v>0</v>
      </c>
      <c r="K224" s="100"/>
      <c r="L224" s="99"/>
      <c r="M224" s="99"/>
      <c r="N224" s="48">
        <f t="shared" si="9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20.25" thickTop="1" thickBot="1" x14ac:dyDescent="0.3">
      <c r="A225" s="220"/>
      <c r="B225" s="210"/>
      <c r="C225" s="257"/>
      <c r="D225" s="257"/>
      <c r="E225" s="40">
        <f t="shared" si="8"/>
        <v>0</v>
      </c>
      <c r="F225" s="64"/>
      <c r="G225" s="235"/>
      <c r="H225" s="491"/>
      <c r="I225" s="64"/>
      <c r="J225" s="45">
        <f t="shared" si="10"/>
        <v>0</v>
      </c>
      <c r="K225" s="100"/>
      <c r="L225" s="99"/>
      <c r="M225" s="99"/>
      <c r="N225" s="48">
        <f t="shared" si="9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20.25" thickTop="1" thickBot="1" x14ac:dyDescent="0.3">
      <c r="A226" s="220"/>
      <c r="B226" s="210"/>
      <c r="C226" s="277"/>
      <c r="D226" s="277"/>
      <c r="E226" s="40">
        <f t="shared" si="8"/>
        <v>0</v>
      </c>
      <c r="F226" s="64"/>
      <c r="G226" s="235"/>
      <c r="H226" s="491"/>
      <c r="I226" s="64"/>
      <c r="J226" s="45">
        <f t="shared" si="10"/>
        <v>0</v>
      </c>
      <c r="K226" s="100"/>
      <c r="L226" s="99"/>
      <c r="M226" s="99"/>
      <c r="N226" s="48">
        <f t="shared" si="9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20.25" thickTop="1" thickBot="1" x14ac:dyDescent="0.3">
      <c r="A227" s="220"/>
      <c r="B227" s="210"/>
      <c r="C227" s="278"/>
      <c r="D227" s="278"/>
      <c r="E227" s="40">
        <f t="shared" si="8"/>
        <v>0</v>
      </c>
      <c r="F227" s="64"/>
      <c r="G227" s="235"/>
      <c r="H227" s="491"/>
      <c r="I227" s="64"/>
      <c r="J227" s="45">
        <f t="shared" si="10"/>
        <v>0</v>
      </c>
      <c r="K227" s="100"/>
      <c r="L227" s="99"/>
      <c r="M227" s="99"/>
      <c r="N227" s="48">
        <f t="shared" si="9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20.25" thickTop="1" thickBot="1" x14ac:dyDescent="0.3">
      <c r="A228" s="220"/>
      <c r="B228" s="210"/>
      <c r="C228" s="278"/>
      <c r="D228" s="278"/>
      <c r="E228" s="40">
        <f t="shared" si="8"/>
        <v>0</v>
      </c>
      <c r="F228" s="64"/>
      <c r="G228" s="235"/>
      <c r="H228" s="491"/>
      <c r="I228" s="64"/>
      <c r="J228" s="45">
        <f t="shared" si="10"/>
        <v>0</v>
      </c>
      <c r="K228" s="100"/>
      <c r="L228" s="99"/>
      <c r="M228" s="99"/>
      <c r="N228" s="48">
        <f t="shared" si="9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20.25" thickTop="1" thickBot="1" x14ac:dyDescent="0.3">
      <c r="A229" s="220"/>
      <c r="B229" s="210"/>
      <c r="C229" s="277"/>
      <c r="D229" s="277"/>
      <c r="E229" s="40">
        <f t="shared" si="8"/>
        <v>0</v>
      </c>
      <c r="F229" s="64"/>
      <c r="G229" s="235"/>
      <c r="H229" s="491"/>
      <c r="I229" s="64"/>
      <c r="J229" s="45">
        <f t="shared" si="10"/>
        <v>0</v>
      </c>
      <c r="K229" s="100"/>
      <c r="L229" s="99"/>
      <c r="M229" s="99"/>
      <c r="N229" s="48">
        <f t="shared" si="9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20.25" thickTop="1" thickBot="1" x14ac:dyDescent="0.3">
      <c r="A230" s="220"/>
      <c r="B230" s="210"/>
      <c r="C230" s="262"/>
      <c r="D230" s="262"/>
      <c r="E230" s="40">
        <f t="shared" si="8"/>
        <v>0</v>
      </c>
      <c r="F230" s="64"/>
      <c r="G230" s="235"/>
      <c r="H230" s="491"/>
      <c r="I230" s="64"/>
      <c r="J230" s="45">
        <f t="shared" si="10"/>
        <v>0</v>
      </c>
      <c r="K230" s="100"/>
      <c r="L230" s="99"/>
      <c r="M230" s="99"/>
      <c r="N230" s="48">
        <f t="shared" si="9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20.25" thickTop="1" thickBot="1" x14ac:dyDescent="0.3">
      <c r="A231" s="220"/>
      <c r="B231" s="210"/>
      <c r="C231" s="207"/>
      <c r="D231" s="207"/>
      <c r="E231" s="40">
        <f t="shared" si="8"/>
        <v>0</v>
      </c>
      <c r="F231" s="64"/>
      <c r="G231" s="235"/>
      <c r="H231" s="491"/>
      <c r="I231" s="64"/>
      <c r="J231" s="45">
        <f t="shared" si="10"/>
        <v>0</v>
      </c>
      <c r="K231" s="100"/>
      <c r="L231" s="99"/>
      <c r="M231" s="99"/>
      <c r="N231" s="48">
        <f t="shared" si="9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20.25" thickTop="1" thickBot="1" x14ac:dyDescent="0.3">
      <c r="A232" s="211"/>
      <c r="B232" s="210"/>
      <c r="C232" s="237"/>
      <c r="D232" s="237"/>
      <c r="E232" s="40">
        <f t="shared" si="8"/>
        <v>0</v>
      </c>
      <c r="F232" s="64"/>
      <c r="G232" s="235"/>
      <c r="H232" s="491"/>
      <c r="I232" s="64"/>
      <c r="J232" s="45">
        <f t="shared" si="10"/>
        <v>0</v>
      </c>
      <c r="K232" s="100"/>
      <c r="L232" s="99"/>
      <c r="M232" s="99"/>
      <c r="N232" s="48">
        <f t="shared" si="9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20.25" thickTop="1" thickBot="1" x14ac:dyDescent="0.3">
      <c r="A233" s="220"/>
      <c r="B233" s="210"/>
      <c r="C233" s="237"/>
      <c r="D233" s="237"/>
      <c r="E233" s="40">
        <f t="shared" si="8"/>
        <v>0</v>
      </c>
      <c r="F233" s="64"/>
      <c r="G233" s="235"/>
      <c r="H233" s="491"/>
      <c r="I233" s="64"/>
      <c r="J233" s="45">
        <f t="shared" si="10"/>
        <v>0</v>
      </c>
      <c r="K233" s="100"/>
      <c r="L233" s="99"/>
      <c r="M233" s="99"/>
      <c r="N233" s="48">
        <f t="shared" si="9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20.25" thickTop="1" thickBot="1" x14ac:dyDescent="0.3">
      <c r="A234" s="220"/>
      <c r="B234" s="210"/>
      <c r="C234" s="237"/>
      <c r="D234" s="237"/>
      <c r="E234" s="40">
        <f t="shared" si="8"/>
        <v>0</v>
      </c>
      <c r="F234" s="64"/>
      <c r="G234" s="235"/>
      <c r="H234" s="491"/>
      <c r="I234" s="64"/>
      <c r="J234" s="45">
        <f t="shared" si="10"/>
        <v>0</v>
      </c>
      <c r="K234" s="100"/>
      <c r="L234" s="99"/>
      <c r="M234" s="99"/>
      <c r="N234" s="48">
        <f t="shared" si="9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20.25" thickTop="1" thickBot="1" x14ac:dyDescent="0.3">
      <c r="A235" s="284"/>
      <c r="B235" s="285"/>
      <c r="C235" s="237"/>
      <c r="D235" s="237"/>
      <c r="E235" s="40">
        <f t="shared" si="8"/>
        <v>0</v>
      </c>
      <c r="F235" s="64"/>
      <c r="G235" s="235"/>
      <c r="H235" s="491"/>
      <c r="I235" s="64"/>
      <c r="J235" s="45">
        <f t="shared" si="10"/>
        <v>0</v>
      </c>
      <c r="K235" s="100"/>
      <c r="L235" s="99"/>
      <c r="M235" s="99"/>
      <c r="N235" s="48">
        <f t="shared" si="9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20.25" thickTop="1" thickBot="1" x14ac:dyDescent="0.3">
      <c r="A236" s="211"/>
      <c r="B236" s="285"/>
      <c r="C236" s="237"/>
      <c r="D236" s="237"/>
      <c r="E236" s="40">
        <f t="shared" si="8"/>
        <v>0</v>
      </c>
      <c r="F236" s="64"/>
      <c r="G236" s="235"/>
      <c r="H236" s="491"/>
      <c r="I236" s="64"/>
      <c r="J236" s="45">
        <f t="shared" si="10"/>
        <v>0</v>
      </c>
      <c r="K236" s="100"/>
      <c r="L236" s="99"/>
      <c r="M236" s="99"/>
      <c r="N236" s="48">
        <f t="shared" si="9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20.25" thickTop="1" thickBot="1" x14ac:dyDescent="0.3">
      <c r="A237" s="211"/>
      <c r="B237" s="285"/>
      <c r="C237" s="237"/>
      <c r="D237" s="237"/>
      <c r="E237" s="40">
        <f t="shared" si="8"/>
        <v>0</v>
      </c>
      <c r="F237" s="64"/>
      <c r="G237" s="235"/>
      <c r="H237" s="491"/>
      <c r="I237" s="64"/>
      <c r="J237" s="45">
        <f t="shared" si="10"/>
        <v>0</v>
      </c>
      <c r="K237" s="100"/>
      <c r="L237" s="99"/>
      <c r="M237" s="99"/>
      <c r="N237" s="48">
        <f t="shared" si="9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20.25" thickTop="1" thickBot="1" x14ac:dyDescent="0.3">
      <c r="A238" s="220"/>
      <c r="B238" s="285"/>
      <c r="C238" s="219"/>
      <c r="D238" s="219"/>
      <c r="E238" s="40">
        <f t="shared" si="8"/>
        <v>0</v>
      </c>
      <c r="F238" s="64"/>
      <c r="G238" s="235"/>
      <c r="H238" s="491"/>
      <c r="I238" s="64"/>
      <c r="J238" s="45">
        <f t="shared" si="10"/>
        <v>0</v>
      </c>
      <c r="K238" s="100"/>
      <c r="L238" s="99"/>
      <c r="M238" s="99"/>
      <c r="N238" s="48">
        <f t="shared" si="9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20.25" thickTop="1" thickBot="1" x14ac:dyDescent="0.3">
      <c r="A239" s="220"/>
      <c r="B239" s="285"/>
      <c r="C239" s="219"/>
      <c r="D239" s="219"/>
      <c r="E239" s="40">
        <f t="shared" si="8"/>
        <v>0</v>
      </c>
      <c r="F239" s="64"/>
      <c r="G239" s="235"/>
      <c r="H239" s="491"/>
      <c r="I239" s="64"/>
      <c r="J239" s="45">
        <f t="shared" si="10"/>
        <v>0</v>
      </c>
      <c r="K239" s="100"/>
      <c r="L239" s="99"/>
      <c r="M239" s="99"/>
      <c r="N239" s="48">
        <f t="shared" si="9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20.25" thickTop="1" thickBot="1" x14ac:dyDescent="0.35">
      <c r="A240" s="211"/>
      <c r="B240" s="285"/>
      <c r="C240" s="255"/>
      <c r="D240" s="255"/>
      <c r="E240" s="40">
        <f t="shared" si="8"/>
        <v>0</v>
      </c>
      <c r="F240" s="64"/>
      <c r="G240" s="235"/>
      <c r="H240" s="496"/>
      <c r="I240" s="64"/>
      <c r="J240" s="45">
        <f t="shared" si="10"/>
        <v>0</v>
      </c>
      <c r="K240" s="100"/>
      <c r="L240" s="99"/>
      <c r="M240" s="99"/>
      <c r="N240" s="48">
        <f t="shared" si="9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20.25" thickTop="1" thickBot="1" x14ac:dyDescent="0.35">
      <c r="A241" s="211"/>
      <c r="B241" s="285"/>
      <c r="C241" s="189"/>
      <c r="D241" s="189"/>
      <c r="E241" s="40">
        <f t="shared" ref="E241:E262" si="11">D241*F241</f>
        <v>0</v>
      </c>
      <c r="F241" s="64"/>
      <c r="G241" s="235"/>
      <c r="H241" s="496"/>
      <c r="I241" s="64"/>
      <c r="J241" s="45">
        <f t="shared" si="10"/>
        <v>0</v>
      </c>
      <c r="K241" s="100"/>
      <c r="L241" s="286"/>
      <c r="M241" s="287"/>
      <c r="N241" s="48">
        <f t="shared" si="9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20.25" thickTop="1" thickBot="1" x14ac:dyDescent="0.3">
      <c r="A242" s="211"/>
      <c r="B242" s="288"/>
      <c r="C242" s="200"/>
      <c r="D242" s="200"/>
      <c r="E242" s="40">
        <f t="shared" si="11"/>
        <v>0</v>
      </c>
      <c r="F242" s="200"/>
      <c r="G242" s="289"/>
      <c r="H242" s="497"/>
      <c r="I242" s="116"/>
      <c r="J242" s="45">
        <f t="shared" si="10"/>
        <v>0</v>
      </c>
      <c r="K242" s="100"/>
      <c r="L242" s="286"/>
      <c r="M242" s="287"/>
      <c r="N242" s="48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20.25" thickTop="1" thickBot="1" x14ac:dyDescent="0.3">
      <c r="A243" s="211"/>
      <c r="B243" s="288"/>
      <c r="C243" s="200"/>
      <c r="D243" s="200"/>
      <c r="E243" s="40">
        <f t="shared" si="11"/>
        <v>0</v>
      </c>
      <c r="F243" s="200"/>
      <c r="G243" s="289"/>
      <c r="H243" s="497"/>
      <c r="I243" s="116"/>
      <c r="J243" s="45">
        <f t="shared" si="10"/>
        <v>0</v>
      </c>
      <c r="K243" s="100"/>
      <c r="L243" s="286"/>
      <c r="M243" s="287"/>
      <c r="N243" s="48">
        <f t="shared" ref="N243:N262" si="12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20.25" thickTop="1" thickBot="1" x14ac:dyDescent="0.3">
      <c r="A244" s="211"/>
      <c r="B244" s="291"/>
      <c r="C244" s="200"/>
      <c r="D244" s="200"/>
      <c r="E244" s="40">
        <f t="shared" si="11"/>
        <v>0</v>
      </c>
      <c r="F244" s="200"/>
      <c r="G244" s="289"/>
      <c r="H244" s="497"/>
      <c r="I244" s="116"/>
      <c r="J244" s="45">
        <f t="shared" si="10"/>
        <v>0</v>
      </c>
      <c r="K244" s="100"/>
      <c r="L244" s="286"/>
      <c r="M244" s="287"/>
      <c r="N244" s="48">
        <f t="shared" si="12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20.25" thickTop="1" thickBot="1" x14ac:dyDescent="0.3">
      <c r="A245" s="211"/>
      <c r="B245" s="291"/>
      <c r="C245" s="200"/>
      <c r="D245" s="200"/>
      <c r="E245" s="40">
        <f t="shared" si="11"/>
        <v>0</v>
      </c>
      <c r="F245" s="200"/>
      <c r="G245" s="289"/>
      <c r="H245" s="497"/>
      <c r="I245" s="116"/>
      <c r="J245" s="45">
        <f t="shared" si="10"/>
        <v>0</v>
      </c>
      <c r="K245" s="100"/>
      <c r="L245" s="286"/>
      <c r="M245" s="287"/>
      <c r="N245" s="48">
        <f t="shared" si="12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20.25" thickTop="1" thickBot="1" x14ac:dyDescent="0.3">
      <c r="A246" s="211"/>
      <c r="B246" s="291"/>
      <c r="C246" s="200"/>
      <c r="D246" s="200"/>
      <c r="E246" s="40">
        <f t="shared" si="11"/>
        <v>0</v>
      </c>
      <c r="F246" s="200"/>
      <c r="G246" s="289"/>
      <c r="H246" s="497"/>
      <c r="I246" s="116"/>
      <c r="J246" s="45">
        <f t="shared" si="10"/>
        <v>0</v>
      </c>
      <c r="K246" s="100"/>
      <c r="L246" s="286"/>
      <c r="M246" s="287"/>
      <c r="N246" s="48">
        <f t="shared" si="12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1"/>
        <v>0</v>
      </c>
      <c r="F247" s="44"/>
      <c r="G247" s="294"/>
      <c r="H247" s="498"/>
      <c r="I247" s="64"/>
      <c r="J247" s="45">
        <f t="shared" si="10"/>
        <v>0</v>
      </c>
      <c r="K247" s="100"/>
      <c r="L247" s="286"/>
      <c r="M247" s="296"/>
      <c r="N247" s="48">
        <f t="shared" si="12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1"/>
        <v>0</v>
      </c>
      <c r="F248" s="64"/>
      <c r="G248" s="235"/>
      <c r="H248" s="496"/>
      <c r="I248" s="64"/>
      <c r="J248" s="45">
        <f t="shared" si="10"/>
        <v>0</v>
      </c>
      <c r="K248" s="100"/>
      <c r="L248" s="286"/>
      <c r="M248" s="296"/>
      <c r="N248" s="48">
        <f t="shared" si="12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1"/>
        <v>0</v>
      </c>
      <c r="F249" s="64"/>
      <c r="G249" s="235"/>
      <c r="H249" s="496"/>
      <c r="I249" s="64"/>
      <c r="J249" s="45">
        <f t="shared" si="10"/>
        <v>0</v>
      </c>
      <c r="K249" s="100"/>
      <c r="L249" s="286"/>
      <c r="M249" s="296"/>
      <c r="N249" s="48">
        <f t="shared" si="12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1"/>
        <v>0</v>
      </c>
      <c r="F250" s="64"/>
      <c r="G250" s="235"/>
      <c r="H250" s="496"/>
      <c r="I250" s="64"/>
      <c r="J250" s="45">
        <f t="shared" si="10"/>
        <v>0</v>
      </c>
      <c r="K250" s="100"/>
      <c r="L250" s="286"/>
      <c r="M250" s="296"/>
      <c r="N250" s="48">
        <f t="shared" si="12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98"/>
      <c r="B251" s="210"/>
      <c r="C251" s="210"/>
      <c r="D251" s="210"/>
      <c r="E251" s="40">
        <f t="shared" si="11"/>
        <v>0</v>
      </c>
      <c r="F251" s="268"/>
      <c r="G251" s="235"/>
      <c r="H251" s="496"/>
      <c r="I251" s="268">
        <v>0</v>
      </c>
      <c r="J251" s="45">
        <f t="shared" si="10"/>
        <v>0</v>
      </c>
      <c r="K251" s="299"/>
      <c r="L251" s="299"/>
      <c r="M251" s="299"/>
      <c r="N251" s="48">
        <f t="shared" si="12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20.25" thickTop="1" thickBot="1" x14ac:dyDescent="0.35">
      <c r="A252" s="298"/>
      <c r="B252" s="210"/>
      <c r="C252" s="210"/>
      <c r="D252" s="210"/>
      <c r="E252" s="40">
        <f t="shared" si="11"/>
        <v>0</v>
      </c>
      <c r="F252" s="268"/>
      <c r="G252" s="235"/>
      <c r="H252" s="496"/>
      <c r="I252" s="268">
        <v>0</v>
      </c>
      <c r="J252" s="45">
        <f t="shared" si="10"/>
        <v>0</v>
      </c>
      <c r="K252" s="299"/>
      <c r="L252" s="299"/>
      <c r="M252" s="299"/>
      <c r="N252" s="48">
        <f t="shared" si="12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20.25" thickTop="1" thickBot="1" x14ac:dyDescent="0.35">
      <c r="A253" s="298"/>
      <c r="B253" s="210"/>
      <c r="C253" s="210"/>
      <c r="D253" s="210"/>
      <c r="E253" s="40">
        <f t="shared" si="11"/>
        <v>0</v>
      </c>
      <c r="F253" s="268"/>
      <c r="G253" s="235"/>
      <c r="H253" s="496"/>
      <c r="I253" s="268">
        <v>0</v>
      </c>
      <c r="J253" s="45">
        <f t="shared" si="10"/>
        <v>0</v>
      </c>
      <c r="K253" s="299"/>
      <c r="L253" s="299"/>
      <c r="M253" s="299"/>
      <c r="N253" s="48">
        <f t="shared" si="12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20.25" thickTop="1" thickBot="1" x14ac:dyDescent="0.35">
      <c r="A254" s="298"/>
      <c r="B254" s="210"/>
      <c r="C254" s="210"/>
      <c r="D254" s="210"/>
      <c r="E254" s="40">
        <f t="shared" si="11"/>
        <v>0</v>
      </c>
      <c r="F254" s="268"/>
      <c r="G254" s="235"/>
      <c r="H254" s="496"/>
      <c r="I254" s="268">
        <v>0</v>
      </c>
      <c r="J254" s="45">
        <f t="shared" si="10"/>
        <v>0</v>
      </c>
      <c r="K254" s="299"/>
      <c r="L254" s="299"/>
      <c r="M254" s="299"/>
      <c r="N254" s="48">
        <f t="shared" si="12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20.25" thickTop="1" thickBot="1" x14ac:dyDescent="0.35">
      <c r="A255" s="306"/>
      <c r="B255" s="210"/>
      <c r="C255" s="210"/>
      <c r="D255" s="210"/>
      <c r="E255" s="40">
        <f t="shared" si="11"/>
        <v>0</v>
      </c>
      <c r="F255" s="268"/>
      <c r="G255" s="235"/>
      <c r="H255" s="499"/>
      <c r="I255" s="268">
        <v>0</v>
      </c>
      <c r="J255" s="45">
        <f t="shared" si="10"/>
        <v>0</v>
      </c>
      <c r="K255" s="299"/>
      <c r="L255" s="299"/>
      <c r="M255" s="299"/>
      <c r="N255" s="48">
        <f t="shared" si="12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20.25" thickTop="1" thickBot="1" x14ac:dyDescent="0.35">
      <c r="A256" s="308"/>
      <c r="B256" s="309"/>
      <c r="E256" s="40">
        <f t="shared" si="11"/>
        <v>0</v>
      </c>
      <c r="H256" s="500"/>
      <c r="I256" s="311">
        <v>0</v>
      </c>
      <c r="J256" s="45">
        <f t="shared" si="10"/>
        <v>0</v>
      </c>
      <c r="K256" s="314"/>
      <c r="L256" s="314"/>
      <c r="M256" s="314"/>
      <c r="N256" s="48">
        <f t="shared" si="12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20.25" thickTop="1" thickBot="1" x14ac:dyDescent="0.35">
      <c r="A257" s="308"/>
      <c r="B257" s="309"/>
      <c r="E257" s="40">
        <f t="shared" si="11"/>
        <v>0</v>
      </c>
      <c r="I257" s="311">
        <v>0</v>
      </c>
      <c r="J257" s="45">
        <f t="shared" si="10"/>
        <v>0</v>
      </c>
      <c r="K257" s="314"/>
      <c r="L257" s="314"/>
      <c r="M257" s="314"/>
      <c r="N257" s="48">
        <f t="shared" si="12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20.25" thickTop="1" thickBot="1" x14ac:dyDescent="0.35">
      <c r="A258" s="308"/>
      <c r="B258" s="309"/>
      <c r="E258" s="40">
        <f t="shared" si="11"/>
        <v>0</v>
      </c>
      <c r="I258" s="316">
        <v>0</v>
      </c>
      <c r="J258" s="45">
        <f t="shared" si="10"/>
        <v>0</v>
      </c>
      <c r="K258" s="314"/>
      <c r="L258" s="314"/>
      <c r="M258" s="314"/>
      <c r="N258" s="48">
        <f t="shared" si="12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1"/>
        <v>#VALUE!</v>
      </c>
      <c r="F259" s="552" t="s">
        <v>26</v>
      </c>
      <c r="G259" s="552"/>
      <c r="H259" s="553"/>
      <c r="I259" s="317">
        <f>SUM(I4:I258)</f>
        <v>491966.85000000003</v>
      </c>
      <c r="J259" s="318"/>
      <c r="K259" s="314"/>
      <c r="L259" s="319"/>
      <c r="M259" s="314"/>
      <c r="N259" s="48">
        <f t="shared" si="12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5">
      <c r="A260" s="321"/>
      <c r="B260" s="309"/>
      <c r="E260" s="40">
        <f t="shared" si="11"/>
        <v>0</v>
      </c>
      <c r="I260" s="322"/>
      <c r="J260" s="318"/>
      <c r="K260" s="314"/>
      <c r="L260" s="319"/>
      <c r="M260" s="314"/>
      <c r="N260" s="48">
        <f t="shared" si="12"/>
        <v>0</v>
      </c>
      <c r="O260" s="323"/>
      <c r="Q260" s="10"/>
      <c r="R260" s="324"/>
      <c r="S260" s="325"/>
      <c r="T260" s="326"/>
      <c r="V260" s="15"/>
    </row>
    <row r="261" spans="1:22" ht="20.25" thickTop="1" thickBot="1" x14ac:dyDescent="0.35">
      <c r="A261" s="308"/>
      <c r="B261" s="309"/>
      <c r="E261" s="40">
        <f t="shared" si="11"/>
        <v>0</v>
      </c>
      <c r="J261" s="311"/>
      <c r="K261" s="314"/>
      <c r="L261" s="314"/>
      <c r="M261" s="314"/>
      <c r="N261" s="48">
        <f t="shared" si="12"/>
        <v>0</v>
      </c>
      <c r="O261" s="323"/>
      <c r="Q261" s="10"/>
      <c r="R261" s="324"/>
      <c r="S261" s="325"/>
      <c r="T261" s="326"/>
      <c r="V261" s="15"/>
    </row>
    <row r="262" spans="1:22" ht="20.25" thickTop="1" thickBot="1" x14ac:dyDescent="0.35">
      <c r="A262" s="308"/>
      <c r="B262" s="309"/>
      <c r="E262" s="40">
        <f t="shared" si="11"/>
        <v>0</v>
      </c>
      <c r="J262" s="311"/>
      <c r="K262" s="328"/>
      <c r="N262" s="48">
        <f t="shared" si="12"/>
        <v>0</v>
      </c>
      <c r="O262" s="329"/>
      <c r="Q262" s="10"/>
      <c r="R262" s="324"/>
      <c r="S262" s="325"/>
      <c r="T262" s="330"/>
      <c r="V262" s="15"/>
    </row>
    <row r="263" spans="1:22" ht="20.25" thickTop="1" thickBot="1" x14ac:dyDescent="0.35">
      <c r="A263" s="308"/>
      <c r="H263" s="50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17741638.432999998</v>
      </c>
      <c r="O263" s="338"/>
      <c r="Q263" s="339">
        <f>SUM(Q4:Q262)</f>
        <v>429758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3">
      <c r="A264" s="308"/>
      <c r="H264" s="50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9.5" thickBot="1" x14ac:dyDescent="0.35">
      <c r="A265" s="308"/>
      <c r="H265" s="50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3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18260996.432999998</v>
      </c>
      <c r="O266" s="354"/>
      <c r="R266" s="324"/>
      <c r="S266" s="347"/>
      <c r="U266" s="349"/>
      <c r="V266"/>
    </row>
    <row r="267" spans="1:22" ht="19.5" thickBot="1" x14ac:dyDescent="0.35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9.5" thickTop="1" x14ac:dyDescent="0.3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3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3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3">
      <c r="A271" s="355"/>
      <c r="N271" s="300"/>
      <c r="O271" s="364"/>
      <c r="R271" s="324"/>
      <c r="S271" s="347"/>
      <c r="U271" s="349"/>
      <c r="V271"/>
    </row>
    <row r="272" spans="1:22" x14ac:dyDescent="0.3">
      <c r="A272" s="355"/>
      <c r="O272" s="364"/>
      <c r="S272" s="347"/>
      <c r="U272" s="349"/>
      <c r="V272"/>
    </row>
    <row r="273" spans="1:22" x14ac:dyDescent="0.3">
      <c r="A273" s="308"/>
      <c r="B273" s="309"/>
      <c r="N273" s="300"/>
      <c r="O273" s="338"/>
      <c r="S273" s="347"/>
      <c r="U273" s="349"/>
      <c r="V273"/>
    </row>
    <row r="274" spans="1:22" x14ac:dyDescent="0.3">
      <c r="A274" s="355"/>
      <c r="B274" s="309"/>
      <c r="N274" s="300"/>
      <c r="O274" s="338"/>
      <c r="S274" s="347"/>
      <c r="U274" s="349"/>
      <c r="V274"/>
    </row>
    <row r="275" spans="1:22" x14ac:dyDescent="0.3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3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3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3">
      <c r="A278" s="355"/>
      <c r="S278" s="347"/>
      <c r="U278" s="349"/>
      <c r="V278"/>
    </row>
    <row r="279" spans="1:22" x14ac:dyDescent="0.3">
      <c r="A279" s="308"/>
      <c r="S279" s="347"/>
      <c r="U279" s="349"/>
      <c r="V279"/>
    </row>
    <row r="280" spans="1:22" x14ac:dyDescent="0.3">
      <c r="A280" s="308"/>
      <c r="B280" s="366"/>
      <c r="C280" s="366"/>
      <c r="D280" s="366"/>
      <c r="E280" s="367"/>
      <c r="F280" s="368"/>
      <c r="G280" s="369"/>
      <c r="H280" s="503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3">
      <c r="A281" s="355"/>
      <c r="B281" s="366"/>
      <c r="C281" s="366"/>
      <c r="D281" s="366"/>
      <c r="E281" s="367"/>
      <c r="F281" s="368"/>
      <c r="G281" s="369"/>
      <c r="H281" s="503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3">
      <c r="A282" s="355"/>
      <c r="B282" s="366"/>
      <c r="C282" s="366"/>
      <c r="D282" s="366"/>
      <c r="E282" s="367"/>
      <c r="F282" s="368"/>
      <c r="G282" s="369"/>
      <c r="H282" s="503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3">
      <c r="A283" s="355"/>
      <c r="B283" s="366"/>
      <c r="C283" s="366"/>
      <c r="D283" s="366"/>
      <c r="E283" s="367"/>
      <c r="F283" s="368"/>
      <c r="G283" s="369"/>
      <c r="H283" s="503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3">
      <c r="A284" s="373"/>
      <c r="B284" s="366"/>
      <c r="C284" s="366"/>
      <c r="D284" s="366"/>
      <c r="E284" s="367"/>
      <c r="F284" s="368"/>
      <c r="G284" s="369"/>
      <c r="H284" s="503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3">
      <c r="A285" s="321"/>
      <c r="B285" s="366"/>
      <c r="C285" s="366"/>
      <c r="D285" s="366"/>
      <c r="E285" s="367"/>
      <c r="F285" s="368"/>
      <c r="G285" s="369"/>
      <c r="H285" s="503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3">
      <c r="A286" s="308"/>
      <c r="B286" s="366"/>
      <c r="C286" s="366"/>
      <c r="D286" s="366"/>
      <c r="E286" s="367"/>
      <c r="F286" s="368"/>
      <c r="G286" s="369"/>
      <c r="H286" s="503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3">
      <c r="A287" s="308"/>
      <c r="B287" s="366"/>
      <c r="C287" s="366"/>
      <c r="D287" s="366"/>
      <c r="E287" s="367"/>
      <c r="F287" s="368"/>
      <c r="G287" s="369"/>
      <c r="H287" s="503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3">
      <c r="A288" s="308"/>
      <c r="B288" s="366"/>
      <c r="C288" s="366"/>
      <c r="D288" s="366"/>
      <c r="E288" s="367"/>
      <c r="F288" s="368"/>
      <c r="G288" s="369"/>
      <c r="H288" s="503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3">
      <c r="A289" s="308"/>
      <c r="B289" s="366"/>
      <c r="C289" s="366"/>
      <c r="D289" s="366"/>
      <c r="E289" s="367"/>
      <c r="F289" s="368"/>
      <c r="G289" s="369"/>
      <c r="H289" s="503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3">
      <c r="A290" s="308"/>
      <c r="B290" s="366"/>
      <c r="C290" s="366"/>
      <c r="D290" s="366"/>
      <c r="E290" s="367"/>
      <c r="F290" s="368"/>
      <c r="G290" s="369"/>
      <c r="H290" s="503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3">
      <c r="A291" s="308"/>
      <c r="B291" s="366"/>
      <c r="C291" s="366"/>
      <c r="D291" s="366"/>
      <c r="E291" s="367"/>
      <c r="F291" s="368"/>
      <c r="G291" s="369"/>
      <c r="H291" s="503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3">
      <c r="A292" s="308"/>
      <c r="B292" s="366"/>
      <c r="C292" s="366"/>
      <c r="D292" s="366"/>
      <c r="E292" s="367"/>
      <c r="F292" s="368"/>
      <c r="G292" s="369"/>
      <c r="H292" s="503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17">
    <mergeCell ref="W1:X1"/>
    <mergeCell ref="O3:P3"/>
    <mergeCell ref="O79:O80"/>
    <mergeCell ref="P79:P80"/>
    <mergeCell ref="A1:J2"/>
    <mergeCell ref="S1:T2"/>
    <mergeCell ref="A64:A65"/>
    <mergeCell ref="C64:C65"/>
    <mergeCell ref="H64:H65"/>
    <mergeCell ref="O64:O65"/>
    <mergeCell ref="P64:P65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0" tint="-0.499984740745262"/>
  </sheetPr>
  <dimension ref="A1:X292"/>
  <sheetViews>
    <sheetView workbookViewId="0">
      <pane xSplit="8" ySplit="3" topLeftCell="R28" activePane="bottomRight" state="frozen"/>
      <selection pane="topRight" activeCell="I1" sqref="I1"/>
      <selection pane="bottomLeft" activeCell="A4" sqref="A4"/>
      <selection pane="bottomRight" activeCell="B37" sqref="B37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customWidth="1"/>
    <col min="5" max="5" width="15.28515625" style="33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29" t="s">
        <v>402</v>
      </c>
      <c r="B1" s="529"/>
      <c r="C1" s="529"/>
      <c r="D1" s="529"/>
      <c r="E1" s="529"/>
      <c r="F1" s="529"/>
      <c r="G1" s="529"/>
      <c r="H1" s="529"/>
      <c r="I1" s="529"/>
      <c r="J1" s="529"/>
      <c r="K1" s="375"/>
      <c r="L1" s="375"/>
      <c r="M1" s="375"/>
      <c r="N1" s="375"/>
      <c r="O1" s="376"/>
      <c r="S1" s="572" t="s">
        <v>142</v>
      </c>
      <c r="T1" s="572"/>
      <c r="U1" s="6" t="s">
        <v>0</v>
      </c>
      <c r="V1" s="7" t="s">
        <v>1</v>
      </c>
      <c r="W1" s="530" t="s">
        <v>2</v>
      </c>
      <c r="X1" s="531"/>
    </row>
    <row r="2" spans="1:24" thickBot="1" x14ac:dyDescent="0.3">
      <c r="A2" s="529"/>
      <c r="B2" s="529"/>
      <c r="C2" s="529"/>
      <c r="D2" s="529"/>
      <c r="E2" s="529"/>
      <c r="F2" s="529"/>
      <c r="G2" s="529"/>
      <c r="H2" s="529"/>
      <c r="I2" s="529"/>
      <c r="J2" s="529"/>
      <c r="K2" s="377"/>
      <c r="L2" s="377"/>
      <c r="M2" s="377"/>
      <c r="N2" s="378"/>
      <c r="O2" s="379"/>
      <c r="Q2" s="10"/>
      <c r="R2" s="11"/>
      <c r="S2" s="573"/>
      <c r="T2" s="57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32" t="s">
        <v>15</v>
      </c>
      <c r="P3" s="533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50</v>
      </c>
      <c r="B4" s="37" t="s">
        <v>72</v>
      </c>
      <c r="C4" s="38" t="s">
        <v>439</v>
      </c>
      <c r="D4" s="39">
        <v>50</v>
      </c>
      <c r="E4" s="40">
        <f>D4*F4</f>
        <v>899500</v>
      </c>
      <c r="F4" s="41">
        <v>17990</v>
      </c>
      <c r="G4" s="42">
        <v>44682</v>
      </c>
      <c r="H4" s="486" t="s">
        <v>427</v>
      </c>
      <c r="I4" s="409">
        <v>22390</v>
      </c>
      <c r="J4" s="45">
        <f t="shared" ref="J4:J150" si="0">I4-F4</f>
        <v>4400</v>
      </c>
      <c r="K4" s="46">
        <v>35.5</v>
      </c>
      <c r="L4" s="47"/>
      <c r="M4" s="47"/>
      <c r="N4" s="48">
        <f t="shared" ref="N4:N114" si="1">K4*I4</f>
        <v>794845</v>
      </c>
      <c r="O4" s="480" t="s">
        <v>61</v>
      </c>
      <c r="P4" s="394">
        <v>44697</v>
      </c>
      <c r="Q4" s="49">
        <v>21550</v>
      </c>
      <c r="R4" s="50">
        <v>44687</v>
      </c>
      <c r="S4" s="51">
        <v>11200</v>
      </c>
      <c r="T4" s="519" t="s">
        <v>415</v>
      </c>
      <c r="U4" s="520" t="s">
        <v>560</v>
      </c>
      <c r="V4" s="521">
        <v>4640</v>
      </c>
      <c r="W4" s="55" t="s">
        <v>507</v>
      </c>
      <c r="X4" s="56">
        <v>4176</v>
      </c>
    </row>
    <row r="5" spans="1:24" ht="30" customHeight="1" thickTop="1" thickBot="1" x14ac:dyDescent="0.35">
      <c r="A5" s="57" t="s">
        <v>50</v>
      </c>
      <c r="B5" s="58" t="s">
        <v>72</v>
      </c>
      <c r="C5" s="59" t="s">
        <v>440</v>
      </c>
      <c r="D5" s="60">
        <v>50</v>
      </c>
      <c r="E5" s="40">
        <f t="shared" ref="E5:E37" si="2">D5*F5</f>
        <v>944500</v>
      </c>
      <c r="F5" s="61">
        <v>18890</v>
      </c>
      <c r="G5" s="62">
        <v>44684</v>
      </c>
      <c r="H5" s="410" t="s">
        <v>434</v>
      </c>
      <c r="I5" s="411">
        <v>23430</v>
      </c>
      <c r="J5" s="45">
        <f t="shared" si="0"/>
        <v>4540</v>
      </c>
      <c r="K5" s="46">
        <v>35.5</v>
      </c>
      <c r="L5" s="65"/>
      <c r="M5" s="65"/>
      <c r="N5" s="48">
        <f t="shared" si="1"/>
        <v>831765</v>
      </c>
      <c r="O5" s="395" t="s">
        <v>61</v>
      </c>
      <c r="P5" s="396">
        <v>44698</v>
      </c>
      <c r="Q5" s="66">
        <v>21550</v>
      </c>
      <c r="R5" s="67">
        <v>44687</v>
      </c>
      <c r="S5" s="51">
        <v>11200</v>
      </c>
      <c r="T5" s="519" t="s">
        <v>404</v>
      </c>
      <c r="U5" s="520" t="s">
        <v>560</v>
      </c>
      <c r="V5" s="521">
        <v>4640</v>
      </c>
      <c r="W5" s="68" t="s">
        <v>507</v>
      </c>
      <c r="X5" s="69">
        <v>4176</v>
      </c>
    </row>
    <row r="6" spans="1:24" ht="30.75" customHeight="1" thickTop="1" thickBot="1" x14ac:dyDescent="0.35">
      <c r="A6" s="57" t="s">
        <v>403</v>
      </c>
      <c r="B6" s="58" t="s">
        <v>72</v>
      </c>
      <c r="C6" s="59" t="s">
        <v>441</v>
      </c>
      <c r="D6" s="60">
        <v>50</v>
      </c>
      <c r="E6" s="40">
        <f t="shared" si="2"/>
        <v>1157500</v>
      </c>
      <c r="F6" s="61">
        <v>23150</v>
      </c>
      <c r="G6" s="62">
        <v>44686</v>
      </c>
      <c r="H6" s="410" t="s">
        <v>435</v>
      </c>
      <c r="I6" s="411">
        <v>22940</v>
      </c>
      <c r="J6" s="45">
        <f t="shared" si="0"/>
        <v>-210</v>
      </c>
      <c r="K6" s="46">
        <v>35.5</v>
      </c>
      <c r="L6" s="65"/>
      <c r="M6" s="65"/>
      <c r="N6" s="48">
        <f t="shared" si="1"/>
        <v>814370</v>
      </c>
      <c r="O6" s="395" t="s">
        <v>61</v>
      </c>
      <c r="P6" s="396">
        <v>44700</v>
      </c>
      <c r="Q6" s="66">
        <v>26900</v>
      </c>
      <c r="R6" s="67">
        <v>44687</v>
      </c>
      <c r="S6" s="51">
        <v>11200</v>
      </c>
      <c r="T6" s="519" t="s">
        <v>405</v>
      </c>
      <c r="U6" s="520" t="s">
        <v>560</v>
      </c>
      <c r="V6" s="521">
        <v>4640</v>
      </c>
      <c r="W6" s="53" t="s">
        <v>507</v>
      </c>
      <c r="X6" s="70">
        <v>4176</v>
      </c>
    </row>
    <row r="7" spans="1:24" ht="28.5" customHeight="1" thickTop="1" thickBot="1" x14ac:dyDescent="0.35">
      <c r="A7" s="57" t="s">
        <v>36</v>
      </c>
      <c r="B7" s="58" t="s">
        <v>32</v>
      </c>
      <c r="C7" s="59" t="s">
        <v>441</v>
      </c>
      <c r="D7" s="60">
        <v>0</v>
      </c>
      <c r="E7" s="40">
        <f t="shared" si="2"/>
        <v>0</v>
      </c>
      <c r="F7" s="61">
        <v>0</v>
      </c>
      <c r="G7" s="62">
        <v>44686</v>
      </c>
      <c r="H7" s="410" t="s">
        <v>436</v>
      </c>
      <c r="I7" s="411">
        <v>5925</v>
      </c>
      <c r="J7" s="45">
        <f t="shared" si="0"/>
        <v>5925</v>
      </c>
      <c r="K7" s="46">
        <v>35.5</v>
      </c>
      <c r="L7" s="65"/>
      <c r="M7" s="65"/>
      <c r="N7" s="48">
        <f t="shared" si="1"/>
        <v>210337.5</v>
      </c>
      <c r="O7" s="395" t="s">
        <v>61</v>
      </c>
      <c r="P7" s="396">
        <v>44700</v>
      </c>
      <c r="Q7" s="66">
        <v>0</v>
      </c>
      <c r="R7" s="67">
        <v>44687</v>
      </c>
      <c r="S7" s="51">
        <v>0</v>
      </c>
      <c r="T7" s="519" t="s">
        <v>405</v>
      </c>
      <c r="U7" s="520" t="s">
        <v>560</v>
      </c>
      <c r="V7" s="521">
        <v>0</v>
      </c>
      <c r="W7" s="53" t="s">
        <v>507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290</v>
      </c>
      <c r="C8" s="59" t="s">
        <v>442</v>
      </c>
      <c r="D8" s="60">
        <v>50</v>
      </c>
      <c r="E8" s="40">
        <f t="shared" si="2"/>
        <v>876500</v>
      </c>
      <c r="F8" s="61">
        <v>17530</v>
      </c>
      <c r="G8" s="62">
        <v>44687</v>
      </c>
      <c r="H8" s="410" t="s">
        <v>433</v>
      </c>
      <c r="I8" s="411">
        <v>21700</v>
      </c>
      <c r="J8" s="45">
        <f t="shared" si="0"/>
        <v>4170</v>
      </c>
      <c r="K8" s="46">
        <v>35.5</v>
      </c>
      <c r="L8" s="65"/>
      <c r="M8" s="65"/>
      <c r="N8" s="48">
        <f t="shared" si="1"/>
        <v>770350</v>
      </c>
      <c r="O8" s="89" t="s">
        <v>59</v>
      </c>
      <c r="P8" s="90">
        <v>44701</v>
      </c>
      <c r="Q8" s="66">
        <v>21443</v>
      </c>
      <c r="R8" s="67">
        <v>44687</v>
      </c>
      <c r="S8" s="51">
        <v>11200</v>
      </c>
      <c r="T8" s="519" t="s">
        <v>406</v>
      </c>
      <c r="U8" s="520" t="s">
        <v>560</v>
      </c>
      <c r="V8" s="521">
        <v>4640</v>
      </c>
      <c r="W8" s="53" t="s">
        <v>507</v>
      </c>
      <c r="X8" s="70">
        <v>4176</v>
      </c>
    </row>
    <row r="9" spans="1:24" ht="33" thickTop="1" thickBot="1" x14ac:dyDescent="0.35">
      <c r="A9" s="71" t="s">
        <v>295</v>
      </c>
      <c r="B9" s="58" t="s">
        <v>290</v>
      </c>
      <c r="C9" s="59" t="s">
        <v>443</v>
      </c>
      <c r="D9" s="60">
        <v>50</v>
      </c>
      <c r="E9" s="40">
        <f t="shared" si="2"/>
        <v>1058000</v>
      </c>
      <c r="F9" s="61">
        <v>21160</v>
      </c>
      <c r="G9" s="62">
        <v>44689</v>
      </c>
      <c r="H9" s="410" t="s">
        <v>452</v>
      </c>
      <c r="I9" s="411">
        <v>20830</v>
      </c>
      <c r="J9" s="45">
        <f t="shared" si="0"/>
        <v>-330</v>
      </c>
      <c r="K9" s="46">
        <v>35.5</v>
      </c>
      <c r="L9" s="65"/>
      <c r="M9" s="65"/>
      <c r="N9" s="48">
        <f t="shared" si="1"/>
        <v>739465</v>
      </c>
      <c r="O9" s="89" t="s">
        <v>61</v>
      </c>
      <c r="P9" s="90">
        <v>44704</v>
      </c>
      <c r="Q9" s="66">
        <v>26793</v>
      </c>
      <c r="R9" s="67">
        <v>44694</v>
      </c>
      <c r="S9" s="51">
        <v>11200</v>
      </c>
      <c r="T9" s="519" t="s">
        <v>425</v>
      </c>
      <c r="U9" s="520" t="s">
        <v>560</v>
      </c>
      <c r="V9" s="521">
        <v>4640</v>
      </c>
      <c r="W9" s="53" t="s">
        <v>507</v>
      </c>
      <c r="X9" s="70">
        <v>4176</v>
      </c>
    </row>
    <row r="10" spans="1:24" ht="24.75" customHeight="1" thickTop="1" thickBot="1" x14ac:dyDescent="0.35">
      <c r="A10" s="71" t="s">
        <v>105</v>
      </c>
      <c r="B10" s="58" t="s">
        <v>32</v>
      </c>
      <c r="C10" s="59" t="s">
        <v>443</v>
      </c>
      <c r="D10" s="72">
        <v>0</v>
      </c>
      <c r="E10" s="40">
        <f t="shared" si="2"/>
        <v>0</v>
      </c>
      <c r="F10" s="61">
        <v>0</v>
      </c>
      <c r="G10" s="62">
        <v>44689</v>
      </c>
      <c r="H10" s="410" t="s">
        <v>453</v>
      </c>
      <c r="I10" s="411">
        <v>5720</v>
      </c>
      <c r="J10" s="45">
        <f t="shared" si="0"/>
        <v>5720</v>
      </c>
      <c r="K10" s="46">
        <v>35.5</v>
      </c>
      <c r="L10" s="65"/>
      <c r="M10" s="65"/>
      <c r="N10" s="48">
        <f t="shared" si="1"/>
        <v>203060</v>
      </c>
      <c r="O10" s="397" t="s">
        <v>61</v>
      </c>
      <c r="P10" s="398">
        <v>44704</v>
      </c>
      <c r="Q10" s="66">
        <v>0</v>
      </c>
      <c r="R10" s="67">
        <v>44694</v>
      </c>
      <c r="S10" s="51">
        <v>0</v>
      </c>
      <c r="T10" s="519" t="s">
        <v>425</v>
      </c>
      <c r="U10" s="520" t="s">
        <v>560</v>
      </c>
      <c r="V10" s="521">
        <v>0</v>
      </c>
      <c r="W10" s="53" t="s">
        <v>507</v>
      </c>
      <c r="X10" s="70">
        <v>0</v>
      </c>
    </row>
    <row r="11" spans="1:24" ht="33" thickTop="1" thickBot="1" x14ac:dyDescent="0.35">
      <c r="A11" s="71" t="s">
        <v>47</v>
      </c>
      <c r="B11" s="58" t="s">
        <v>290</v>
      </c>
      <c r="C11" s="59" t="s">
        <v>444</v>
      </c>
      <c r="D11" s="60">
        <v>50</v>
      </c>
      <c r="E11" s="40">
        <f t="shared" si="2"/>
        <v>1087500</v>
      </c>
      <c r="F11" s="61">
        <v>21750</v>
      </c>
      <c r="G11" s="62">
        <v>44691</v>
      </c>
      <c r="H11" s="410" t="s">
        <v>454</v>
      </c>
      <c r="I11" s="411">
        <v>21315</v>
      </c>
      <c r="J11" s="45">
        <f t="shared" si="0"/>
        <v>-435</v>
      </c>
      <c r="K11" s="46">
        <v>35.5</v>
      </c>
      <c r="L11" s="65"/>
      <c r="M11" s="65"/>
      <c r="N11" s="48">
        <f t="shared" si="1"/>
        <v>756682.5</v>
      </c>
      <c r="O11" s="397" t="s">
        <v>61</v>
      </c>
      <c r="P11" s="398">
        <v>44705</v>
      </c>
      <c r="Q11" s="66">
        <v>26793</v>
      </c>
      <c r="R11" s="67">
        <v>44694</v>
      </c>
      <c r="S11" s="51">
        <v>11200</v>
      </c>
      <c r="T11" s="519" t="s">
        <v>417</v>
      </c>
      <c r="U11" s="520" t="s">
        <v>560</v>
      </c>
      <c r="V11" s="521">
        <v>4640</v>
      </c>
      <c r="W11" s="53" t="s">
        <v>507</v>
      </c>
      <c r="X11" s="70">
        <v>4176</v>
      </c>
    </row>
    <row r="12" spans="1:24" ht="33" thickTop="1" thickBot="1" x14ac:dyDescent="0.35">
      <c r="A12" s="71" t="s">
        <v>36</v>
      </c>
      <c r="B12" s="58" t="s">
        <v>32</v>
      </c>
      <c r="C12" s="431" t="s">
        <v>444</v>
      </c>
      <c r="D12" s="60">
        <v>50</v>
      </c>
      <c r="E12" s="40">
        <f t="shared" si="2"/>
        <v>0</v>
      </c>
      <c r="F12" s="61">
        <v>0</v>
      </c>
      <c r="G12" s="62">
        <v>44691</v>
      </c>
      <c r="H12" s="410" t="s">
        <v>451</v>
      </c>
      <c r="I12" s="411">
        <v>5965</v>
      </c>
      <c r="J12" s="45">
        <f t="shared" si="0"/>
        <v>5965</v>
      </c>
      <c r="K12" s="46">
        <v>35.5</v>
      </c>
      <c r="L12" s="65"/>
      <c r="M12" s="65"/>
      <c r="N12" s="48">
        <f t="shared" si="1"/>
        <v>211757.5</v>
      </c>
      <c r="O12" s="397" t="s">
        <v>59</v>
      </c>
      <c r="P12" s="398">
        <v>44705</v>
      </c>
      <c r="Q12" s="66">
        <v>0</v>
      </c>
      <c r="R12" s="67">
        <v>44694</v>
      </c>
      <c r="S12" s="51">
        <v>0</v>
      </c>
      <c r="T12" s="519" t="s">
        <v>417</v>
      </c>
      <c r="U12" s="520" t="s">
        <v>560</v>
      </c>
      <c r="V12" s="521">
        <v>0</v>
      </c>
      <c r="W12" s="53" t="s">
        <v>507</v>
      </c>
      <c r="X12" s="70">
        <v>0</v>
      </c>
    </row>
    <row r="13" spans="1:24" ht="24" customHeight="1" thickTop="1" thickBot="1" x14ac:dyDescent="0.35">
      <c r="A13" s="71" t="s">
        <v>69</v>
      </c>
      <c r="B13" s="58" t="s">
        <v>72</v>
      </c>
      <c r="C13" s="432" t="s">
        <v>445</v>
      </c>
      <c r="D13" s="60">
        <v>50</v>
      </c>
      <c r="E13" s="40">
        <f t="shared" si="2"/>
        <v>1107000</v>
      </c>
      <c r="F13" s="61">
        <v>22140</v>
      </c>
      <c r="G13" s="62">
        <v>44693</v>
      </c>
      <c r="H13" s="410" t="s">
        <v>426</v>
      </c>
      <c r="I13" s="411">
        <v>22380</v>
      </c>
      <c r="J13" s="45">
        <f t="shared" si="0"/>
        <v>240</v>
      </c>
      <c r="K13" s="46">
        <v>35.5</v>
      </c>
      <c r="L13" s="65"/>
      <c r="M13" s="65"/>
      <c r="N13" s="48">
        <f t="shared" si="1"/>
        <v>794490</v>
      </c>
      <c r="O13" s="397" t="s">
        <v>61</v>
      </c>
      <c r="P13" s="398">
        <v>44707</v>
      </c>
      <c r="Q13" s="66">
        <v>26900</v>
      </c>
      <c r="R13" s="67">
        <v>44694</v>
      </c>
      <c r="S13" s="51">
        <v>11200</v>
      </c>
      <c r="T13" s="519" t="s">
        <v>418</v>
      </c>
      <c r="U13" s="520" t="s">
        <v>560</v>
      </c>
      <c r="V13" s="521">
        <v>4640</v>
      </c>
      <c r="W13" s="53" t="s">
        <v>507</v>
      </c>
      <c r="X13" s="70">
        <v>4176</v>
      </c>
    </row>
    <row r="14" spans="1:24" ht="33" thickTop="1" thickBot="1" x14ac:dyDescent="0.35">
      <c r="A14" s="71" t="s">
        <v>36</v>
      </c>
      <c r="B14" s="58" t="s">
        <v>32</v>
      </c>
      <c r="C14" s="59" t="s">
        <v>445</v>
      </c>
      <c r="D14" s="60">
        <v>50</v>
      </c>
      <c r="E14" s="40">
        <f t="shared" si="2"/>
        <v>0</v>
      </c>
      <c r="F14" s="61">
        <v>0</v>
      </c>
      <c r="G14" s="62">
        <v>44693</v>
      </c>
      <c r="H14" s="410" t="s">
        <v>455</v>
      </c>
      <c r="I14" s="411">
        <v>5505</v>
      </c>
      <c r="J14" s="45">
        <f t="shared" si="0"/>
        <v>5505</v>
      </c>
      <c r="K14" s="46">
        <v>35.5</v>
      </c>
      <c r="L14" s="65"/>
      <c r="M14" s="65"/>
      <c r="N14" s="48">
        <f t="shared" si="1"/>
        <v>195427.5</v>
      </c>
      <c r="O14" s="397" t="s">
        <v>61</v>
      </c>
      <c r="P14" s="398">
        <v>44707</v>
      </c>
      <c r="Q14" s="66">
        <v>0</v>
      </c>
      <c r="R14" s="67">
        <v>44694</v>
      </c>
      <c r="S14" s="51">
        <v>0</v>
      </c>
      <c r="T14" s="519" t="s">
        <v>418</v>
      </c>
      <c r="U14" s="520" t="s">
        <v>560</v>
      </c>
      <c r="V14" s="521">
        <v>0</v>
      </c>
      <c r="W14" s="53" t="s">
        <v>507</v>
      </c>
      <c r="X14" s="70">
        <v>0</v>
      </c>
    </row>
    <row r="15" spans="1:24" ht="33" customHeight="1" thickTop="1" thickBot="1" x14ac:dyDescent="0.35">
      <c r="A15" s="73" t="s">
        <v>416</v>
      </c>
      <c r="B15" s="58" t="s">
        <v>72</v>
      </c>
      <c r="C15" s="59" t="s">
        <v>446</v>
      </c>
      <c r="D15" s="60">
        <v>50</v>
      </c>
      <c r="E15" s="40">
        <f t="shared" si="2"/>
        <v>1157000</v>
      </c>
      <c r="F15" s="61">
        <v>23140</v>
      </c>
      <c r="G15" s="62">
        <v>44694</v>
      </c>
      <c r="H15" s="410" t="s">
        <v>462</v>
      </c>
      <c r="I15" s="411">
        <v>23490</v>
      </c>
      <c r="J15" s="45">
        <f t="shared" si="0"/>
        <v>350</v>
      </c>
      <c r="K15" s="46">
        <v>35.5</v>
      </c>
      <c r="L15" s="65"/>
      <c r="M15" s="65"/>
      <c r="N15" s="48">
        <f t="shared" si="1"/>
        <v>833895</v>
      </c>
      <c r="O15" s="397" t="s">
        <v>59</v>
      </c>
      <c r="P15" s="398">
        <v>44708</v>
      </c>
      <c r="Q15" s="66">
        <v>27007</v>
      </c>
      <c r="R15" s="67">
        <v>44694</v>
      </c>
      <c r="S15" s="51">
        <v>11200</v>
      </c>
      <c r="T15" s="92" t="s">
        <v>419</v>
      </c>
      <c r="U15" s="520" t="s">
        <v>560</v>
      </c>
      <c r="V15" s="521">
        <v>4640</v>
      </c>
      <c r="W15" s="53" t="s">
        <v>507</v>
      </c>
      <c r="X15" s="70">
        <v>4176</v>
      </c>
    </row>
    <row r="16" spans="1:24" ht="24" customHeight="1" thickTop="1" thickBot="1" x14ac:dyDescent="0.35">
      <c r="A16" s="71" t="s">
        <v>36</v>
      </c>
      <c r="B16" s="58" t="s">
        <v>32</v>
      </c>
      <c r="C16" s="74" t="s">
        <v>446</v>
      </c>
      <c r="D16" s="60">
        <v>50</v>
      </c>
      <c r="E16" s="40">
        <f t="shared" si="2"/>
        <v>0</v>
      </c>
      <c r="F16" s="61">
        <v>0</v>
      </c>
      <c r="G16" s="62">
        <v>44694</v>
      </c>
      <c r="H16" s="410" t="s">
        <v>463</v>
      </c>
      <c r="I16" s="411">
        <v>5875</v>
      </c>
      <c r="J16" s="45">
        <f t="shared" si="0"/>
        <v>5875</v>
      </c>
      <c r="K16" s="46">
        <v>35.5</v>
      </c>
      <c r="L16" s="65"/>
      <c r="M16" s="65"/>
      <c r="N16" s="48">
        <f t="shared" si="1"/>
        <v>208562.5</v>
      </c>
      <c r="O16" s="397" t="s">
        <v>59</v>
      </c>
      <c r="P16" s="398">
        <v>44708</v>
      </c>
      <c r="Q16" s="66">
        <v>0</v>
      </c>
      <c r="R16" s="67">
        <v>44694</v>
      </c>
      <c r="S16" s="51">
        <v>0</v>
      </c>
      <c r="T16" s="92" t="s">
        <v>419</v>
      </c>
      <c r="U16" s="520" t="s">
        <v>560</v>
      </c>
      <c r="V16" s="521">
        <v>0</v>
      </c>
      <c r="W16" s="53" t="s">
        <v>507</v>
      </c>
      <c r="X16" s="70">
        <v>0</v>
      </c>
    </row>
    <row r="17" spans="1:24" ht="28.5" customHeight="1" thickTop="1" thickBot="1" x14ac:dyDescent="0.35">
      <c r="A17" s="75" t="s">
        <v>30</v>
      </c>
      <c r="B17" s="58" t="s">
        <v>290</v>
      </c>
      <c r="C17" s="59" t="s">
        <v>447</v>
      </c>
      <c r="D17" s="60">
        <v>50</v>
      </c>
      <c r="E17" s="40">
        <f t="shared" si="2"/>
        <v>1087500</v>
      </c>
      <c r="F17" s="61">
        <v>21750</v>
      </c>
      <c r="G17" s="62">
        <v>44696</v>
      </c>
      <c r="H17" s="410" t="s">
        <v>466</v>
      </c>
      <c r="I17" s="411">
        <v>21850</v>
      </c>
      <c r="J17" s="45">
        <f t="shared" si="0"/>
        <v>100</v>
      </c>
      <c r="K17" s="76">
        <v>35.5</v>
      </c>
      <c r="L17" s="65"/>
      <c r="M17" s="65"/>
      <c r="N17" s="48">
        <f t="shared" si="1"/>
        <v>775675</v>
      </c>
      <c r="O17" s="397" t="s">
        <v>61</v>
      </c>
      <c r="P17" s="398">
        <v>44711</v>
      </c>
      <c r="Q17" s="66">
        <v>26893</v>
      </c>
      <c r="R17" s="67">
        <v>44701</v>
      </c>
      <c r="S17" s="51">
        <v>11200</v>
      </c>
      <c r="T17" s="92" t="s">
        <v>438</v>
      </c>
      <c r="U17" s="520" t="s">
        <v>560</v>
      </c>
      <c r="V17" s="521">
        <v>4640</v>
      </c>
      <c r="W17" s="53" t="s">
        <v>507</v>
      </c>
      <c r="X17" s="70">
        <v>4176</v>
      </c>
    </row>
    <row r="18" spans="1:24" ht="22.5" customHeight="1" thickTop="1" thickBot="1" x14ac:dyDescent="0.35">
      <c r="A18" s="81" t="s">
        <v>105</v>
      </c>
      <c r="B18" s="58" t="s">
        <v>32</v>
      </c>
      <c r="C18" s="59" t="s">
        <v>447</v>
      </c>
      <c r="D18" s="60">
        <v>50</v>
      </c>
      <c r="E18" s="40">
        <f t="shared" si="2"/>
        <v>0</v>
      </c>
      <c r="F18" s="61">
        <v>0</v>
      </c>
      <c r="G18" s="62">
        <v>44696</v>
      </c>
      <c r="H18" s="410" t="s">
        <v>467</v>
      </c>
      <c r="I18" s="411">
        <v>5695</v>
      </c>
      <c r="J18" s="45">
        <f t="shared" si="0"/>
        <v>5695</v>
      </c>
      <c r="K18" s="76">
        <v>35.5</v>
      </c>
      <c r="L18" s="65"/>
      <c r="M18" s="65"/>
      <c r="N18" s="48">
        <f t="shared" si="1"/>
        <v>202172.5</v>
      </c>
      <c r="O18" s="397" t="s">
        <v>61</v>
      </c>
      <c r="P18" s="398">
        <v>44711</v>
      </c>
      <c r="Q18" s="66">
        <v>0</v>
      </c>
      <c r="R18" s="67">
        <v>44701</v>
      </c>
      <c r="S18" s="51">
        <v>0</v>
      </c>
      <c r="T18" s="92" t="s">
        <v>438</v>
      </c>
      <c r="U18" s="520" t="s">
        <v>560</v>
      </c>
      <c r="V18" s="521">
        <v>0</v>
      </c>
      <c r="W18" s="53" t="s">
        <v>507</v>
      </c>
      <c r="X18" s="70">
        <v>0</v>
      </c>
    </row>
    <row r="19" spans="1:24" ht="48.75" thickTop="1" thickBot="1" x14ac:dyDescent="0.35">
      <c r="A19" s="78" t="s">
        <v>428</v>
      </c>
      <c r="B19" s="58" t="s">
        <v>429</v>
      </c>
      <c r="C19" s="59" t="s">
        <v>448</v>
      </c>
      <c r="D19" s="60">
        <v>50</v>
      </c>
      <c r="E19" s="40">
        <f t="shared" si="2"/>
        <v>1044500</v>
      </c>
      <c r="F19" s="61">
        <v>20890</v>
      </c>
      <c r="G19" s="62">
        <v>44698</v>
      </c>
      <c r="H19" s="410" t="s">
        <v>468</v>
      </c>
      <c r="I19" s="411">
        <f>20865-311.43</f>
        <v>20553.57</v>
      </c>
      <c r="J19" s="45">
        <f t="shared" si="0"/>
        <v>-336.43000000000029</v>
      </c>
      <c r="K19" s="76">
        <v>35.5</v>
      </c>
      <c r="L19" s="65"/>
      <c r="M19" s="65"/>
      <c r="N19" s="48">
        <f t="shared" si="1"/>
        <v>729651.73499999999</v>
      </c>
      <c r="O19" s="397" t="s">
        <v>61</v>
      </c>
      <c r="P19" s="398">
        <v>44712</v>
      </c>
      <c r="Q19" s="79">
        <v>27007</v>
      </c>
      <c r="R19" s="67">
        <v>44701</v>
      </c>
      <c r="S19" s="51">
        <v>11200</v>
      </c>
      <c r="T19" s="92" t="s">
        <v>430</v>
      </c>
      <c r="U19" s="53" t="s">
        <v>559</v>
      </c>
      <c r="V19" s="54">
        <v>4640</v>
      </c>
      <c r="W19" s="53" t="s">
        <v>507</v>
      </c>
      <c r="X19" s="70">
        <v>4176</v>
      </c>
    </row>
    <row r="20" spans="1:24" ht="22.5" customHeight="1" thickTop="1" thickBot="1" x14ac:dyDescent="0.35">
      <c r="A20" s="80" t="s">
        <v>223</v>
      </c>
      <c r="B20" s="58" t="s">
        <v>32</v>
      </c>
      <c r="C20" s="59" t="s">
        <v>448</v>
      </c>
      <c r="D20" s="60">
        <v>50</v>
      </c>
      <c r="E20" s="40">
        <f t="shared" si="2"/>
        <v>0</v>
      </c>
      <c r="F20" s="61">
        <v>0</v>
      </c>
      <c r="G20" s="62">
        <v>44698</v>
      </c>
      <c r="H20" s="410" t="s">
        <v>469</v>
      </c>
      <c r="I20" s="411">
        <v>5900</v>
      </c>
      <c r="J20" s="45">
        <f t="shared" si="0"/>
        <v>5900</v>
      </c>
      <c r="K20" s="76">
        <v>35.5</v>
      </c>
      <c r="L20" s="65"/>
      <c r="M20" s="65"/>
      <c r="N20" s="48">
        <f t="shared" si="1"/>
        <v>209450</v>
      </c>
      <c r="O20" s="89" t="s">
        <v>61</v>
      </c>
      <c r="P20" s="90">
        <v>44712</v>
      </c>
      <c r="Q20" s="79">
        <v>0</v>
      </c>
      <c r="R20" s="67">
        <v>44701</v>
      </c>
      <c r="S20" s="51">
        <v>0</v>
      </c>
      <c r="T20" s="92" t="s">
        <v>430</v>
      </c>
      <c r="U20" s="53" t="s">
        <v>559</v>
      </c>
      <c r="V20" s="54">
        <v>0</v>
      </c>
      <c r="W20" s="53" t="s">
        <v>507</v>
      </c>
      <c r="X20" s="70">
        <v>0</v>
      </c>
    </row>
    <row r="21" spans="1:24" ht="33" thickTop="1" thickBot="1" x14ac:dyDescent="0.35">
      <c r="A21" s="78" t="s">
        <v>69</v>
      </c>
      <c r="B21" s="58" t="s">
        <v>72</v>
      </c>
      <c r="C21" s="59" t="s">
        <v>449</v>
      </c>
      <c r="D21" s="60">
        <v>50</v>
      </c>
      <c r="E21" s="40">
        <f t="shared" si="2"/>
        <v>1066000</v>
      </c>
      <c r="F21" s="61">
        <v>21320</v>
      </c>
      <c r="G21" s="62">
        <v>44700</v>
      </c>
      <c r="H21" s="446" t="s">
        <v>498</v>
      </c>
      <c r="I21" s="411">
        <v>21840</v>
      </c>
      <c r="J21" s="45">
        <f t="shared" si="0"/>
        <v>520</v>
      </c>
      <c r="K21" s="76">
        <v>36.5</v>
      </c>
      <c r="L21" s="65"/>
      <c r="M21" s="65"/>
      <c r="N21" s="48">
        <f t="shared" si="1"/>
        <v>797160</v>
      </c>
      <c r="O21" s="417" t="s">
        <v>61</v>
      </c>
      <c r="P21" s="418">
        <v>44714</v>
      </c>
      <c r="Q21" s="79">
        <v>26900</v>
      </c>
      <c r="R21" s="67">
        <v>44701</v>
      </c>
      <c r="S21" s="51">
        <v>11200</v>
      </c>
      <c r="T21" s="92" t="s">
        <v>431</v>
      </c>
      <c r="U21" s="53" t="s">
        <v>559</v>
      </c>
      <c r="V21" s="54">
        <v>4640</v>
      </c>
      <c r="W21" s="53" t="s">
        <v>507</v>
      </c>
      <c r="X21" s="70">
        <v>4176</v>
      </c>
    </row>
    <row r="22" spans="1:24" ht="33" thickTop="1" thickBot="1" x14ac:dyDescent="0.35">
      <c r="A22" s="81" t="s">
        <v>36</v>
      </c>
      <c r="B22" s="58" t="s">
        <v>32</v>
      </c>
      <c r="C22" s="59" t="s">
        <v>449</v>
      </c>
      <c r="D22" s="60">
        <v>50</v>
      </c>
      <c r="E22" s="40">
        <f t="shared" si="2"/>
        <v>0</v>
      </c>
      <c r="F22" s="61">
        <v>0</v>
      </c>
      <c r="G22" s="62">
        <v>44700</v>
      </c>
      <c r="H22" s="446" t="s">
        <v>496</v>
      </c>
      <c r="I22" s="411">
        <v>5250</v>
      </c>
      <c r="J22" s="45">
        <f t="shared" si="0"/>
        <v>5250</v>
      </c>
      <c r="K22" s="76">
        <v>36.5</v>
      </c>
      <c r="L22" s="65"/>
      <c r="M22" s="65"/>
      <c r="N22" s="48">
        <f t="shared" si="1"/>
        <v>191625</v>
      </c>
      <c r="O22" s="417" t="s">
        <v>497</v>
      </c>
      <c r="P22" s="418">
        <v>44714</v>
      </c>
      <c r="Q22" s="79">
        <v>0</v>
      </c>
      <c r="R22" s="67">
        <v>44701</v>
      </c>
      <c r="S22" s="51">
        <v>0</v>
      </c>
      <c r="T22" s="92" t="s">
        <v>431</v>
      </c>
      <c r="U22" s="53" t="s">
        <v>559</v>
      </c>
      <c r="V22" s="54">
        <v>0</v>
      </c>
      <c r="W22" s="53" t="s">
        <v>507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450</v>
      </c>
      <c r="D23" s="60">
        <v>51</v>
      </c>
      <c r="E23" s="40">
        <f t="shared" si="2"/>
        <v>1099050</v>
      </c>
      <c r="F23" s="61">
        <v>21550</v>
      </c>
      <c r="G23" s="62">
        <v>44701</v>
      </c>
      <c r="H23" s="446" t="s">
        <v>500</v>
      </c>
      <c r="I23" s="411">
        <v>21420</v>
      </c>
      <c r="J23" s="45">
        <f t="shared" si="0"/>
        <v>-130</v>
      </c>
      <c r="K23" s="76">
        <v>36.5</v>
      </c>
      <c r="L23" s="65"/>
      <c r="M23" s="65"/>
      <c r="N23" s="48">
        <f t="shared" si="1"/>
        <v>781830</v>
      </c>
      <c r="O23" s="417" t="s">
        <v>63</v>
      </c>
      <c r="P23" s="418">
        <v>44715</v>
      </c>
      <c r="Q23" s="79">
        <v>26900</v>
      </c>
      <c r="R23" s="67">
        <v>44701</v>
      </c>
      <c r="S23" s="51">
        <v>11200</v>
      </c>
      <c r="T23" s="92" t="s">
        <v>432</v>
      </c>
      <c r="U23" s="53" t="s">
        <v>559</v>
      </c>
      <c r="V23" s="54">
        <v>4640</v>
      </c>
      <c r="W23" s="53" t="s">
        <v>507</v>
      </c>
      <c r="X23" s="70">
        <v>4176</v>
      </c>
    </row>
    <row r="24" spans="1:24" ht="28.5" customHeight="1" thickTop="1" thickBot="1" x14ac:dyDescent="0.35">
      <c r="A24" s="83" t="s">
        <v>223</v>
      </c>
      <c r="B24" s="58" t="s">
        <v>32</v>
      </c>
      <c r="C24" s="59" t="s">
        <v>450</v>
      </c>
      <c r="D24" s="60">
        <v>51</v>
      </c>
      <c r="E24" s="40">
        <f t="shared" si="2"/>
        <v>0</v>
      </c>
      <c r="F24" s="61">
        <v>0</v>
      </c>
      <c r="G24" s="62">
        <v>44701</v>
      </c>
      <c r="H24" s="446" t="s">
        <v>499</v>
      </c>
      <c r="I24" s="411">
        <v>5730</v>
      </c>
      <c r="J24" s="45">
        <f t="shared" si="0"/>
        <v>5730</v>
      </c>
      <c r="K24" s="76">
        <v>36.5</v>
      </c>
      <c r="L24" s="65"/>
      <c r="M24" s="65"/>
      <c r="N24" s="48">
        <f t="shared" si="1"/>
        <v>209145</v>
      </c>
      <c r="O24" s="416" t="s">
        <v>61</v>
      </c>
      <c r="P24" s="418">
        <v>44715</v>
      </c>
      <c r="Q24" s="79">
        <v>0</v>
      </c>
      <c r="R24" s="67">
        <v>44701</v>
      </c>
      <c r="S24" s="91">
        <v>0</v>
      </c>
      <c r="T24" s="92" t="s">
        <v>432</v>
      </c>
      <c r="U24" s="53" t="s">
        <v>559</v>
      </c>
      <c r="V24" s="54">
        <v>0</v>
      </c>
      <c r="W24" s="53" t="s">
        <v>507</v>
      </c>
      <c r="X24" s="70">
        <v>0</v>
      </c>
    </row>
    <row r="25" spans="1:24" ht="48.75" thickTop="1" thickBot="1" x14ac:dyDescent="0.35">
      <c r="A25" s="71" t="s">
        <v>456</v>
      </c>
      <c r="B25" s="58" t="s">
        <v>457</v>
      </c>
      <c r="C25" s="59" t="s">
        <v>478</v>
      </c>
      <c r="D25" s="60">
        <v>51</v>
      </c>
      <c r="E25" s="40">
        <f t="shared" si="2"/>
        <v>1092930</v>
      </c>
      <c r="F25" s="61">
        <v>21430</v>
      </c>
      <c r="G25" s="62">
        <v>44703</v>
      </c>
      <c r="H25" s="446" t="s">
        <v>502</v>
      </c>
      <c r="I25" s="411">
        <f>22170-557.05</f>
        <v>21612.95</v>
      </c>
      <c r="J25" s="45">
        <f t="shared" si="0"/>
        <v>182.95000000000073</v>
      </c>
      <c r="K25" s="76">
        <v>37</v>
      </c>
      <c r="L25" s="65"/>
      <c r="M25" s="65"/>
      <c r="N25" s="48">
        <f t="shared" si="1"/>
        <v>799679.15</v>
      </c>
      <c r="O25" s="417" t="s">
        <v>61</v>
      </c>
      <c r="P25" s="418">
        <v>44718</v>
      </c>
      <c r="Q25" s="79">
        <v>26793</v>
      </c>
      <c r="R25" s="67">
        <v>44708</v>
      </c>
      <c r="S25" s="51">
        <v>28000</v>
      </c>
      <c r="T25" s="92" t="s">
        <v>470</v>
      </c>
      <c r="U25" s="53" t="s">
        <v>559</v>
      </c>
      <c r="V25" s="54">
        <v>4640</v>
      </c>
      <c r="W25" s="53" t="s">
        <v>507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32</v>
      </c>
      <c r="C26" s="59" t="s">
        <v>478</v>
      </c>
      <c r="D26" s="60">
        <v>0</v>
      </c>
      <c r="E26" s="40">
        <f t="shared" si="2"/>
        <v>0</v>
      </c>
      <c r="F26" s="61">
        <v>0</v>
      </c>
      <c r="G26" s="62">
        <v>44703</v>
      </c>
      <c r="H26" s="446" t="s">
        <v>501</v>
      </c>
      <c r="I26" s="411">
        <v>5385</v>
      </c>
      <c r="J26" s="45">
        <f t="shared" si="0"/>
        <v>5385</v>
      </c>
      <c r="K26" s="76">
        <v>37</v>
      </c>
      <c r="L26" s="65"/>
      <c r="M26" s="65"/>
      <c r="N26" s="48">
        <f t="shared" si="1"/>
        <v>199245</v>
      </c>
      <c r="O26" s="417" t="s">
        <v>61</v>
      </c>
      <c r="P26" s="418">
        <v>44718</v>
      </c>
      <c r="Q26" s="79">
        <v>0</v>
      </c>
      <c r="R26" s="67">
        <v>44708</v>
      </c>
      <c r="S26" s="51">
        <v>0</v>
      </c>
      <c r="T26" s="92" t="s">
        <v>470</v>
      </c>
      <c r="U26" s="53" t="s">
        <v>559</v>
      </c>
      <c r="V26" s="54">
        <v>0</v>
      </c>
      <c r="W26" s="53" t="s">
        <v>507</v>
      </c>
      <c r="X26" s="70">
        <v>0</v>
      </c>
    </row>
    <row r="27" spans="1:24" ht="48.75" thickTop="1" thickBot="1" x14ac:dyDescent="0.35">
      <c r="A27" s="82" t="s">
        <v>458</v>
      </c>
      <c r="B27" s="58" t="s">
        <v>459</v>
      </c>
      <c r="C27" s="59" t="s">
        <v>479</v>
      </c>
      <c r="D27" s="60">
        <v>51</v>
      </c>
      <c r="E27" s="40">
        <f t="shared" si="2"/>
        <v>1068450</v>
      </c>
      <c r="F27" s="61">
        <v>20950</v>
      </c>
      <c r="G27" s="62">
        <v>44705</v>
      </c>
      <c r="H27" s="446" t="s">
        <v>503</v>
      </c>
      <c r="I27" s="411">
        <f>21470-429.4</f>
        <v>21040.6</v>
      </c>
      <c r="J27" s="45">
        <f t="shared" si="0"/>
        <v>90.599999999998545</v>
      </c>
      <c r="K27" s="76">
        <v>37</v>
      </c>
      <c r="L27" s="65"/>
      <c r="M27" s="65"/>
      <c r="N27" s="48">
        <f t="shared" si="1"/>
        <v>778502.2</v>
      </c>
      <c r="O27" s="417" t="s">
        <v>504</v>
      </c>
      <c r="P27" s="418">
        <v>44719</v>
      </c>
      <c r="Q27" s="79">
        <v>26900</v>
      </c>
      <c r="R27" s="67">
        <v>44708</v>
      </c>
      <c r="S27" s="91">
        <v>28000</v>
      </c>
      <c r="T27" s="92" t="s">
        <v>471</v>
      </c>
      <c r="U27" s="53" t="s">
        <v>559</v>
      </c>
      <c r="V27" s="54">
        <v>4640</v>
      </c>
      <c r="W27" s="53" t="s">
        <v>507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479</v>
      </c>
      <c r="D28" s="60">
        <v>0</v>
      </c>
      <c r="E28" s="40">
        <f t="shared" si="2"/>
        <v>0</v>
      </c>
      <c r="F28" s="61">
        <v>0</v>
      </c>
      <c r="G28" s="62">
        <v>44705</v>
      </c>
      <c r="H28" s="446" t="s">
        <v>492</v>
      </c>
      <c r="I28" s="411">
        <v>5535</v>
      </c>
      <c r="J28" s="45">
        <f t="shared" si="0"/>
        <v>5535</v>
      </c>
      <c r="K28" s="76">
        <v>37</v>
      </c>
      <c r="L28" s="65"/>
      <c r="M28" s="65"/>
      <c r="N28" s="48">
        <f t="shared" si="1"/>
        <v>204795</v>
      </c>
      <c r="O28" s="417" t="s">
        <v>59</v>
      </c>
      <c r="P28" s="418">
        <v>44719</v>
      </c>
      <c r="Q28" s="66">
        <v>0</v>
      </c>
      <c r="R28" s="67">
        <v>44708</v>
      </c>
      <c r="S28" s="91">
        <v>0</v>
      </c>
      <c r="T28" s="92" t="s">
        <v>471</v>
      </c>
      <c r="U28" s="53" t="s">
        <v>559</v>
      </c>
      <c r="V28" s="54">
        <v>0</v>
      </c>
      <c r="W28" s="53" t="s">
        <v>507</v>
      </c>
      <c r="X28" s="70">
        <v>0</v>
      </c>
    </row>
    <row r="29" spans="1:24" ht="33" thickTop="1" thickBot="1" x14ac:dyDescent="0.35">
      <c r="A29" s="57" t="s">
        <v>47</v>
      </c>
      <c r="B29" s="93" t="s">
        <v>290</v>
      </c>
      <c r="C29" s="59" t="s">
        <v>480</v>
      </c>
      <c r="D29" s="60">
        <v>53</v>
      </c>
      <c r="E29" s="40">
        <f t="shared" si="2"/>
        <v>1176070</v>
      </c>
      <c r="F29" s="61">
        <v>22190</v>
      </c>
      <c r="G29" s="62">
        <v>44707</v>
      </c>
      <c r="H29" s="446" t="s">
        <v>505</v>
      </c>
      <c r="I29" s="411">
        <v>22070</v>
      </c>
      <c r="J29" s="45">
        <f t="shared" si="0"/>
        <v>-120</v>
      </c>
      <c r="K29" s="76">
        <v>37.5</v>
      </c>
      <c r="L29" s="65"/>
      <c r="M29" s="65"/>
      <c r="N29" s="48">
        <f t="shared" si="1"/>
        <v>827625</v>
      </c>
      <c r="O29" s="417" t="s">
        <v>61</v>
      </c>
      <c r="P29" s="418">
        <v>44721</v>
      </c>
      <c r="Q29" s="456">
        <v>26365</v>
      </c>
      <c r="R29" s="95">
        <v>44708</v>
      </c>
      <c r="S29" s="91">
        <v>28000</v>
      </c>
      <c r="T29" s="92" t="s">
        <v>472</v>
      </c>
      <c r="U29" s="53" t="s">
        <v>559</v>
      </c>
      <c r="V29" s="54">
        <v>4640</v>
      </c>
      <c r="W29" s="53" t="s">
        <v>507</v>
      </c>
      <c r="X29" s="70">
        <v>4176</v>
      </c>
    </row>
    <row r="30" spans="1:24" ht="22.5" customHeight="1" thickTop="1" thickBot="1" x14ac:dyDescent="0.35">
      <c r="A30" s="57" t="s">
        <v>223</v>
      </c>
      <c r="B30" s="93" t="s">
        <v>32</v>
      </c>
      <c r="C30" s="59" t="s">
        <v>480</v>
      </c>
      <c r="D30" s="60">
        <v>53</v>
      </c>
      <c r="E30" s="40">
        <f t="shared" si="2"/>
        <v>0</v>
      </c>
      <c r="F30" s="61">
        <v>0</v>
      </c>
      <c r="G30" s="62">
        <v>44707</v>
      </c>
      <c r="H30" s="446" t="s">
        <v>494</v>
      </c>
      <c r="I30" s="411">
        <v>5870</v>
      </c>
      <c r="J30" s="45">
        <f t="shared" si="0"/>
        <v>5870</v>
      </c>
      <c r="K30" s="76">
        <v>37.5</v>
      </c>
      <c r="L30" s="65"/>
      <c r="M30" s="65"/>
      <c r="N30" s="48">
        <f t="shared" si="1"/>
        <v>220125</v>
      </c>
      <c r="O30" s="417" t="s">
        <v>59</v>
      </c>
      <c r="P30" s="418">
        <v>44721</v>
      </c>
      <c r="Q30" s="94">
        <v>0</v>
      </c>
      <c r="R30" s="95">
        <v>44708</v>
      </c>
      <c r="S30" s="91">
        <v>0</v>
      </c>
      <c r="T30" s="92" t="s">
        <v>472</v>
      </c>
      <c r="U30" s="53" t="s">
        <v>559</v>
      </c>
      <c r="V30" s="54">
        <v>0</v>
      </c>
      <c r="W30" s="53" t="s">
        <v>507</v>
      </c>
      <c r="X30" s="70">
        <v>0</v>
      </c>
    </row>
    <row r="31" spans="1:24" ht="30.75" customHeight="1" thickTop="1" thickBot="1" x14ac:dyDescent="0.35">
      <c r="A31" s="71" t="s">
        <v>69</v>
      </c>
      <c r="B31" s="93" t="s">
        <v>72</v>
      </c>
      <c r="C31" s="59" t="s">
        <v>481</v>
      </c>
      <c r="D31" s="60">
        <v>54</v>
      </c>
      <c r="E31" s="40">
        <f t="shared" si="2"/>
        <v>1225260</v>
      </c>
      <c r="F31" s="61">
        <v>22690</v>
      </c>
      <c r="G31" s="62">
        <v>44708</v>
      </c>
      <c r="H31" s="446" t="s">
        <v>495</v>
      </c>
      <c r="I31" s="411">
        <v>22530</v>
      </c>
      <c r="J31" s="45">
        <f t="shared" si="0"/>
        <v>-160</v>
      </c>
      <c r="K31" s="76">
        <v>38</v>
      </c>
      <c r="L31" s="65"/>
      <c r="M31" s="65"/>
      <c r="N31" s="48">
        <f t="shared" si="1"/>
        <v>856140</v>
      </c>
      <c r="O31" s="417" t="s">
        <v>59</v>
      </c>
      <c r="P31" s="418">
        <v>44722</v>
      </c>
      <c r="Q31" s="94">
        <v>26900</v>
      </c>
      <c r="R31" s="95">
        <v>44708</v>
      </c>
      <c r="S31" s="91">
        <v>28000</v>
      </c>
      <c r="T31" s="92" t="s">
        <v>461</v>
      </c>
      <c r="U31" s="53" t="s">
        <v>559</v>
      </c>
      <c r="V31" s="54">
        <v>4640</v>
      </c>
      <c r="W31" s="53" t="s">
        <v>507</v>
      </c>
      <c r="X31" s="70">
        <v>4176</v>
      </c>
    </row>
    <row r="32" spans="1:24" ht="25.5" customHeight="1" thickTop="1" thickBot="1" x14ac:dyDescent="0.35">
      <c r="A32" s="71" t="s">
        <v>223</v>
      </c>
      <c r="B32" s="93" t="s">
        <v>32</v>
      </c>
      <c r="C32" s="59" t="s">
        <v>481</v>
      </c>
      <c r="D32" s="60">
        <v>54</v>
      </c>
      <c r="E32" s="40">
        <f t="shared" si="2"/>
        <v>0</v>
      </c>
      <c r="F32" s="61">
        <v>0</v>
      </c>
      <c r="G32" s="62">
        <v>44708</v>
      </c>
      <c r="H32" s="446" t="s">
        <v>506</v>
      </c>
      <c r="I32" s="411">
        <v>5930</v>
      </c>
      <c r="J32" s="45">
        <f t="shared" si="0"/>
        <v>5930</v>
      </c>
      <c r="K32" s="76">
        <v>38</v>
      </c>
      <c r="L32" s="65"/>
      <c r="M32" s="65"/>
      <c r="N32" s="48">
        <f t="shared" si="1"/>
        <v>225340</v>
      </c>
      <c r="O32" s="417" t="s">
        <v>59</v>
      </c>
      <c r="P32" s="418">
        <v>44722</v>
      </c>
      <c r="Q32" s="94">
        <v>0</v>
      </c>
      <c r="R32" s="95">
        <v>44708</v>
      </c>
      <c r="S32" s="91">
        <v>0</v>
      </c>
      <c r="T32" s="92" t="s">
        <v>461</v>
      </c>
      <c r="U32" s="53" t="s">
        <v>559</v>
      </c>
      <c r="V32" s="54">
        <v>0</v>
      </c>
      <c r="W32" s="53" t="s">
        <v>507</v>
      </c>
      <c r="X32" s="70">
        <v>0</v>
      </c>
    </row>
    <row r="33" spans="1:24" ht="48.75" thickTop="1" thickBot="1" x14ac:dyDescent="0.35">
      <c r="A33" s="83" t="s">
        <v>460</v>
      </c>
      <c r="B33" s="93" t="s">
        <v>290</v>
      </c>
      <c r="C33" s="59" t="s">
        <v>561</v>
      </c>
      <c r="D33" s="60">
        <v>54</v>
      </c>
      <c r="E33" s="40">
        <f t="shared" si="2"/>
        <v>1134054</v>
      </c>
      <c r="F33" s="61">
        <v>21001</v>
      </c>
      <c r="G33" s="62">
        <v>44710</v>
      </c>
      <c r="H33" s="446" t="s">
        <v>521</v>
      </c>
      <c r="I33" s="411">
        <f>21360-322.02</f>
        <v>21037.98</v>
      </c>
      <c r="J33" s="45">
        <f t="shared" si="0"/>
        <v>36.979999999999563</v>
      </c>
      <c r="K33" s="76">
        <v>38.5</v>
      </c>
      <c r="L33" s="99"/>
      <c r="M33" s="99"/>
      <c r="N33" s="48">
        <f t="shared" si="1"/>
        <v>809962.23</v>
      </c>
      <c r="O33" s="417" t="s">
        <v>61</v>
      </c>
      <c r="P33" s="418">
        <v>44725</v>
      </c>
      <c r="Q33" s="419">
        <v>26793</v>
      </c>
      <c r="R33" s="420">
        <v>44718</v>
      </c>
      <c r="S33" s="91">
        <v>28000</v>
      </c>
      <c r="T33" s="92" t="s">
        <v>488</v>
      </c>
      <c r="U33" s="53" t="s">
        <v>559</v>
      </c>
      <c r="V33" s="54">
        <v>4640</v>
      </c>
      <c r="W33" s="53" t="s">
        <v>507</v>
      </c>
      <c r="X33" s="70">
        <v>4176</v>
      </c>
    </row>
    <row r="34" spans="1:24" ht="33" thickTop="1" thickBot="1" x14ac:dyDescent="0.35">
      <c r="A34" s="82" t="s">
        <v>50</v>
      </c>
      <c r="B34" s="93" t="s">
        <v>32</v>
      </c>
      <c r="C34" s="59" t="s">
        <v>561</v>
      </c>
      <c r="D34" s="60">
        <v>0</v>
      </c>
      <c r="E34" s="40">
        <f t="shared" si="2"/>
        <v>0</v>
      </c>
      <c r="F34" s="61">
        <v>0</v>
      </c>
      <c r="G34" s="62">
        <v>44710</v>
      </c>
      <c r="H34" s="446" t="s">
        <v>523</v>
      </c>
      <c r="I34" s="411">
        <v>5355</v>
      </c>
      <c r="J34" s="45">
        <f t="shared" si="0"/>
        <v>5355</v>
      </c>
      <c r="K34" s="76">
        <v>38.5</v>
      </c>
      <c r="L34" s="99"/>
      <c r="M34" s="99"/>
      <c r="N34" s="48">
        <f t="shared" si="1"/>
        <v>206167.5</v>
      </c>
      <c r="O34" s="417" t="s">
        <v>61</v>
      </c>
      <c r="P34" s="418">
        <v>44725</v>
      </c>
      <c r="Q34" s="419">
        <v>0</v>
      </c>
      <c r="R34" s="420">
        <v>44718</v>
      </c>
      <c r="S34" s="91">
        <v>0</v>
      </c>
      <c r="T34" s="92" t="s">
        <v>488</v>
      </c>
      <c r="U34" s="53" t="s">
        <v>559</v>
      </c>
      <c r="V34" s="54">
        <v>0</v>
      </c>
      <c r="W34" s="53" t="s">
        <v>507</v>
      </c>
      <c r="X34" s="70">
        <v>0</v>
      </c>
    </row>
    <row r="35" spans="1:24" ht="26.25" customHeight="1" thickTop="1" thickBot="1" x14ac:dyDescent="0.35">
      <c r="A35" s="513" t="s">
        <v>477</v>
      </c>
      <c r="B35" s="93" t="s">
        <v>476</v>
      </c>
      <c r="C35" s="59" t="s">
        <v>562</v>
      </c>
      <c r="D35" s="60">
        <v>54</v>
      </c>
      <c r="E35" s="40">
        <f t="shared" si="2"/>
        <v>1243728</v>
      </c>
      <c r="F35" s="61">
        <v>23032</v>
      </c>
      <c r="G35" s="62">
        <v>44712</v>
      </c>
      <c r="H35" s="446" t="s">
        <v>522</v>
      </c>
      <c r="I35" s="411">
        <v>23032</v>
      </c>
      <c r="J35" s="45">
        <f t="shared" si="0"/>
        <v>0</v>
      </c>
      <c r="K35" s="100">
        <v>52.7</v>
      </c>
      <c r="L35" s="99"/>
      <c r="M35" s="99"/>
      <c r="N35" s="48">
        <f t="shared" si="1"/>
        <v>1213786.4000000001</v>
      </c>
      <c r="O35" s="417" t="s">
        <v>61</v>
      </c>
      <c r="P35" s="418">
        <v>44726</v>
      </c>
      <c r="Q35" s="419"/>
      <c r="R35" s="420"/>
      <c r="S35" s="91">
        <v>28000</v>
      </c>
      <c r="T35" s="92" t="s">
        <v>489</v>
      </c>
      <c r="U35" s="53"/>
      <c r="V35" s="54">
        <v>0</v>
      </c>
      <c r="W35" s="53" t="s">
        <v>220</v>
      </c>
      <c r="X35" s="70">
        <v>4176</v>
      </c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>
        <v>5600.48</v>
      </c>
      <c r="W36" s="53"/>
      <c r="X36" s="70">
        <f>SUM(X4:X35)</f>
        <v>75168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>
        <v>0</v>
      </c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ref="E38:E40" si="3">D38*F38</f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>
        <f>SUM(V19:V37)</f>
        <v>42720.479999999996</v>
      </c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3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3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4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5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5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5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5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5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5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5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5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5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5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5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5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81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69" t="s">
        <v>473</v>
      </c>
      <c r="D55" s="439"/>
      <c r="E55" s="60"/>
      <c r="F55" s="151">
        <v>965.8</v>
      </c>
      <c r="G55" s="152">
        <v>44683</v>
      </c>
      <c r="H55" s="467" t="s">
        <v>474</v>
      </c>
      <c r="I55" s="151">
        <v>965.8</v>
      </c>
      <c r="J55" s="45">
        <f t="shared" si="0"/>
        <v>0</v>
      </c>
      <c r="K55" s="46">
        <v>96</v>
      </c>
      <c r="L55" s="65"/>
      <c r="M55" s="65"/>
      <c r="N55" s="48">
        <f t="shared" si="1"/>
        <v>92716.799999999988</v>
      </c>
      <c r="O55" s="164" t="s">
        <v>59</v>
      </c>
      <c r="P55" s="62">
        <v>44708</v>
      </c>
      <c r="Q55" s="128"/>
      <c r="R55" s="158"/>
      <c r="S55" s="92"/>
      <c r="T55" s="92"/>
      <c r="U55" s="159"/>
      <c r="V55" s="160"/>
    </row>
    <row r="56" spans="1:24" s="161" customFormat="1" ht="18.75" x14ac:dyDescent="0.3">
      <c r="A56" s="468" t="s">
        <v>41</v>
      </c>
      <c r="B56" s="438" t="s">
        <v>23</v>
      </c>
      <c r="C56" s="482"/>
      <c r="D56" s="440"/>
      <c r="E56" s="60"/>
      <c r="F56" s="151"/>
      <c r="G56" s="152"/>
      <c r="H56" s="467"/>
      <c r="I56" s="151"/>
      <c r="J56" s="45">
        <f t="shared" si="0"/>
        <v>0</v>
      </c>
      <c r="K56" s="46"/>
      <c r="L56" s="65"/>
      <c r="M56" s="65"/>
      <c r="N56" s="48">
        <f t="shared" si="1"/>
        <v>0</v>
      </c>
      <c r="O56" s="164"/>
      <c r="P56" s="62"/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472"/>
      <c r="B62" s="178"/>
      <c r="C62" s="183"/>
      <c r="D62" s="168"/>
      <c r="E62" s="60"/>
      <c r="F62" s="151"/>
      <c r="G62" s="152"/>
      <c r="H62" s="475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164"/>
      <c r="P62" s="62"/>
      <c r="Q62" s="164"/>
      <c r="R62" s="129"/>
      <c r="S62" s="92"/>
      <c r="T62" s="92"/>
      <c r="U62" s="53"/>
      <c r="V62" s="54"/>
    </row>
    <row r="63" spans="1:24" ht="17.25" x14ac:dyDescent="0.3">
      <c r="A63" s="473"/>
      <c r="B63" s="178"/>
      <c r="C63" s="474"/>
      <c r="D63" s="168"/>
      <c r="E63" s="60"/>
      <c r="F63" s="151"/>
      <c r="G63" s="152"/>
      <c r="H63" s="475"/>
      <c r="I63" s="151"/>
      <c r="J63" s="45">
        <f t="shared" si="0"/>
        <v>0</v>
      </c>
      <c r="K63" s="166"/>
      <c r="L63" s="99"/>
      <c r="M63" s="99"/>
      <c r="N63" s="48">
        <f t="shared" si="1"/>
        <v>0</v>
      </c>
      <c r="O63" s="164"/>
      <c r="P63" s="62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4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403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164"/>
      <c r="P81" s="403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5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5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5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5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5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5"/>
        <v>0</v>
      </c>
      <c r="F87" s="64"/>
      <c r="G87" s="117"/>
      <c r="H87" s="63"/>
      <c r="I87" s="64"/>
      <c r="J87" s="45">
        <f t="shared" si="0"/>
        <v>0</v>
      </c>
      <c r="K87" s="100"/>
      <c r="L87" s="558"/>
      <c r="M87" s="559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5"/>
        <v>0</v>
      </c>
      <c r="F88" s="64"/>
      <c r="G88" s="117"/>
      <c r="H88" s="63"/>
      <c r="I88" s="64"/>
      <c r="J88" s="45">
        <f t="shared" si="0"/>
        <v>0</v>
      </c>
      <c r="K88" s="100"/>
      <c r="L88" s="558"/>
      <c r="M88" s="559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5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5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5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5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5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5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54"/>
      <c r="P94" s="550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5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55"/>
      <c r="P95" s="551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5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5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5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5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5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5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5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5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5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5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5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6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6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6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6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6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6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6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6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6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7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6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7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6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7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6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7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6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7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6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7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6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7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6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7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6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7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6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7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6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7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6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48">
        <f t="shared" si="7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6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7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6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7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6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7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6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48">
        <f t="shared" si="7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6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7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6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7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6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7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6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7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6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7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6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7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6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7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6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7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6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7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6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7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6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7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6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7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6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7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6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7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6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7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6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7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6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7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6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7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6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7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6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7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6"/>
        <v>0</v>
      </c>
      <c r="F151" s="64"/>
      <c r="G151" s="235"/>
      <c r="H151" s="212"/>
      <c r="I151" s="64"/>
      <c r="J151" s="45">
        <f t="shared" ref="J151:J214" si="8">I151-F151</f>
        <v>0</v>
      </c>
      <c r="K151" s="236"/>
      <c r="L151" s="242"/>
      <c r="M151" s="242"/>
      <c r="N151" s="48">
        <f t="shared" si="7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6"/>
        <v>0</v>
      </c>
      <c r="F152" s="64"/>
      <c r="G152" s="235"/>
      <c r="H152" s="212"/>
      <c r="I152" s="64"/>
      <c r="J152" s="45">
        <f t="shared" si="8"/>
        <v>0</v>
      </c>
      <c r="K152" s="236"/>
      <c r="L152" s="242"/>
      <c r="M152" s="242"/>
      <c r="N152" s="48">
        <f t="shared" si="7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6"/>
        <v>0</v>
      </c>
      <c r="F153" s="64"/>
      <c r="G153" s="235"/>
      <c r="H153" s="243"/>
      <c r="I153" s="64"/>
      <c r="J153" s="45">
        <f t="shared" si="8"/>
        <v>0</v>
      </c>
      <c r="K153" s="244"/>
      <c r="L153" s="242"/>
      <c r="M153" s="242"/>
      <c r="N153" s="48">
        <f t="shared" si="7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6"/>
        <v>0</v>
      </c>
      <c r="F154" s="64"/>
      <c r="G154" s="235"/>
      <c r="H154" s="212"/>
      <c r="I154" s="64"/>
      <c r="J154" s="45">
        <f t="shared" si="8"/>
        <v>0</v>
      </c>
      <c r="K154" s="246"/>
      <c r="L154" s="247"/>
      <c r="M154" s="247"/>
      <c r="N154" s="48">
        <f t="shared" si="7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6"/>
        <v>0</v>
      </c>
      <c r="F155" s="249"/>
      <c r="G155" s="235"/>
      <c r="H155" s="224"/>
      <c r="I155" s="64"/>
      <c r="J155" s="45">
        <f t="shared" si="8"/>
        <v>0</v>
      </c>
      <c r="K155" s="246"/>
      <c r="L155" s="250"/>
      <c r="M155" s="250"/>
      <c r="N155" s="48">
        <f t="shared" si="7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6"/>
        <v>0</v>
      </c>
      <c r="F156" s="64"/>
      <c r="G156" s="235"/>
      <c r="H156" s="212"/>
      <c r="I156" s="64"/>
      <c r="J156" s="45">
        <f t="shared" si="8"/>
        <v>0</v>
      </c>
      <c r="K156" s="246"/>
      <c r="L156" s="242"/>
      <c r="M156" s="242"/>
      <c r="N156" s="48">
        <f t="shared" si="7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6"/>
        <v>0</v>
      </c>
      <c r="F157" s="64"/>
      <c r="G157" s="235"/>
      <c r="H157" s="251"/>
      <c r="I157" s="64"/>
      <c r="J157" s="45">
        <f t="shared" si="8"/>
        <v>0</v>
      </c>
      <c r="K157" s="100"/>
      <c r="L157" s="242"/>
      <c r="M157" s="242"/>
      <c r="N157" s="48">
        <f t="shared" si="7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6"/>
        <v>0</v>
      </c>
      <c r="F158" s="64"/>
      <c r="G158" s="235"/>
      <c r="H158" s="226"/>
      <c r="I158" s="64"/>
      <c r="J158" s="45">
        <f t="shared" si="8"/>
        <v>0</v>
      </c>
      <c r="K158" s="246"/>
      <c r="L158" s="242"/>
      <c r="M158" s="242"/>
      <c r="N158" s="48">
        <f t="shared" si="7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6"/>
        <v>0</v>
      </c>
      <c r="F159" s="64"/>
      <c r="G159" s="235"/>
      <c r="H159" s="252"/>
      <c r="I159" s="64"/>
      <c r="J159" s="45">
        <f t="shared" si="8"/>
        <v>0</v>
      </c>
      <c r="K159" s="246"/>
      <c r="L159" s="242"/>
      <c r="M159" s="242"/>
      <c r="N159" s="48">
        <f t="shared" si="7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6"/>
        <v>0</v>
      </c>
      <c r="F160" s="64"/>
      <c r="G160" s="235"/>
      <c r="H160" s="253"/>
      <c r="I160" s="64"/>
      <c r="J160" s="45">
        <f t="shared" si="8"/>
        <v>0</v>
      </c>
      <c r="K160" s="246"/>
      <c r="L160" s="254"/>
      <c r="M160" s="254"/>
      <c r="N160" s="48">
        <f t="shared" si="7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6"/>
        <v>0</v>
      </c>
      <c r="F161" s="64"/>
      <c r="G161" s="235"/>
      <c r="H161" s="252"/>
      <c r="I161" s="64"/>
      <c r="J161" s="45">
        <f t="shared" si="8"/>
        <v>0</v>
      </c>
      <c r="K161" s="246"/>
      <c r="L161" s="254"/>
      <c r="M161" s="254"/>
      <c r="N161" s="48">
        <f t="shared" si="7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6"/>
        <v>0</v>
      </c>
      <c r="F162" s="64"/>
      <c r="G162" s="235"/>
      <c r="H162" s="252"/>
      <c r="I162" s="64"/>
      <c r="J162" s="45">
        <f t="shared" si="8"/>
        <v>0</v>
      </c>
      <c r="K162" s="246"/>
      <c r="L162" s="254"/>
      <c r="M162" s="254"/>
      <c r="N162" s="48">
        <f t="shared" si="7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6"/>
        <v>0</v>
      </c>
      <c r="F163" s="64"/>
      <c r="G163" s="235"/>
      <c r="H163" s="252"/>
      <c r="I163" s="64"/>
      <c r="J163" s="45">
        <f t="shared" si="8"/>
        <v>0</v>
      </c>
      <c r="K163" s="100"/>
      <c r="L163" s="99"/>
      <c r="M163" s="99"/>
      <c r="N163" s="48">
        <f t="shared" si="7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6"/>
        <v>0</v>
      </c>
      <c r="F164" s="64"/>
      <c r="G164" s="235"/>
      <c r="H164" s="252"/>
      <c r="I164" s="64"/>
      <c r="J164" s="45">
        <f t="shared" si="8"/>
        <v>0</v>
      </c>
      <c r="K164" s="100"/>
      <c r="L164" s="99"/>
      <c r="M164" s="99"/>
      <c r="N164" s="48">
        <f t="shared" si="7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6"/>
        <v>0</v>
      </c>
      <c r="F165" s="64"/>
      <c r="G165" s="235"/>
      <c r="H165" s="252"/>
      <c r="I165" s="64"/>
      <c r="J165" s="45">
        <f t="shared" si="8"/>
        <v>0</v>
      </c>
      <c r="K165" s="100"/>
      <c r="L165" s="99"/>
      <c r="M165" s="99"/>
      <c r="N165" s="48">
        <f t="shared" si="7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6"/>
        <v>0</v>
      </c>
      <c r="F166" s="64"/>
      <c r="G166" s="235"/>
      <c r="H166" s="238"/>
      <c r="I166" s="64"/>
      <c r="J166" s="45">
        <f t="shared" si="8"/>
        <v>0</v>
      </c>
      <c r="K166" s="100"/>
      <c r="L166" s="99"/>
      <c r="M166" s="99"/>
      <c r="N166" s="48">
        <f t="shared" si="7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6"/>
        <v>0</v>
      </c>
      <c r="F167" s="64"/>
      <c r="G167" s="235"/>
      <c r="H167" s="63"/>
      <c r="I167" s="64"/>
      <c r="J167" s="45">
        <f t="shared" si="8"/>
        <v>0</v>
      </c>
      <c r="K167" s="100"/>
      <c r="L167" s="99"/>
      <c r="M167" s="99"/>
      <c r="N167" s="48">
        <f t="shared" si="7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6"/>
        <v>0</v>
      </c>
      <c r="F168" s="64"/>
      <c r="G168" s="235"/>
      <c r="H168" s="238"/>
      <c r="I168" s="64"/>
      <c r="J168" s="45">
        <f t="shared" si="8"/>
        <v>0</v>
      </c>
      <c r="K168" s="100"/>
      <c r="L168" s="99"/>
      <c r="M168" s="99"/>
      <c r="N168" s="48">
        <f t="shared" si="7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6"/>
        <v>0</v>
      </c>
      <c r="F169" s="64"/>
      <c r="G169" s="235"/>
      <c r="H169" s="238"/>
      <c r="I169" s="64"/>
      <c r="J169" s="45">
        <f t="shared" si="8"/>
        <v>0</v>
      </c>
      <c r="K169" s="100"/>
      <c r="L169" s="99"/>
      <c r="M169" s="99"/>
      <c r="N169" s="48">
        <f t="shared" si="7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6"/>
        <v>0</v>
      </c>
      <c r="F170" s="64"/>
      <c r="G170" s="235"/>
      <c r="H170" s="238"/>
      <c r="I170" s="64"/>
      <c r="J170" s="45">
        <f t="shared" si="8"/>
        <v>0</v>
      </c>
      <c r="K170" s="100"/>
      <c r="L170" s="99"/>
      <c r="M170" s="99"/>
      <c r="N170" s="48">
        <f t="shared" si="7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6"/>
        <v>0</v>
      </c>
      <c r="F171" s="64"/>
      <c r="G171" s="235"/>
      <c r="H171" s="238"/>
      <c r="I171" s="64"/>
      <c r="J171" s="45">
        <f t="shared" si="8"/>
        <v>0</v>
      </c>
      <c r="K171" s="100"/>
      <c r="L171" s="99"/>
      <c r="M171" s="99"/>
      <c r="N171" s="48">
        <f t="shared" si="7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6"/>
        <v>0</v>
      </c>
      <c r="F172" s="64"/>
      <c r="G172" s="235"/>
      <c r="H172" s="238"/>
      <c r="I172" s="64"/>
      <c r="J172" s="45">
        <f t="shared" si="8"/>
        <v>0</v>
      </c>
      <c r="K172" s="100"/>
      <c r="L172" s="99"/>
      <c r="M172" s="99"/>
      <c r="N172" s="48">
        <f t="shared" si="7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6"/>
        <v>0</v>
      </c>
      <c r="F173" s="64"/>
      <c r="G173" s="264"/>
      <c r="H173" s="238"/>
      <c r="I173" s="64"/>
      <c r="J173" s="45">
        <f t="shared" si="8"/>
        <v>0</v>
      </c>
      <c r="K173" s="100"/>
      <c r="L173" s="99"/>
      <c r="M173" s="99"/>
      <c r="N173" s="48">
        <f t="shared" si="7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6"/>
        <v>0</v>
      </c>
      <c r="F174" s="64"/>
      <c r="G174" s="117"/>
      <c r="H174" s="238"/>
      <c r="I174" s="64"/>
      <c r="J174" s="45">
        <f t="shared" si="8"/>
        <v>0</v>
      </c>
      <c r="K174" s="100"/>
      <c r="L174" s="99"/>
      <c r="M174" s="99"/>
      <c r="N174" s="48">
        <f t="shared" si="7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6"/>
        <v>0</v>
      </c>
      <c r="F175" s="268"/>
      <c r="G175" s="235"/>
      <c r="H175" s="269"/>
      <c r="I175" s="268"/>
      <c r="J175" s="45">
        <f t="shared" si="8"/>
        <v>0</v>
      </c>
      <c r="N175" s="48">
        <f t="shared" si="7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6"/>
        <v>0</v>
      </c>
      <c r="F176" s="268"/>
      <c r="G176" s="235"/>
      <c r="H176" s="269"/>
      <c r="I176" s="268"/>
      <c r="J176" s="45">
        <f t="shared" si="8"/>
        <v>0</v>
      </c>
      <c r="N176" s="48">
        <f t="shared" si="7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9">D177*F177</f>
        <v>0</v>
      </c>
      <c r="F177" s="64"/>
      <c r="G177" s="235"/>
      <c r="H177" s="238"/>
      <c r="I177" s="64"/>
      <c r="J177" s="45">
        <f t="shared" si="8"/>
        <v>0</v>
      </c>
      <c r="K177" s="100"/>
      <c r="L177" s="99"/>
      <c r="M177" s="99"/>
      <c r="N177" s="48">
        <f t="shared" si="7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9"/>
        <v>0</v>
      </c>
      <c r="F178" s="64"/>
      <c r="G178" s="235"/>
      <c r="H178" s="238"/>
      <c r="I178" s="64"/>
      <c r="J178" s="45">
        <f t="shared" si="8"/>
        <v>0</v>
      </c>
      <c r="K178" s="100"/>
      <c r="L178" s="99"/>
      <c r="M178" s="99"/>
      <c r="N178" s="48">
        <f t="shared" si="7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9"/>
        <v>0</v>
      </c>
      <c r="F179" s="64"/>
      <c r="G179" s="264"/>
      <c r="H179" s="238"/>
      <c r="I179" s="64"/>
      <c r="J179" s="45">
        <f t="shared" si="8"/>
        <v>0</v>
      </c>
      <c r="K179" s="100"/>
      <c r="L179" s="99"/>
      <c r="M179" s="99"/>
      <c r="N179" s="48">
        <f t="shared" ref="N179:N242" si="10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9"/>
        <v>0</v>
      </c>
      <c r="F180" s="64"/>
      <c r="G180" s="264"/>
      <c r="H180" s="238"/>
      <c r="I180" s="64"/>
      <c r="J180" s="45">
        <f t="shared" si="8"/>
        <v>0</v>
      </c>
      <c r="K180" s="100"/>
      <c r="L180" s="99"/>
      <c r="M180" s="99"/>
      <c r="N180" s="48">
        <f t="shared" si="10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9"/>
        <v>0</v>
      </c>
      <c r="F181" s="64"/>
      <c r="G181" s="264"/>
      <c r="H181" s="238"/>
      <c r="I181" s="64"/>
      <c r="J181" s="45">
        <f t="shared" si="8"/>
        <v>0</v>
      </c>
      <c r="K181" s="100"/>
      <c r="L181" s="99"/>
      <c r="M181" s="99"/>
      <c r="N181" s="48">
        <f t="shared" si="10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9"/>
        <v>0</v>
      </c>
      <c r="F182" s="64"/>
      <c r="G182" s="264"/>
      <c r="H182" s="238"/>
      <c r="I182" s="64"/>
      <c r="J182" s="45">
        <f t="shared" si="8"/>
        <v>0</v>
      </c>
      <c r="K182" s="100"/>
      <c r="L182" s="99"/>
      <c r="M182" s="99"/>
      <c r="N182" s="48">
        <f t="shared" si="10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9"/>
        <v>0</v>
      </c>
      <c r="F183" s="64"/>
      <c r="G183" s="264"/>
      <c r="H183" s="238"/>
      <c r="I183" s="64"/>
      <c r="J183" s="45">
        <f t="shared" si="8"/>
        <v>0</v>
      </c>
      <c r="K183" s="100"/>
      <c r="L183" s="99"/>
      <c r="M183" s="99"/>
      <c r="N183" s="48">
        <f t="shared" si="10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9"/>
        <v>0</v>
      </c>
      <c r="F184" s="64"/>
      <c r="G184" s="235"/>
      <c r="H184" s="238"/>
      <c r="I184" s="64"/>
      <c r="J184" s="45">
        <f t="shared" si="8"/>
        <v>0</v>
      </c>
      <c r="K184" s="100"/>
      <c r="L184" s="99"/>
      <c r="M184" s="99"/>
      <c r="N184" s="48">
        <f t="shared" si="10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9"/>
        <v>0</v>
      </c>
      <c r="F185" s="64"/>
      <c r="G185" s="235"/>
      <c r="H185" s="238"/>
      <c r="I185" s="64"/>
      <c r="J185" s="45">
        <f t="shared" si="8"/>
        <v>0</v>
      </c>
      <c r="K185" s="100"/>
      <c r="L185" s="99"/>
      <c r="M185" s="99"/>
      <c r="N185" s="48">
        <f t="shared" si="10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9"/>
        <v>0</v>
      </c>
      <c r="F186" s="64"/>
      <c r="G186" s="235"/>
      <c r="H186" s="238"/>
      <c r="I186" s="64"/>
      <c r="J186" s="45">
        <f t="shared" si="8"/>
        <v>0</v>
      </c>
      <c r="K186" s="100"/>
      <c r="L186" s="99"/>
      <c r="M186" s="99"/>
      <c r="N186" s="48">
        <f t="shared" si="10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9"/>
        <v>0</v>
      </c>
      <c r="F187" s="64"/>
      <c r="G187" s="235"/>
      <c r="H187" s="238"/>
      <c r="I187" s="64"/>
      <c r="J187" s="45">
        <f t="shared" si="8"/>
        <v>0</v>
      </c>
      <c r="K187" s="100"/>
      <c r="L187" s="99"/>
      <c r="M187" s="99"/>
      <c r="N187" s="48">
        <f t="shared" si="10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9"/>
        <v>0</v>
      </c>
      <c r="F188" s="64"/>
      <c r="G188" s="235"/>
      <c r="H188" s="238"/>
      <c r="I188" s="64"/>
      <c r="J188" s="45">
        <f t="shared" si="8"/>
        <v>0</v>
      </c>
      <c r="K188" s="100"/>
      <c r="L188" s="99"/>
      <c r="M188" s="99"/>
      <c r="N188" s="48">
        <f t="shared" si="10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9"/>
        <v>0</v>
      </c>
      <c r="F189" s="64"/>
      <c r="G189" s="117"/>
      <c r="H189" s="238"/>
      <c r="I189" s="64"/>
      <c r="J189" s="45">
        <f t="shared" si="8"/>
        <v>0</v>
      </c>
      <c r="K189" s="100"/>
      <c r="L189" s="99"/>
      <c r="M189" s="99"/>
      <c r="N189" s="48">
        <f t="shared" si="10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9"/>
        <v>0</v>
      </c>
      <c r="F190" s="64"/>
      <c r="G190" s="235"/>
      <c r="H190" s="238"/>
      <c r="I190" s="64"/>
      <c r="J190" s="45">
        <f t="shared" si="8"/>
        <v>0</v>
      </c>
      <c r="K190" s="100"/>
      <c r="L190" s="99"/>
      <c r="M190" s="99"/>
      <c r="N190" s="48">
        <f t="shared" si="10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9"/>
        <v>0</v>
      </c>
      <c r="F191" s="64"/>
      <c r="G191" s="235"/>
      <c r="H191" s="238"/>
      <c r="I191" s="64"/>
      <c r="J191" s="45">
        <f t="shared" si="8"/>
        <v>0</v>
      </c>
      <c r="K191" s="100"/>
      <c r="L191" s="99"/>
      <c r="M191" s="99"/>
      <c r="N191" s="48">
        <f t="shared" si="10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9"/>
        <v>0</v>
      </c>
      <c r="F192" s="64"/>
      <c r="G192" s="235"/>
      <c r="H192" s="238"/>
      <c r="I192" s="64"/>
      <c r="J192" s="45">
        <f t="shared" si="8"/>
        <v>0</v>
      </c>
      <c r="K192" s="100"/>
      <c r="L192" s="99"/>
      <c r="M192" s="99"/>
      <c r="N192" s="48">
        <f t="shared" si="10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9"/>
        <v>0</v>
      </c>
      <c r="F193" s="281"/>
      <c r="G193" s="264"/>
      <c r="H193" s="238"/>
      <c r="I193" s="64"/>
      <c r="J193" s="45">
        <f t="shared" si="8"/>
        <v>0</v>
      </c>
      <c r="K193" s="100"/>
      <c r="L193" s="99"/>
      <c r="M193" s="99"/>
      <c r="N193" s="48">
        <f t="shared" si="10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9"/>
        <v>0</v>
      </c>
      <c r="F194" s="281"/>
      <c r="G194" s="264"/>
      <c r="H194" s="238"/>
      <c r="I194" s="64"/>
      <c r="J194" s="45">
        <f t="shared" si="8"/>
        <v>0</v>
      </c>
      <c r="K194" s="100"/>
      <c r="L194" s="99"/>
      <c r="M194" s="99"/>
      <c r="N194" s="48">
        <f t="shared" si="10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9"/>
        <v>0</v>
      </c>
      <c r="F195" s="281"/>
      <c r="G195" s="264"/>
      <c r="H195" s="238"/>
      <c r="I195" s="64"/>
      <c r="J195" s="45">
        <f t="shared" si="8"/>
        <v>0</v>
      </c>
      <c r="K195" s="100"/>
      <c r="L195" s="99"/>
      <c r="M195" s="99"/>
      <c r="N195" s="48">
        <f t="shared" si="10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9"/>
        <v>0</v>
      </c>
      <c r="F196" s="281"/>
      <c r="G196" s="264"/>
      <c r="H196" s="238"/>
      <c r="I196" s="64"/>
      <c r="J196" s="45">
        <f t="shared" si="8"/>
        <v>0</v>
      </c>
      <c r="K196" s="100"/>
      <c r="L196" s="99"/>
      <c r="M196" s="99"/>
      <c r="N196" s="48">
        <f t="shared" si="10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9"/>
        <v>0</v>
      </c>
      <c r="F197" s="281"/>
      <c r="G197" s="264"/>
      <c r="H197" s="238"/>
      <c r="I197" s="64"/>
      <c r="J197" s="45">
        <f t="shared" si="8"/>
        <v>0</v>
      </c>
      <c r="K197" s="100"/>
      <c r="L197" s="99"/>
      <c r="M197" s="99"/>
      <c r="N197" s="48">
        <f t="shared" si="10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9"/>
        <v>0</v>
      </c>
      <c r="F198" s="281"/>
      <c r="G198" s="264"/>
      <c r="H198" s="238"/>
      <c r="I198" s="64"/>
      <c r="J198" s="45">
        <f t="shared" si="8"/>
        <v>0</v>
      </c>
      <c r="K198" s="100"/>
      <c r="L198" s="99"/>
      <c r="M198" s="99"/>
      <c r="N198" s="48">
        <f t="shared" si="10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9"/>
        <v>0</v>
      </c>
      <c r="F199" s="281"/>
      <c r="G199" s="264"/>
      <c r="H199" s="238"/>
      <c r="I199" s="64"/>
      <c r="J199" s="45">
        <f t="shared" si="8"/>
        <v>0</v>
      </c>
      <c r="K199" s="100"/>
      <c r="L199" s="99"/>
      <c r="M199" s="99"/>
      <c r="N199" s="48">
        <f t="shared" si="10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9"/>
        <v>0</v>
      </c>
      <c r="F200" s="64"/>
      <c r="G200" s="264"/>
      <c r="H200" s="238"/>
      <c r="I200" s="64"/>
      <c r="J200" s="45">
        <f t="shared" si="8"/>
        <v>0</v>
      </c>
      <c r="K200" s="100"/>
      <c r="L200" s="99"/>
      <c r="M200" s="99"/>
      <c r="N200" s="48">
        <f t="shared" si="10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9"/>
        <v>0</v>
      </c>
      <c r="F201" s="64"/>
      <c r="G201" s="235"/>
      <c r="H201" s="238"/>
      <c r="I201" s="64"/>
      <c r="J201" s="45">
        <f t="shared" si="8"/>
        <v>0</v>
      </c>
      <c r="K201" s="100"/>
      <c r="L201" s="99"/>
      <c r="M201" s="99"/>
      <c r="N201" s="48">
        <f t="shared" si="10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9"/>
        <v>0</v>
      </c>
      <c r="F202" s="64"/>
      <c r="G202" s="235"/>
      <c r="H202" s="238"/>
      <c r="I202" s="64"/>
      <c r="J202" s="45">
        <f t="shared" si="8"/>
        <v>0</v>
      </c>
      <c r="K202" s="100"/>
      <c r="L202" s="99"/>
      <c r="M202" s="99"/>
      <c r="N202" s="48">
        <f t="shared" si="10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9"/>
        <v>0</v>
      </c>
      <c r="F203" s="64"/>
      <c r="G203" s="235"/>
      <c r="H203" s="238"/>
      <c r="I203" s="64"/>
      <c r="J203" s="45">
        <f t="shared" si="8"/>
        <v>0</v>
      </c>
      <c r="K203" s="100"/>
      <c r="L203" s="99"/>
      <c r="M203" s="99"/>
      <c r="N203" s="48">
        <f t="shared" si="10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9"/>
        <v>0</v>
      </c>
      <c r="F204" s="64"/>
      <c r="G204" s="235"/>
      <c r="H204" s="238"/>
      <c r="I204" s="64"/>
      <c r="J204" s="45">
        <f t="shared" si="8"/>
        <v>0</v>
      </c>
      <c r="K204" s="100"/>
      <c r="L204" s="99"/>
      <c r="M204" s="99"/>
      <c r="N204" s="48">
        <f t="shared" si="10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9"/>
        <v>0</v>
      </c>
      <c r="F205" s="64"/>
      <c r="G205" s="235"/>
      <c r="H205" s="238"/>
      <c r="I205" s="64"/>
      <c r="J205" s="45">
        <f t="shared" si="8"/>
        <v>0</v>
      </c>
      <c r="K205" s="100"/>
      <c r="L205" s="99"/>
      <c r="M205" s="99"/>
      <c r="N205" s="48">
        <f t="shared" si="10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9"/>
        <v>0</v>
      </c>
      <c r="F206" s="64"/>
      <c r="G206" s="235"/>
      <c r="H206" s="238"/>
      <c r="I206" s="64"/>
      <c r="J206" s="45">
        <f t="shared" si="8"/>
        <v>0</v>
      </c>
      <c r="K206" s="100"/>
      <c r="L206" s="99"/>
      <c r="M206" s="99"/>
      <c r="N206" s="48">
        <f t="shared" si="10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9"/>
        <v>0</v>
      </c>
      <c r="F207" s="64"/>
      <c r="G207" s="235"/>
      <c r="H207" s="238"/>
      <c r="I207" s="64"/>
      <c r="J207" s="45">
        <f t="shared" si="8"/>
        <v>0</v>
      </c>
      <c r="K207" s="100"/>
      <c r="L207" s="99"/>
      <c r="M207" s="99"/>
      <c r="N207" s="48">
        <f t="shared" si="10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9"/>
        <v>0</v>
      </c>
      <c r="F208" s="64"/>
      <c r="G208" s="235"/>
      <c r="H208" s="238"/>
      <c r="I208" s="64"/>
      <c r="J208" s="45">
        <f t="shared" si="8"/>
        <v>0</v>
      </c>
      <c r="K208" s="100"/>
      <c r="L208" s="99"/>
      <c r="M208" s="99"/>
      <c r="N208" s="48">
        <f t="shared" si="10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9"/>
        <v>0</v>
      </c>
      <c r="F209" s="64"/>
      <c r="G209" s="117"/>
      <c r="H209" s="63"/>
      <c r="I209" s="64"/>
      <c r="J209" s="45">
        <f t="shared" si="8"/>
        <v>0</v>
      </c>
      <c r="K209" s="100"/>
      <c r="L209" s="99"/>
      <c r="M209" s="99"/>
      <c r="N209" s="48">
        <f t="shared" si="10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9"/>
        <v>0</v>
      </c>
      <c r="F210" s="64"/>
      <c r="G210" s="235"/>
      <c r="H210" s="238"/>
      <c r="I210" s="64"/>
      <c r="J210" s="45">
        <f t="shared" si="8"/>
        <v>0</v>
      </c>
      <c r="K210" s="100"/>
      <c r="L210" s="99"/>
      <c r="M210" s="99"/>
      <c r="N210" s="48">
        <f t="shared" si="10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9"/>
        <v>0</v>
      </c>
      <c r="F211" s="64"/>
      <c r="G211" s="235"/>
      <c r="H211" s="238"/>
      <c r="I211" s="64"/>
      <c r="J211" s="45">
        <f t="shared" si="8"/>
        <v>0</v>
      </c>
      <c r="K211" s="100"/>
      <c r="L211" s="99"/>
      <c r="M211" s="99"/>
      <c r="N211" s="48">
        <f t="shared" si="10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9"/>
        <v>0</v>
      </c>
      <c r="F212" s="64"/>
      <c r="G212" s="235"/>
      <c r="H212" s="238"/>
      <c r="I212" s="64"/>
      <c r="J212" s="45">
        <f t="shared" si="8"/>
        <v>0</v>
      </c>
      <c r="K212" s="100"/>
      <c r="L212" s="99"/>
      <c r="M212" s="99"/>
      <c r="N212" s="48">
        <f t="shared" si="10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9"/>
        <v>0</v>
      </c>
      <c r="F213" s="64"/>
      <c r="G213" s="235"/>
      <c r="H213" s="238"/>
      <c r="I213" s="64"/>
      <c r="J213" s="45">
        <f t="shared" si="8"/>
        <v>0</v>
      </c>
      <c r="K213" s="100"/>
      <c r="L213" s="99"/>
      <c r="M213" s="99"/>
      <c r="N213" s="48">
        <f t="shared" si="10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9"/>
        <v>0</v>
      </c>
      <c r="F214" s="64"/>
      <c r="G214" s="235"/>
      <c r="H214" s="238"/>
      <c r="I214" s="64"/>
      <c r="J214" s="45">
        <f t="shared" si="8"/>
        <v>0</v>
      </c>
      <c r="K214" s="100"/>
      <c r="L214" s="99"/>
      <c r="M214" s="99"/>
      <c r="N214" s="48">
        <f t="shared" si="10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9"/>
        <v>0</v>
      </c>
      <c r="F215" s="64"/>
      <c r="G215" s="235"/>
      <c r="H215" s="238"/>
      <c r="I215" s="64"/>
      <c r="J215" s="45">
        <f t="shared" ref="J215:J258" si="11">I215-F215</f>
        <v>0</v>
      </c>
      <c r="K215" s="100"/>
      <c r="L215" s="99"/>
      <c r="M215" s="99"/>
      <c r="N215" s="48">
        <f t="shared" si="10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9"/>
        <v>0</v>
      </c>
      <c r="F216" s="64"/>
      <c r="G216" s="235"/>
      <c r="H216" s="238"/>
      <c r="I216" s="64"/>
      <c r="J216" s="45">
        <f t="shared" si="11"/>
        <v>0</v>
      </c>
      <c r="K216" s="100"/>
      <c r="L216" s="99"/>
      <c r="M216" s="99"/>
      <c r="N216" s="48">
        <f t="shared" si="10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9"/>
        <v>0</v>
      </c>
      <c r="F217" s="64"/>
      <c r="G217" s="235"/>
      <c r="H217" s="238"/>
      <c r="I217" s="64"/>
      <c r="J217" s="45">
        <f t="shared" si="11"/>
        <v>0</v>
      </c>
      <c r="K217" s="100"/>
      <c r="L217" s="99"/>
      <c r="M217" s="99"/>
      <c r="N217" s="48">
        <f t="shared" si="10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9"/>
        <v>0</v>
      </c>
      <c r="F218" s="64"/>
      <c r="G218" s="235"/>
      <c r="H218" s="238"/>
      <c r="I218" s="64"/>
      <c r="J218" s="45">
        <f t="shared" si="11"/>
        <v>0</v>
      </c>
      <c r="K218" s="100"/>
      <c r="L218" s="99"/>
      <c r="M218" s="99"/>
      <c r="N218" s="48">
        <f t="shared" si="10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9"/>
        <v>0</v>
      </c>
      <c r="F219" s="64"/>
      <c r="G219" s="235"/>
      <c r="H219" s="238"/>
      <c r="I219" s="64"/>
      <c r="J219" s="45">
        <f t="shared" si="11"/>
        <v>0</v>
      </c>
      <c r="K219" s="100"/>
      <c r="L219" s="99"/>
      <c r="M219" s="99"/>
      <c r="N219" s="48">
        <f t="shared" si="10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9"/>
        <v>0</v>
      </c>
      <c r="F220" s="64"/>
      <c r="G220" s="235"/>
      <c r="H220" s="238"/>
      <c r="I220" s="64"/>
      <c r="J220" s="45">
        <f t="shared" si="11"/>
        <v>0</v>
      </c>
      <c r="K220" s="100"/>
      <c r="L220" s="99"/>
      <c r="M220" s="99"/>
      <c r="N220" s="48">
        <f t="shared" si="10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9"/>
        <v>0</v>
      </c>
      <c r="F221" s="64"/>
      <c r="G221" s="235"/>
      <c r="H221" s="238"/>
      <c r="I221" s="64"/>
      <c r="J221" s="45">
        <f t="shared" si="11"/>
        <v>0</v>
      </c>
      <c r="K221" s="100"/>
      <c r="L221" s="99"/>
      <c r="M221" s="99"/>
      <c r="N221" s="48">
        <f t="shared" si="10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9"/>
        <v>0</v>
      </c>
      <c r="F222" s="64"/>
      <c r="G222" s="235"/>
      <c r="H222" s="238"/>
      <c r="I222" s="64"/>
      <c r="J222" s="45">
        <f t="shared" si="11"/>
        <v>0</v>
      </c>
      <c r="K222" s="100"/>
      <c r="L222" s="99"/>
      <c r="M222" s="99"/>
      <c r="N222" s="48">
        <f t="shared" si="10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9"/>
        <v>0</v>
      </c>
      <c r="F223" s="64"/>
      <c r="G223" s="235"/>
      <c r="H223" s="238"/>
      <c r="I223" s="64"/>
      <c r="J223" s="45">
        <f t="shared" si="11"/>
        <v>0</v>
      </c>
      <c r="K223" s="100"/>
      <c r="L223" s="99"/>
      <c r="M223" s="99"/>
      <c r="N223" s="48">
        <f t="shared" si="10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9"/>
        <v>0</v>
      </c>
      <c r="F224" s="64"/>
      <c r="G224" s="235"/>
      <c r="H224" s="238"/>
      <c r="I224" s="64"/>
      <c r="J224" s="45">
        <f t="shared" si="11"/>
        <v>0</v>
      </c>
      <c r="K224" s="100"/>
      <c r="L224" s="99"/>
      <c r="M224" s="99"/>
      <c r="N224" s="48">
        <f t="shared" si="10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9"/>
        <v>0</v>
      </c>
      <c r="F225" s="64"/>
      <c r="G225" s="235"/>
      <c r="H225" s="238"/>
      <c r="I225" s="64"/>
      <c r="J225" s="45">
        <f t="shared" si="11"/>
        <v>0</v>
      </c>
      <c r="K225" s="100"/>
      <c r="L225" s="99"/>
      <c r="M225" s="99"/>
      <c r="N225" s="48">
        <f t="shared" si="10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9"/>
        <v>0</v>
      </c>
      <c r="F226" s="64"/>
      <c r="G226" s="235"/>
      <c r="H226" s="238"/>
      <c r="I226" s="64"/>
      <c r="J226" s="45">
        <f t="shared" si="11"/>
        <v>0</v>
      </c>
      <c r="K226" s="100"/>
      <c r="L226" s="99"/>
      <c r="M226" s="99"/>
      <c r="N226" s="48">
        <f t="shared" si="10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9"/>
        <v>0</v>
      </c>
      <c r="F227" s="64"/>
      <c r="G227" s="235"/>
      <c r="H227" s="238"/>
      <c r="I227" s="64"/>
      <c r="J227" s="45">
        <f t="shared" si="11"/>
        <v>0</v>
      </c>
      <c r="K227" s="100"/>
      <c r="L227" s="99"/>
      <c r="M227" s="99"/>
      <c r="N227" s="48">
        <f t="shared" si="10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9"/>
        <v>0</v>
      </c>
      <c r="F228" s="64"/>
      <c r="G228" s="235"/>
      <c r="H228" s="238"/>
      <c r="I228" s="64"/>
      <c r="J228" s="45">
        <f t="shared" si="11"/>
        <v>0</v>
      </c>
      <c r="K228" s="100"/>
      <c r="L228" s="99"/>
      <c r="M228" s="99"/>
      <c r="N228" s="48">
        <f t="shared" si="10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9"/>
        <v>0</v>
      </c>
      <c r="F229" s="64"/>
      <c r="G229" s="235"/>
      <c r="H229" s="238"/>
      <c r="I229" s="64"/>
      <c r="J229" s="45">
        <f t="shared" si="11"/>
        <v>0</v>
      </c>
      <c r="K229" s="100"/>
      <c r="L229" s="99"/>
      <c r="M229" s="99"/>
      <c r="N229" s="48">
        <f t="shared" si="10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9"/>
        <v>0</v>
      </c>
      <c r="F230" s="64"/>
      <c r="G230" s="235"/>
      <c r="H230" s="238"/>
      <c r="I230" s="64"/>
      <c r="J230" s="45">
        <f t="shared" si="11"/>
        <v>0</v>
      </c>
      <c r="K230" s="100"/>
      <c r="L230" s="99"/>
      <c r="M230" s="99"/>
      <c r="N230" s="48">
        <f t="shared" si="10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9"/>
        <v>0</v>
      </c>
      <c r="F231" s="64"/>
      <c r="G231" s="235"/>
      <c r="H231" s="238"/>
      <c r="I231" s="64"/>
      <c r="J231" s="45">
        <f t="shared" si="11"/>
        <v>0</v>
      </c>
      <c r="K231" s="100"/>
      <c r="L231" s="99"/>
      <c r="M231" s="99"/>
      <c r="N231" s="48">
        <f t="shared" si="10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9"/>
        <v>0</v>
      </c>
      <c r="F232" s="64"/>
      <c r="G232" s="235"/>
      <c r="H232" s="238"/>
      <c r="I232" s="64"/>
      <c r="J232" s="45">
        <f t="shared" si="11"/>
        <v>0</v>
      </c>
      <c r="K232" s="100"/>
      <c r="L232" s="99"/>
      <c r="M232" s="99"/>
      <c r="N232" s="48">
        <f t="shared" si="10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9"/>
        <v>0</v>
      </c>
      <c r="F233" s="64"/>
      <c r="G233" s="235"/>
      <c r="H233" s="238"/>
      <c r="I233" s="64"/>
      <c r="J233" s="45">
        <f t="shared" si="11"/>
        <v>0</v>
      </c>
      <c r="K233" s="100"/>
      <c r="L233" s="99"/>
      <c r="M233" s="99"/>
      <c r="N233" s="48">
        <f t="shared" si="10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9"/>
        <v>0</v>
      </c>
      <c r="F234" s="64"/>
      <c r="G234" s="235"/>
      <c r="H234" s="238"/>
      <c r="I234" s="64"/>
      <c r="J234" s="45">
        <f t="shared" si="11"/>
        <v>0</v>
      </c>
      <c r="K234" s="100"/>
      <c r="L234" s="99"/>
      <c r="M234" s="99"/>
      <c r="N234" s="48">
        <f t="shared" si="10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9"/>
        <v>0</v>
      </c>
      <c r="F235" s="64"/>
      <c r="G235" s="235"/>
      <c r="H235" s="238"/>
      <c r="I235" s="64"/>
      <c r="J235" s="45">
        <f t="shared" si="11"/>
        <v>0</v>
      </c>
      <c r="K235" s="100"/>
      <c r="L235" s="99"/>
      <c r="M235" s="99"/>
      <c r="N235" s="48">
        <f t="shared" si="10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9"/>
        <v>0</v>
      </c>
      <c r="F236" s="64"/>
      <c r="G236" s="235"/>
      <c r="H236" s="63"/>
      <c r="I236" s="64"/>
      <c r="J236" s="45">
        <f t="shared" si="11"/>
        <v>0</v>
      </c>
      <c r="K236" s="100"/>
      <c r="L236" s="99"/>
      <c r="M236" s="99"/>
      <c r="N236" s="48">
        <f t="shared" si="10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9"/>
        <v>0</v>
      </c>
      <c r="F237" s="64"/>
      <c r="G237" s="235"/>
      <c r="H237" s="238"/>
      <c r="I237" s="64"/>
      <c r="J237" s="45">
        <f t="shared" si="11"/>
        <v>0</v>
      </c>
      <c r="K237" s="100"/>
      <c r="L237" s="99"/>
      <c r="M237" s="99"/>
      <c r="N237" s="48">
        <f t="shared" si="10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9"/>
        <v>0</v>
      </c>
      <c r="F238" s="64"/>
      <c r="G238" s="235"/>
      <c r="H238" s="238"/>
      <c r="I238" s="64"/>
      <c r="J238" s="45">
        <f t="shared" si="11"/>
        <v>0</v>
      </c>
      <c r="K238" s="100"/>
      <c r="L238" s="99"/>
      <c r="M238" s="99"/>
      <c r="N238" s="48">
        <f t="shared" si="10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9"/>
        <v>0</v>
      </c>
      <c r="F239" s="64"/>
      <c r="G239" s="235"/>
      <c r="H239" s="238"/>
      <c r="I239" s="64"/>
      <c r="J239" s="45">
        <f t="shared" si="11"/>
        <v>0</v>
      </c>
      <c r="K239" s="100"/>
      <c r="L239" s="99"/>
      <c r="M239" s="99"/>
      <c r="N239" s="48">
        <f t="shared" si="10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9"/>
        <v>0</v>
      </c>
      <c r="F240" s="64"/>
      <c r="G240" s="235"/>
      <c r="H240" s="252"/>
      <c r="I240" s="64"/>
      <c r="J240" s="45">
        <f t="shared" si="11"/>
        <v>0</v>
      </c>
      <c r="K240" s="100"/>
      <c r="L240" s="99"/>
      <c r="M240" s="99"/>
      <c r="N240" s="48">
        <f t="shared" si="10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2">D241*F241</f>
        <v>0</v>
      </c>
      <c r="F241" s="64"/>
      <c r="G241" s="235"/>
      <c r="H241" s="252"/>
      <c r="I241" s="64"/>
      <c r="J241" s="45">
        <f t="shared" si="11"/>
        <v>0</v>
      </c>
      <c r="K241" s="100"/>
      <c r="L241" s="286"/>
      <c r="M241" s="287"/>
      <c r="N241" s="48">
        <f t="shared" si="10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2"/>
        <v>0</v>
      </c>
      <c r="F242" s="200"/>
      <c r="G242" s="289"/>
      <c r="H242" s="290"/>
      <c r="I242" s="116"/>
      <c r="J242" s="45">
        <f t="shared" si="11"/>
        <v>0</v>
      </c>
      <c r="K242" s="100"/>
      <c r="L242" s="286"/>
      <c r="M242" s="287"/>
      <c r="N242" s="48">
        <f t="shared" si="10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2"/>
        <v>0</v>
      </c>
      <c r="F243" s="200"/>
      <c r="G243" s="289"/>
      <c r="H243" s="290"/>
      <c r="I243" s="116"/>
      <c r="J243" s="45">
        <f t="shared" si="11"/>
        <v>0</v>
      </c>
      <c r="K243" s="100"/>
      <c r="L243" s="286"/>
      <c r="M243" s="287"/>
      <c r="N243" s="48">
        <f t="shared" ref="N243:N262" si="13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2"/>
        <v>0</v>
      </c>
      <c r="F244" s="200"/>
      <c r="G244" s="289"/>
      <c r="H244" s="290"/>
      <c r="I244" s="116"/>
      <c r="J244" s="45">
        <f t="shared" si="11"/>
        <v>0</v>
      </c>
      <c r="K244" s="100"/>
      <c r="L244" s="286"/>
      <c r="M244" s="287"/>
      <c r="N244" s="48">
        <f t="shared" si="13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2"/>
        <v>0</v>
      </c>
      <c r="F245" s="200"/>
      <c r="G245" s="289"/>
      <c r="H245" s="290"/>
      <c r="I245" s="116"/>
      <c r="J245" s="45">
        <f t="shared" si="11"/>
        <v>0</v>
      </c>
      <c r="K245" s="100"/>
      <c r="L245" s="286"/>
      <c r="M245" s="287"/>
      <c r="N245" s="48">
        <f t="shared" si="13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2"/>
        <v>0</v>
      </c>
      <c r="F246" s="200"/>
      <c r="G246" s="289"/>
      <c r="H246" s="290"/>
      <c r="I246" s="116"/>
      <c r="J246" s="45">
        <f t="shared" si="11"/>
        <v>0</v>
      </c>
      <c r="K246" s="100"/>
      <c r="L246" s="286"/>
      <c r="M246" s="287"/>
      <c r="N246" s="48">
        <f t="shared" si="13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2"/>
        <v>0</v>
      </c>
      <c r="F247" s="44"/>
      <c r="G247" s="294"/>
      <c r="H247" s="295"/>
      <c r="I247" s="64"/>
      <c r="J247" s="45">
        <f t="shared" si="11"/>
        <v>0</v>
      </c>
      <c r="K247" s="100"/>
      <c r="L247" s="286"/>
      <c r="M247" s="296"/>
      <c r="N247" s="48">
        <f t="shared" si="13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2"/>
        <v>0</v>
      </c>
      <c r="F248" s="64"/>
      <c r="G248" s="235"/>
      <c r="H248" s="252"/>
      <c r="I248" s="64"/>
      <c r="J248" s="45">
        <f t="shared" si="11"/>
        <v>0</v>
      </c>
      <c r="K248" s="100"/>
      <c r="L248" s="286"/>
      <c r="M248" s="296"/>
      <c r="N248" s="48">
        <f t="shared" si="13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2"/>
        <v>0</v>
      </c>
      <c r="F249" s="64"/>
      <c r="G249" s="235"/>
      <c r="H249" s="252"/>
      <c r="I249" s="64"/>
      <c r="J249" s="45">
        <f t="shared" si="11"/>
        <v>0</v>
      </c>
      <c r="K249" s="100"/>
      <c r="L249" s="286"/>
      <c r="M249" s="296"/>
      <c r="N249" s="48">
        <f t="shared" si="13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2"/>
        <v>0</v>
      </c>
      <c r="F250" s="64"/>
      <c r="G250" s="235"/>
      <c r="H250" s="252"/>
      <c r="I250" s="64"/>
      <c r="J250" s="45">
        <f t="shared" si="11"/>
        <v>0</v>
      </c>
      <c r="K250" s="100"/>
      <c r="L250" s="286"/>
      <c r="M250" s="296"/>
      <c r="N250" s="48">
        <f t="shared" si="13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2"/>
        <v>0</v>
      </c>
      <c r="F251" s="268"/>
      <c r="G251" s="235"/>
      <c r="H251" s="269"/>
      <c r="I251" s="268">
        <v>0</v>
      </c>
      <c r="J251" s="45">
        <f t="shared" si="11"/>
        <v>0</v>
      </c>
      <c r="K251" s="299"/>
      <c r="L251" s="299"/>
      <c r="M251" s="299"/>
      <c r="N251" s="48">
        <f t="shared" si="13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2"/>
        <v>0</v>
      </c>
      <c r="F252" s="268"/>
      <c r="G252" s="235"/>
      <c r="H252" s="269"/>
      <c r="I252" s="268">
        <v>0</v>
      </c>
      <c r="J252" s="45">
        <f t="shared" si="11"/>
        <v>0</v>
      </c>
      <c r="K252" s="299"/>
      <c r="L252" s="299"/>
      <c r="M252" s="299"/>
      <c r="N252" s="48">
        <f t="shared" si="13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2"/>
        <v>0</v>
      </c>
      <c r="F253" s="268"/>
      <c r="G253" s="235"/>
      <c r="H253" s="269"/>
      <c r="I253" s="268">
        <v>0</v>
      </c>
      <c r="J253" s="45">
        <f t="shared" si="11"/>
        <v>0</v>
      </c>
      <c r="K253" s="299"/>
      <c r="L253" s="299"/>
      <c r="M253" s="299"/>
      <c r="N253" s="48">
        <f t="shared" si="13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2"/>
        <v>0</v>
      </c>
      <c r="F254" s="268"/>
      <c r="G254" s="235"/>
      <c r="H254" s="305"/>
      <c r="I254" s="268">
        <v>0</v>
      </c>
      <c r="J254" s="45">
        <f t="shared" si="11"/>
        <v>0</v>
      </c>
      <c r="K254" s="299"/>
      <c r="L254" s="299"/>
      <c r="M254" s="299"/>
      <c r="N254" s="48">
        <f t="shared" si="13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2"/>
        <v>0</v>
      </c>
      <c r="F255" s="268"/>
      <c r="G255" s="235"/>
      <c r="H255" s="307"/>
      <c r="I255" s="268">
        <v>0</v>
      </c>
      <c r="J255" s="45">
        <f t="shared" si="11"/>
        <v>0</v>
      </c>
      <c r="K255" s="299"/>
      <c r="L255" s="299"/>
      <c r="M255" s="299"/>
      <c r="N255" s="48">
        <f t="shared" si="13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2"/>
        <v>0</v>
      </c>
      <c r="H256" s="313"/>
      <c r="I256" s="311">
        <v>0</v>
      </c>
      <c r="J256" s="45">
        <f t="shared" si="11"/>
        <v>0</v>
      </c>
      <c r="K256" s="314"/>
      <c r="L256" s="314"/>
      <c r="M256" s="314"/>
      <c r="N256" s="48">
        <f t="shared" si="13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2"/>
        <v>0</v>
      </c>
      <c r="I257" s="311">
        <v>0</v>
      </c>
      <c r="J257" s="45">
        <f t="shared" si="11"/>
        <v>0</v>
      </c>
      <c r="K257" s="314"/>
      <c r="L257" s="314"/>
      <c r="M257" s="314"/>
      <c r="N257" s="48">
        <f t="shared" si="13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2"/>
        <v>0</v>
      </c>
      <c r="I258" s="316">
        <v>0</v>
      </c>
      <c r="J258" s="45">
        <f t="shared" si="11"/>
        <v>0</v>
      </c>
      <c r="K258" s="314"/>
      <c r="L258" s="314"/>
      <c r="M258" s="314"/>
      <c r="N258" s="48">
        <f t="shared" si="13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2"/>
        <v>#VALUE!</v>
      </c>
      <c r="F259" s="552" t="s">
        <v>26</v>
      </c>
      <c r="G259" s="552"/>
      <c r="H259" s="553"/>
      <c r="I259" s="317">
        <f>SUM(I4:I258)</f>
        <v>476067.89999999997</v>
      </c>
      <c r="J259" s="318"/>
      <c r="K259" s="314"/>
      <c r="L259" s="319"/>
      <c r="M259" s="314"/>
      <c r="N259" s="48">
        <f t="shared" si="13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2"/>
        <v>0</v>
      </c>
      <c r="I260" s="322"/>
      <c r="J260" s="318"/>
      <c r="K260" s="314"/>
      <c r="L260" s="319"/>
      <c r="M260" s="314"/>
      <c r="N260" s="48">
        <f t="shared" si="13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2"/>
        <v>0</v>
      </c>
      <c r="J261" s="311"/>
      <c r="K261" s="314"/>
      <c r="L261" s="314"/>
      <c r="M261" s="314"/>
      <c r="N261" s="48">
        <f t="shared" si="13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2"/>
        <v>0</v>
      </c>
      <c r="J262" s="311"/>
      <c r="K262" s="328"/>
      <c r="N262" s="48">
        <f t="shared" si="13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17695801.015000001</v>
      </c>
      <c r="O263" s="338"/>
      <c r="Q263" s="339">
        <f>SUM(Q4:Q262)</f>
        <v>440387</v>
      </c>
      <c r="R263" s="8"/>
      <c r="S263" s="340">
        <f>SUM(S17:S262)</f>
        <v>212800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18348988.015000001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CCFF33"/>
  </sheetPr>
  <dimension ref="A1:X292"/>
  <sheetViews>
    <sheetView workbookViewId="0">
      <pane xSplit="10" ySplit="3" topLeftCell="K13" activePane="bottomRight" state="frozen"/>
      <selection pane="topRight" activeCell="K1" sqref="K1"/>
      <selection pane="bottomLeft" activeCell="A4" sqref="A4"/>
      <selection pane="bottomRight" activeCell="C26" sqref="C2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customWidth="1"/>
    <col min="5" max="5" width="15.28515625" style="33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29" t="s">
        <v>482</v>
      </c>
      <c r="B1" s="529"/>
      <c r="C1" s="529"/>
      <c r="D1" s="529"/>
      <c r="E1" s="529"/>
      <c r="F1" s="529"/>
      <c r="G1" s="529"/>
      <c r="H1" s="529"/>
      <c r="I1" s="529"/>
      <c r="J1" s="529"/>
      <c r="K1" s="375"/>
      <c r="L1" s="375"/>
      <c r="M1" s="375"/>
      <c r="N1" s="375"/>
      <c r="O1" s="376"/>
      <c r="S1" s="572" t="s">
        <v>142</v>
      </c>
      <c r="T1" s="572"/>
      <c r="U1" s="6" t="s">
        <v>0</v>
      </c>
      <c r="V1" s="7" t="s">
        <v>1</v>
      </c>
      <c r="W1" s="530" t="s">
        <v>2</v>
      </c>
      <c r="X1" s="531"/>
    </row>
    <row r="2" spans="1:24" thickBot="1" x14ac:dyDescent="0.3">
      <c r="A2" s="529"/>
      <c r="B2" s="529"/>
      <c r="C2" s="529"/>
      <c r="D2" s="529"/>
      <c r="E2" s="529"/>
      <c r="F2" s="529"/>
      <c r="G2" s="529"/>
      <c r="H2" s="529"/>
      <c r="I2" s="529"/>
      <c r="J2" s="529"/>
      <c r="K2" s="377"/>
      <c r="L2" s="377"/>
      <c r="M2" s="377"/>
      <c r="N2" s="378"/>
      <c r="O2" s="379"/>
      <c r="Q2" s="10"/>
      <c r="R2" s="11"/>
      <c r="S2" s="573"/>
      <c r="T2" s="57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32" t="s">
        <v>15</v>
      </c>
      <c r="P3" s="533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38</v>
      </c>
      <c r="B4" s="37" t="s">
        <v>290</v>
      </c>
      <c r="C4" s="38" t="s">
        <v>563</v>
      </c>
      <c r="D4" s="39">
        <v>54</v>
      </c>
      <c r="E4" s="40">
        <f>D4*F4</f>
        <v>1104570</v>
      </c>
      <c r="F4" s="41">
        <v>20455</v>
      </c>
      <c r="G4" s="42">
        <v>44714</v>
      </c>
      <c r="H4" s="512" t="s">
        <v>520</v>
      </c>
      <c r="I4" s="409">
        <v>20470</v>
      </c>
      <c r="J4" s="45">
        <f t="shared" ref="J4:J150" si="0">I4-F4</f>
        <v>15</v>
      </c>
      <c r="K4" s="46">
        <v>39</v>
      </c>
      <c r="L4" s="47"/>
      <c r="M4" s="47"/>
      <c r="N4" s="48">
        <f t="shared" ref="N4:N114" si="1">K4*I4</f>
        <v>798330</v>
      </c>
      <c r="O4" s="509" t="s">
        <v>61</v>
      </c>
      <c r="P4" s="394">
        <v>44728</v>
      </c>
      <c r="Q4" s="49">
        <v>26893</v>
      </c>
      <c r="R4" s="50">
        <v>44718</v>
      </c>
      <c r="S4" s="51"/>
      <c r="T4" s="52"/>
      <c r="U4" s="53"/>
      <c r="V4" s="54"/>
      <c r="W4" s="55" t="s">
        <v>555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563</v>
      </c>
      <c r="D5" s="60">
        <v>0</v>
      </c>
      <c r="E5" s="40">
        <f t="shared" ref="E5:E40" si="2">D5*F5</f>
        <v>0</v>
      </c>
      <c r="F5" s="61">
        <v>0</v>
      </c>
      <c r="G5" s="62">
        <v>44714</v>
      </c>
      <c r="H5" s="410" t="s">
        <v>519</v>
      </c>
      <c r="I5" s="411">
        <v>5460</v>
      </c>
      <c r="J5" s="45">
        <f t="shared" si="0"/>
        <v>5460</v>
      </c>
      <c r="K5" s="46">
        <v>39</v>
      </c>
      <c r="L5" s="65"/>
      <c r="M5" s="65"/>
      <c r="N5" s="48">
        <f t="shared" si="1"/>
        <v>212940</v>
      </c>
      <c r="O5" s="395" t="s">
        <v>61</v>
      </c>
      <c r="P5" s="396">
        <v>44728</v>
      </c>
      <c r="Q5" s="66">
        <v>0</v>
      </c>
      <c r="R5" s="67">
        <v>44718</v>
      </c>
      <c r="S5" s="51"/>
      <c r="T5" s="52"/>
      <c r="U5" s="53"/>
      <c r="V5" s="54"/>
      <c r="W5" s="68" t="s">
        <v>555</v>
      </c>
      <c r="X5" s="69">
        <v>0</v>
      </c>
    </row>
    <row r="6" spans="1:24" ht="30.75" customHeight="1" thickTop="1" thickBot="1" x14ac:dyDescent="0.35">
      <c r="A6" s="57" t="s">
        <v>38</v>
      </c>
      <c r="B6" s="58" t="s">
        <v>483</v>
      </c>
      <c r="C6" s="59" t="s">
        <v>564</v>
      </c>
      <c r="D6" s="60">
        <v>55</v>
      </c>
      <c r="E6" s="40">
        <f t="shared" si="2"/>
        <v>1291400</v>
      </c>
      <c r="F6" s="61">
        <v>23480</v>
      </c>
      <c r="G6" s="62">
        <v>44715</v>
      </c>
      <c r="H6" s="410" t="s">
        <v>518</v>
      </c>
      <c r="I6" s="411">
        <v>23890</v>
      </c>
      <c r="J6" s="45">
        <f t="shared" si="0"/>
        <v>410</v>
      </c>
      <c r="K6" s="46">
        <v>39</v>
      </c>
      <c r="L6" s="65"/>
      <c r="M6" s="65"/>
      <c r="N6" s="48">
        <f t="shared" si="1"/>
        <v>931710</v>
      </c>
      <c r="O6" s="395" t="s">
        <v>61</v>
      </c>
      <c r="P6" s="396">
        <v>44729</v>
      </c>
      <c r="Q6" s="66">
        <v>26793</v>
      </c>
      <c r="R6" s="67">
        <v>44718</v>
      </c>
      <c r="S6" s="51">
        <v>28000</v>
      </c>
      <c r="T6" s="52" t="s">
        <v>490</v>
      </c>
      <c r="U6" s="53"/>
      <c r="V6" s="54"/>
      <c r="W6" s="53" t="s">
        <v>555</v>
      </c>
      <c r="X6" s="70">
        <v>4176</v>
      </c>
    </row>
    <row r="7" spans="1:24" ht="28.5" customHeight="1" thickTop="1" thickBot="1" x14ac:dyDescent="0.35">
      <c r="A7" s="57" t="s">
        <v>22</v>
      </c>
      <c r="B7" s="58" t="s">
        <v>32</v>
      </c>
      <c r="C7" s="59" t="s">
        <v>564</v>
      </c>
      <c r="D7" s="60">
        <v>0</v>
      </c>
      <c r="E7" s="40">
        <f t="shared" si="2"/>
        <v>0</v>
      </c>
      <c r="F7" s="61">
        <v>0</v>
      </c>
      <c r="G7" s="62">
        <v>44715</v>
      </c>
      <c r="H7" s="410" t="s">
        <v>515</v>
      </c>
      <c r="I7" s="411">
        <v>5600</v>
      </c>
      <c r="J7" s="45">
        <f t="shared" si="0"/>
        <v>5600</v>
      </c>
      <c r="K7" s="46">
        <v>39</v>
      </c>
      <c r="L7" s="65"/>
      <c r="M7" s="65"/>
      <c r="N7" s="48">
        <f t="shared" si="1"/>
        <v>218400</v>
      </c>
      <c r="O7" s="395" t="s">
        <v>61</v>
      </c>
      <c r="P7" s="396">
        <v>44732</v>
      </c>
      <c r="Q7" s="66">
        <v>0</v>
      </c>
      <c r="R7" s="67">
        <v>44718</v>
      </c>
      <c r="S7" s="51">
        <v>0</v>
      </c>
      <c r="T7" s="52" t="s">
        <v>490</v>
      </c>
      <c r="U7" s="53"/>
      <c r="V7" s="54"/>
      <c r="W7" s="53" t="s">
        <v>555</v>
      </c>
      <c r="X7" s="70">
        <v>0</v>
      </c>
    </row>
    <row r="8" spans="1:24" ht="27.75" customHeight="1" thickTop="1" thickBot="1" x14ac:dyDescent="0.35">
      <c r="A8" s="57" t="s">
        <v>484</v>
      </c>
      <c r="B8" s="58" t="s">
        <v>485</v>
      </c>
      <c r="C8" s="59" t="s">
        <v>565</v>
      </c>
      <c r="D8" s="60">
        <v>57</v>
      </c>
      <c r="E8" s="40">
        <f t="shared" si="2"/>
        <v>1261980</v>
      </c>
      <c r="F8" s="61">
        <v>22140</v>
      </c>
      <c r="G8" s="62">
        <v>44718</v>
      </c>
      <c r="H8" s="410" t="s">
        <v>516</v>
      </c>
      <c r="I8" s="411">
        <v>22540</v>
      </c>
      <c r="J8" s="45">
        <f t="shared" si="0"/>
        <v>400</v>
      </c>
      <c r="K8" s="46">
        <v>40</v>
      </c>
      <c r="L8" s="65"/>
      <c r="M8" s="65"/>
      <c r="N8" s="48">
        <f t="shared" si="1"/>
        <v>901600</v>
      </c>
      <c r="O8" s="89" t="s">
        <v>61</v>
      </c>
      <c r="P8" s="90">
        <v>44732</v>
      </c>
      <c r="Q8" s="66">
        <v>27221</v>
      </c>
      <c r="R8" s="67">
        <v>44722</v>
      </c>
      <c r="S8" s="51">
        <v>28000</v>
      </c>
      <c r="T8" s="52" t="s">
        <v>491</v>
      </c>
      <c r="U8" s="53"/>
      <c r="V8" s="54"/>
      <c r="W8" s="53" t="s">
        <v>555</v>
      </c>
      <c r="X8" s="70">
        <v>4176</v>
      </c>
    </row>
    <row r="9" spans="1:24" ht="25.5" customHeight="1" thickTop="1" thickBot="1" x14ac:dyDescent="0.35">
      <c r="A9" s="71" t="s">
        <v>22</v>
      </c>
      <c r="B9" s="58" t="s">
        <v>32</v>
      </c>
      <c r="C9" s="59" t="s">
        <v>565</v>
      </c>
      <c r="D9" s="60">
        <v>0</v>
      </c>
      <c r="E9" s="40">
        <f t="shared" si="2"/>
        <v>0</v>
      </c>
      <c r="F9" s="61">
        <v>0</v>
      </c>
      <c r="G9" s="62">
        <v>44718</v>
      </c>
      <c r="H9" s="410" t="s">
        <v>514</v>
      </c>
      <c r="I9" s="411">
        <v>5465</v>
      </c>
      <c r="J9" s="45">
        <f t="shared" si="0"/>
        <v>5465</v>
      </c>
      <c r="K9" s="46">
        <v>40</v>
      </c>
      <c r="L9" s="65"/>
      <c r="M9" s="65"/>
      <c r="N9" s="48">
        <f t="shared" si="1"/>
        <v>218600</v>
      </c>
      <c r="O9" s="89" t="s">
        <v>61</v>
      </c>
      <c r="P9" s="90">
        <v>44732</v>
      </c>
      <c r="Q9" s="66">
        <v>0</v>
      </c>
      <c r="R9" s="67">
        <v>44722</v>
      </c>
      <c r="S9" s="51">
        <v>0</v>
      </c>
      <c r="T9" s="52" t="s">
        <v>491</v>
      </c>
      <c r="U9" s="53"/>
      <c r="V9" s="54"/>
      <c r="W9" s="53" t="s">
        <v>555</v>
      </c>
      <c r="X9" s="70">
        <v>0</v>
      </c>
    </row>
    <row r="10" spans="1:24" ht="48.75" thickTop="1" thickBot="1" x14ac:dyDescent="0.35">
      <c r="A10" s="71" t="s">
        <v>20</v>
      </c>
      <c r="B10" s="58" t="s">
        <v>486</v>
      </c>
      <c r="C10" s="59" t="s">
        <v>566</v>
      </c>
      <c r="D10" s="72">
        <v>57</v>
      </c>
      <c r="E10" s="40">
        <f t="shared" si="2"/>
        <v>1253430</v>
      </c>
      <c r="F10" s="61">
        <v>21990</v>
      </c>
      <c r="G10" s="62">
        <v>44720</v>
      </c>
      <c r="H10" s="410" t="s">
        <v>525</v>
      </c>
      <c r="I10" s="411">
        <f>22580-111.78</f>
        <v>22468.22</v>
      </c>
      <c r="J10" s="45">
        <f t="shared" si="0"/>
        <v>478.22000000000116</v>
      </c>
      <c r="K10" s="46">
        <v>41</v>
      </c>
      <c r="L10" s="65"/>
      <c r="M10" s="65"/>
      <c r="N10" s="48">
        <f t="shared" si="1"/>
        <v>921197.02</v>
      </c>
      <c r="O10" s="397" t="s">
        <v>59</v>
      </c>
      <c r="P10" s="398">
        <v>44734</v>
      </c>
      <c r="Q10" s="66">
        <v>27114</v>
      </c>
      <c r="R10" s="67">
        <v>44722</v>
      </c>
      <c r="S10" s="51">
        <v>28000</v>
      </c>
      <c r="T10" s="52" t="s">
        <v>493</v>
      </c>
      <c r="U10" s="53"/>
      <c r="V10" s="54"/>
      <c r="W10" s="53" t="s">
        <v>555</v>
      </c>
      <c r="X10" s="70">
        <v>4176</v>
      </c>
    </row>
    <row r="11" spans="1:24" ht="33" thickTop="1" thickBot="1" x14ac:dyDescent="0.35">
      <c r="A11" s="71" t="s">
        <v>22</v>
      </c>
      <c r="B11" s="58" t="s">
        <v>32</v>
      </c>
      <c r="C11" s="59" t="s">
        <v>566</v>
      </c>
      <c r="D11" s="60">
        <v>0</v>
      </c>
      <c r="E11" s="40">
        <f t="shared" si="2"/>
        <v>0</v>
      </c>
      <c r="F11" s="61">
        <v>0</v>
      </c>
      <c r="G11" s="62">
        <v>44720</v>
      </c>
      <c r="H11" s="410" t="s">
        <v>539</v>
      </c>
      <c r="I11" s="411">
        <f>5390-107.8</f>
        <v>5282.2</v>
      </c>
      <c r="J11" s="45">
        <f t="shared" si="0"/>
        <v>5282.2</v>
      </c>
      <c r="K11" s="46">
        <v>41</v>
      </c>
      <c r="L11" s="65"/>
      <c r="M11" s="65"/>
      <c r="N11" s="48">
        <f t="shared" si="1"/>
        <v>216570.19999999998</v>
      </c>
      <c r="O11" s="397" t="s">
        <v>61</v>
      </c>
      <c r="P11" s="398">
        <v>44734</v>
      </c>
      <c r="Q11" s="66">
        <v>0</v>
      </c>
      <c r="R11" s="67">
        <v>44722</v>
      </c>
      <c r="S11" s="51">
        <v>0</v>
      </c>
      <c r="T11" s="52" t="s">
        <v>493</v>
      </c>
      <c r="U11" s="53"/>
      <c r="V11" s="54"/>
      <c r="W11" s="53" t="s">
        <v>555</v>
      </c>
      <c r="X11" s="70">
        <v>0</v>
      </c>
    </row>
    <row r="12" spans="1:24" ht="48.75" thickTop="1" thickBot="1" x14ac:dyDescent="0.35">
      <c r="A12" s="71" t="s">
        <v>487</v>
      </c>
      <c r="B12" s="58" t="s">
        <v>300</v>
      </c>
      <c r="C12" s="431" t="s">
        <v>567</v>
      </c>
      <c r="D12" s="60">
        <v>57</v>
      </c>
      <c r="E12" s="40">
        <f t="shared" si="2"/>
        <v>1169070</v>
      </c>
      <c r="F12" s="61">
        <v>20510</v>
      </c>
      <c r="G12" s="62">
        <v>44722</v>
      </c>
      <c r="H12" s="410" t="s">
        <v>535</v>
      </c>
      <c r="I12" s="411">
        <f>21240-849.6</f>
        <v>20390.400000000001</v>
      </c>
      <c r="J12" s="45">
        <f t="shared" si="0"/>
        <v>-119.59999999999854</v>
      </c>
      <c r="K12" s="46">
        <v>41</v>
      </c>
      <c r="L12" s="65"/>
      <c r="M12" s="65"/>
      <c r="N12" s="48">
        <f t="shared" si="1"/>
        <v>836006.40000000002</v>
      </c>
      <c r="O12" s="397" t="s">
        <v>61</v>
      </c>
      <c r="P12" s="398">
        <v>44736</v>
      </c>
      <c r="Q12" s="66">
        <v>26900</v>
      </c>
      <c r="R12" s="67">
        <v>44722</v>
      </c>
      <c r="S12" s="51">
        <v>28000</v>
      </c>
      <c r="T12" s="52" t="s">
        <v>509</v>
      </c>
      <c r="U12" s="53"/>
      <c r="V12" s="54"/>
      <c r="W12" s="53" t="s">
        <v>555</v>
      </c>
      <c r="X12" s="70">
        <v>4176</v>
      </c>
    </row>
    <row r="13" spans="1:24" ht="22.5" customHeight="1" thickTop="1" thickBot="1" x14ac:dyDescent="0.35">
      <c r="A13" s="71" t="s">
        <v>105</v>
      </c>
      <c r="B13" s="58" t="s">
        <v>32</v>
      </c>
      <c r="C13" s="432" t="s">
        <v>567</v>
      </c>
      <c r="D13" s="60">
        <v>0</v>
      </c>
      <c r="E13" s="40">
        <f t="shared" si="2"/>
        <v>0</v>
      </c>
      <c r="F13" s="61">
        <v>0</v>
      </c>
      <c r="G13" s="62">
        <v>44722</v>
      </c>
      <c r="H13" s="410" t="s">
        <v>533</v>
      </c>
      <c r="I13" s="411">
        <v>5635</v>
      </c>
      <c r="J13" s="45">
        <f t="shared" si="0"/>
        <v>5635</v>
      </c>
      <c r="K13" s="46">
        <v>41</v>
      </c>
      <c r="L13" s="65"/>
      <c r="M13" s="65"/>
      <c r="N13" s="48">
        <f t="shared" si="1"/>
        <v>231035</v>
      </c>
      <c r="O13" s="397" t="s">
        <v>61</v>
      </c>
      <c r="P13" s="398">
        <v>44736</v>
      </c>
      <c r="Q13" s="66">
        <v>0</v>
      </c>
      <c r="R13" s="67">
        <v>44722</v>
      </c>
      <c r="S13" s="51">
        <v>0</v>
      </c>
      <c r="T13" s="52" t="s">
        <v>509</v>
      </c>
      <c r="U13" s="53"/>
      <c r="V13" s="54"/>
      <c r="W13" s="53" t="s">
        <v>555</v>
      </c>
      <c r="X13" s="70">
        <v>0</v>
      </c>
    </row>
    <row r="14" spans="1:24" ht="31.5" customHeight="1" thickTop="1" thickBot="1" x14ac:dyDescent="0.35">
      <c r="A14" s="71" t="s">
        <v>36</v>
      </c>
      <c r="B14" s="58" t="s">
        <v>300</v>
      </c>
      <c r="C14" s="59" t="s">
        <v>568</v>
      </c>
      <c r="D14" s="60">
        <v>57</v>
      </c>
      <c r="E14" s="40">
        <f t="shared" si="2"/>
        <v>1089840</v>
      </c>
      <c r="F14" s="61">
        <v>19120</v>
      </c>
      <c r="G14" s="62">
        <v>44724</v>
      </c>
      <c r="H14" s="410" t="s">
        <v>534</v>
      </c>
      <c r="I14" s="411">
        <v>23990</v>
      </c>
      <c r="J14" s="45">
        <f t="shared" si="0"/>
        <v>4870</v>
      </c>
      <c r="K14" s="46">
        <v>41</v>
      </c>
      <c r="L14" s="65"/>
      <c r="M14" s="65"/>
      <c r="N14" s="48">
        <f t="shared" si="1"/>
        <v>983590</v>
      </c>
      <c r="O14" s="397" t="s">
        <v>61</v>
      </c>
      <c r="P14" s="398">
        <v>44739</v>
      </c>
      <c r="Q14" s="66">
        <v>20587</v>
      </c>
      <c r="R14" s="67">
        <v>44729</v>
      </c>
      <c r="S14" s="51">
        <v>28000</v>
      </c>
      <c r="T14" s="52" t="s">
        <v>510</v>
      </c>
      <c r="U14" s="53"/>
      <c r="V14" s="54"/>
      <c r="W14" s="53" t="s">
        <v>555</v>
      </c>
      <c r="X14" s="70">
        <v>4176</v>
      </c>
    </row>
    <row r="15" spans="1:24" ht="33" thickTop="1" thickBot="1" x14ac:dyDescent="0.35">
      <c r="A15" s="73" t="s">
        <v>508</v>
      </c>
      <c r="B15" s="58" t="s">
        <v>72</v>
      </c>
      <c r="C15" s="59"/>
      <c r="D15" s="60"/>
      <c r="E15" s="40">
        <f t="shared" si="2"/>
        <v>0</v>
      </c>
      <c r="F15" s="61">
        <v>19200</v>
      </c>
      <c r="G15" s="62">
        <v>44726</v>
      </c>
      <c r="H15" s="410" t="s">
        <v>551</v>
      </c>
      <c r="I15" s="411">
        <v>24190</v>
      </c>
      <c r="J15" s="45">
        <f t="shared" si="0"/>
        <v>4990</v>
      </c>
      <c r="K15" s="46">
        <v>41</v>
      </c>
      <c r="L15" s="65"/>
      <c r="M15" s="65"/>
      <c r="N15" s="48">
        <f t="shared" si="1"/>
        <v>991790</v>
      </c>
      <c r="O15" s="397" t="s">
        <v>61</v>
      </c>
      <c r="P15" s="398">
        <v>44740</v>
      </c>
      <c r="Q15" s="66">
        <v>21550</v>
      </c>
      <c r="R15" s="67">
        <v>44729</v>
      </c>
      <c r="S15" s="51">
        <v>28000</v>
      </c>
      <c r="T15" s="92" t="s">
        <v>511</v>
      </c>
      <c r="U15" s="53"/>
      <c r="V15" s="54"/>
      <c r="W15" s="53" t="s">
        <v>555</v>
      </c>
      <c r="X15" s="70">
        <v>4176</v>
      </c>
    </row>
    <row r="16" spans="1:24" ht="33" thickTop="1" thickBot="1" x14ac:dyDescent="0.35">
      <c r="A16" s="71" t="s">
        <v>50</v>
      </c>
      <c r="B16" s="58" t="s">
        <v>72</v>
      </c>
      <c r="C16" s="74" t="s">
        <v>569</v>
      </c>
      <c r="D16" s="60">
        <v>59</v>
      </c>
      <c r="E16" s="40">
        <f t="shared" si="2"/>
        <v>1156400</v>
      </c>
      <c r="F16" s="61">
        <v>19600</v>
      </c>
      <c r="G16" s="62">
        <v>44728</v>
      </c>
      <c r="H16" s="410" t="s">
        <v>554</v>
      </c>
      <c r="I16" s="411">
        <v>24660</v>
      </c>
      <c r="J16" s="45">
        <f t="shared" si="0"/>
        <v>5060</v>
      </c>
      <c r="K16" s="46">
        <v>41.75</v>
      </c>
      <c r="L16" s="65"/>
      <c r="M16" s="65"/>
      <c r="N16" s="48">
        <f t="shared" si="1"/>
        <v>1029555</v>
      </c>
      <c r="O16" s="397" t="s">
        <v>61</v>
      </c>
      <c r="P16" s="398">
        <v>44742</v>
      </c>
      <c r="Q16" s="66">
        <v>21550</v>
      </c>
      <c r="R16" s="67">
        <v>44729</v>
      </c>
      <c r="S16" s="51">
        <v>28000</v>
      </c>
      <c r="T16" s="92" t="s">
        <v>512</v>
      </c>
      <c r="U16" s="53"/>
      <c r="V16" s="54"/>
      <c r="W16" s="53" t="s">
        <v>555</v>
      </c>
      <c r="X16" s="70">
        <v>4176</v>
      </c>
    </row>
    <row r="17" spans="1:24" ht="28.5" customHeight="1" thickTop="1" thickBot="1" x14ac:dyDescent="0.35">
      <c r="A17" s="75" t="s">
        <v>36</v>
      </c>
      <c r="B17" s="58" t="s">
        <v>72</v>
      </c>
      <c r="C17" s="59" t="s">
        <v>570</v>
      </c>
      <c r="D17" s="60">
        <v>59</v>
      </c>
      <c r="E17" s="40">
        <f t="shared" si="2"/>
        <v>1191210</v>
      </c>
      <c r="F17" s="61">
        <v>20190</v>
      </c>
      <c r="G17" s="62">
        <v>44729</v>
      </c>
      <c r="H17" s="410" t="s">
        <v>517</v>
      </c>
      <c r="I17" s="411">
        <v>25270</v>
      </c>
      <c r="J17" s="45">
        <f t="shared" si="0"/>
        <v>5080</v>
      </c>
      <c r="K17" s="76">
        <v>41.75</v>
      </c>
      <c r="L17" s="65"/>
      <c r="M17" s="65"/>
      <c r="N17" s="48">
        <f t="shared" si="1"/>
        <v>1055022.5</v>
      </c>
      <c r="O17" s="397"/>
      <c r="P17" s="398"/>
      <c r="Q17" s="66">
        <v>21550</v>
      </c>
      <c r="R17" s="67">
        <v>44729</v>
      </c>
      <c r="S17" s="51">
        <v>28000</v>
      </c>
      <c r="T17" s="92" t="s">
        <v>513</v>
      </c>
      <c r="U17" s="53"/>
      <c r="V17" s="54"/>
      <c r="W17" s="53" t="s">
        <v>555</v>
      </c>
      <c r="X17" s="70">
        <v>4176</v>
      </c>
    </row>
    <row r="18" spans="1:24" ht="22.5" customHeight="1" thickTop="1" thickBot="1" x14ac:dyDescent="0.35">
      <c r="A18" s="81" t="s">
        <v>69</v>
      </c>
      <c r="B18" s="58" t="s">
        <v>72</v>
      </c>
      <c r="C18" s="522"/>
      <c r="D18" s="523"/>
      <c r="E18" s="524">
        <f t="shared" si="2"/>
        <v>0</v>
      </c>
      <c r="F18" s="61">
        <v>23460</v>
      </c>
      <c r="G18" s="62">
        <v>44731</v>
      </c>
      <c r="H18" s="410" t="s">
        <v>536</v>
      </c>
      <c r="I18" s="411">
        <v>23350</v>
      </c>
      <c r="J18" s="45">
        <f t="shared" si="0"/>
        <v>-110</v>
      </c>
      <c r="K18" s="76">
        <v>42</v>
      </c>
      <c r="L18" s="65"/>
      <c r="M18" s="65"/>
      <c r="N18" s="48">
        <f t="shared" si="1"/>
        <v>980700</v>
      </c>
      <c r="O18" s="397"/>
      <c r="P18" s="398"/>
      <c r="Q18" s="66">
        <v>26900</v>
      </c>
      <c r="R18" s="67">
        <v>44736</v>
      </c>
      <c r="S18" s="51">
        <v>28000</v>
      </c>
      <c r="T18" s="92" t="s">
        <v>540</v>
      </c>
      <c r="U18" s="53"/>
      <c r="V18" s="54"/>
      <c r="W18" s="53" t="s">
        <v>555</v>
      </c>
      <c r="X18" s="70">
        <v>4176</v>
      </c>
    </row>
    <row r="19" spans="1:24" ht="30" customHeight="1" thickTop="1" thickBot="1" x14ac:dyDescent="0.35">
      <c r="A19" s="78" t="s">
        <v>22</v>
      </c>
      <c r="B19" s="58" t="s">
        <v>32</v>
      </c>
      <c r="C19" s="522"/>
      <c r="D19" s="523"/>
      <c r="E19" s="524">
        <f t="shared" si="2"/>
        <v>0</v>
      </c>
      <c r="F19" s="61">
        <v>0</v>
      </c>
      <c r="G19" s="62">
        <v>44731</v>
      </c>
      <c r="H19" s="410" t="s">
        <v>536</v>
      </c>
      <c r="I19" s="411">
        <v>6215</v>
      </c>
      <c r="J19" s="45">
        <f t="shared" si="0"/>
        <v>6215</v>
      </c>
      <c r="K19" s="76">
        <v>42</v>
      </c>
      <c r="L19" s="65"/>
      <c r="M19" s="65"/>
      <c r="N19" s="48">
        <f t="shared" si="1"/>
        <v>261030</v>
      </c>
      <c r="O19" s="397"/>
      <c r="P19" s="398"/>
      <c r="Q19" s="79">
        <v>0</v>
      </c>
      <c r="R19" s="67">
        <v>44736</v>
      </c>
      <c r="S19" s="51">
        <v>0</v>
      </c>
      <c r="T19" s="92" t="s">
        <v>540</v>
      </c>
      <c r="U19" s="53"/>
      <c r="V19" s="54"/>
      <c r="W19" s="53" t="s">
        <v>555</v>
      </c>
      <c r="X19" s="70">
        <v>0</v>
      </c>
    </row>
    <row r="20" spans="1:24" ht="22.5" customHeight="1" thickTop="1" thickBot="1" x14ac:dyDescent="0.35">
      <c r="A20" s="80" t="s">
        <v>20</v>
      </c>
      <c r="B20" s="58" t="s">
        <v>72</v>
      </c>
      <c r="C20" s="59" t="s">
        <v>571</v>
      </c>
      <c r="D20" s="60">
        <v>59</v>
      </c>
      <c r="E20" s="40">
        <f t="shared" si="2"/>
        <v>1344610</v>
      </c>
      <c r="F20" s="61">
        <v>22790</v>
      </c>
      <c r="G20" s="62">
        <v>44734</v>
      </c>
      <c r="H20" s="410" t="s">
        <v>537</v>
      </c>
      <c r="I20" s="411">
        <v>22970</v>
      </c>
      <c r="J20" s="45">
        <f t="shared" si="0"/>
        <v>180</v>
      </c>
      <c r="K20" s="76">
        <v>42</v>
      </c>
      <c r="L20" s="65"/>
      <c r="M20" s="65"/>
      <c r="N20" s="48">
        <f t="shared" si="1"/>
        <v>964740</v>
      </c>
      <c r="O20" s="89"/>
      <c r="P20" s="90"/>
      <c r="Q20" s="79">
        <v>26900</v>
      </c>
      <c r="R20" s="67">
        <v>44736</v>
      </c>
      <c r="S20" s="51">
        <v>28000</v>
      </c>
      <c r="T20" s="92" t="s">
        <v>526</v>
      </c>
      <c r="U20" s="53"/>
      <c r="V20" s="54"/>
      <c r="W20" s="53" t="s">
        <v>555</v>
      </c>
      <c r="X20" s="70">
        <v>4176</v>
      </c>
    </row>
    <row r="21" spans="1:24" ht="22.5" customHeight="1" thickTop="1" thickBot="1" x14ac:dyDescent="0.35">
      <c r="A21" s="78" t="s">
        <v>524</v>
      </c>
      <c r="B21" s="58" t="s">
        <v>32</v>
      </c>
      <c r="C21" s="59" t="s">
        <v>571</v>
      </c>
      <c r="D21" s="60">
        <v>0</v>
      </c>
      <c r="E21" s="40">
        <f t="shared" si="2"/>
        <v>0</v>
      </c>
      <c r="F21" s="61">
        <v>0</v>
      </c>
      <c r="G21" s="62">
        <v>44734</v>
      </c>
      <c r="H21" s="410" t="s">
        <v>537</v>
      </c>
      <c r="I21" s="411">
        <v>5865</v>
      </c>
      <c r="J21" s="45">
        <f t="shared" si="0"/>
        <v>5865</v>
      </c>
      <c r="K21" s="76">
        <v>42</v>
      </c>
      <c r="L21" s="65"/>
      <c r="M21" s="65"/>
      <c r="N21" s="48">
        <f t="shared" si="1"/>
        <v>246330</v>
      </c>
      <c r="O21" s="89"/>
      <c r="P21" s="90"/>
      <c r="Q21" s="79">
        <v>0</v>
      </c>
      <c r="R21" s="67">
        <v>44736</v>
      </c>
      <c r="S21" s="51">
        <v>0</v>
      </c>
      <c r="T21" s="92" t="s">
        <v>526</v>
      </c>
      <c r="U21" s="53"/>
      <c r="V21" s="54"/>
      <c r="W21" s="53" t="s">
        <v>555</v>
      </c>
      <c r="X21" s="70">
        <v>0</v>
      </c>
    </row>
    <row r="22" spans="1:24" ht="26.25" customHeight="1" thickTop="1" thickBot="1" x14ac:dyDescent="0.35">
      <c r="A22" s="81" t="s">
        <v>20</v>
      </c>
      <c r="B22" s="58" t="s">
        <v>72</v>
      </c>
      <c r="C22" s="59" t="s">
        <v>572</v>
      </c>
      <c r="D22" s="60">
        <v>59</v>
      </c>
      <c r="E22" s="40">
        <f t="shared" si="2"/>
        <v>1455530</v>
      </c>
      <c r="F22" s="61">
        <v>24670</v>
      </c>
      <c r="G22" s="62">
        <v>44736</v>
      </c>
      <c r="H22" s="410" t="s">
        <v>538</v>
      </c>
      <c r="I22" s="411">
        <v>25310</v>
      </c>
      <c r="J22" s="45">
        <f t="shared" si="0"/>
        <v>640</v>
      </c>
      <c r="K22" s="76">
        <v>42.5</v>
      </c>
      <c r="L22" s="65"/>
      <c r="M22" s="65"/>
      <c r="N22" s="48">
        <f t="shared" si="1"/>
        <v>1075675</v>
      </c>
      <c r="O22" s="89"/>
      <c r="P22" s="90"/>
      <c r="Q22" s="79">
        <v>26900</v>
      </c>
      <c r="R22" s="67">
        <v>44736</v>
      </c>
      <c r="S22" s="51">
        <v>28000</v>
      </c>
      <c r="T22" s="92" t="s">
        <v>531</v>
      </c>
      <c r="U22" s="53"/>
      <c r="V22" s="54"/>
      <c r="W22" s="53" t="s">
        <v>555</v>
      </c>
      <c r="X22" s="70">
        <v>4176</v>
      </c>
    </row>
    <row r="23" spans="1:24" ht="27.75" customHeight="1" thickTop="1" thickBot="1" x14ac:dyDescent="0.35">
      <c r="A23" s="82" t="s">
        <v>22</v>
      </c>
      <c r="B23" s="58" t="s">
        <v>32</v>
      </c>
      <c r="C23" s="59" t="s">
        <v>572</v>
      </c>
      <c r="D23" s="60">
        <v>0</v>
      </c>
      <c r="E23" s="40">
        <f t="shared" si="2"/>
        <v>0</v>
      </c>
      <c r="F23" s="61">
        <v>0</v>
      </c>
      <c r="G23" s="62">
        <v>44736</v>
      </c>
      <c r="H23" s="410" t="s">
        <v>538</v>
      </c>
      <c r="I23" s="411">
        <v>5605</v>
      </c>
      <c r="J23" s="45">
        <f t="shared" si="0"/>
        <v>5605</v>
      </c>
      <c r="K23" s="76">
        <v>42.5</v>
      </c>
      <c r="L23" s="65"/>
      <c r="M23" s="65"/>
      <c r="N23" s="48">
        <f t="shared" si="1"/>
        <v>238212.5</v>
      </c>
      <c r="O23" s="89"/>
      <c r="P23" s="90"/>
      <c r="Q23" s="79">
        <v>0</v>
      </c>
      <c r="R23" s="67">
        <v>44736</v>
      </c>
      <c r="S23" s="51">
        <v>0</v>
      </c>
      <c r="T23" s="92" t="s">
        <v>531</v>
      </c>
      <c r="U23" s="53"/>
      <c r="V23" s="54"/>
      <c r="W23" s="53" t="s">
        <v>555</v>
      </c>
      <c r="X23" s="70">
        <v>0</v>
      </c>
    </row>
    <row r="24" spans="1:24" ht="28.5" customHeight="1" thickTop="1" thickBot="1" x14ac:dyDescent="0.35">
      <c r="A24" s="83" t="s">
        <v>458</v>
      </c>
      <c r="B24" s="58" t="s">
        <v>459</v>
      </c>
      <c r="C24" s="59" t="s">
        <v>573</v>
      </c>
      <c r="D24" s="60">
        <v>59</v>
      </c>
      <c r="E24" s="40">
        <f t="shared" si="2"/>
        <v>1392577</v>
      </c>
      <c r="F24" s="61">
        <v>23603</v>
      </c>
      <c r="G24" s="62">
        <v>44739</v>
      </c>
      <c r="H24" s="410"/>
      <c r="I24" s="411">
        <v>24450</v>
      </c>
      <c r="J24" s="45">
        <f t="shared" si="0"/>
        <v>847</v>
      </c>
      <c r="K24" s="76">
        <v>43</v>
      </c>
      <c r="L24" s="65"/>
      <c r="M24" s="65"/>
      <c r="N24" s="48">
        <f t="shared" si="1"/>
        <v>1051350</v>
      </c>
      <c r="O24" s="397"/>
      <c r="P24" s="90"/>
      <c r="Q24" s="79"/>
      <c r="R24" s="67"/>
      <c r="S24" s="91">
        <v>28000</v>
      </c>
      <c r="T24" s="92" t="s">
        <v>532</v>
      </c>
      <c r="U24" s="53"/>
      <c r="V24" s="54"/>
      <c r="W24" s="53" t="s">
        <v>555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32</v>
      </c>
      <c r="C25" s="59" t="s">
        <v>573</v>
      </c>
      <c r="D25" s="60">
        <v>0</v>
      </c>
      <c r="E25" s="40">
        <f t="shared" si="2"/>
        <v>0</v>
      </c>
      <c r="F25" s="61">
        <v>0</v>
      </c>
      <c r="G25" s="62">
        <v>44739</v>
      </c>
      <c r="H25" s="410"/>
      <c r="I25" s="411">
        <v>5535</v>
      </c>
      <c r="J25" s="45">
        <f t="shared" si="0"/>
        <v>5535</v>
      </c>
      <c r="K25" s="76">
        <v>43</v>
      </c>
      <c r="L25" s="65"/>
      <c r="M25" s="65"/>
      <c r="N25" s="48">
        <f t="shared" si="1"/>
        <v>238005</v>
      </c>
      <c r="O25" s="89"/>
      <c r="P25" s="90"/>
      <c r="Q25" s="79"/>
      <c r="R25" s="67"/>
      <c r="S25" s="51">
        <v>0</v>
      </c>
      <c r="T25" s="92" t="s">
        <v>532</v>
      </c>
      <c r="U25" s="53"/>
      <c r="V25" s="54"/>
      <c r="W25" s="53" t="s">
        <v>555</v>
      </c>
      <c r="X25" s="70">
        <v>0</v>
      </c>
    </row>
    <row r="26" spans="1:24" ht="22.5" customHeight="1" thickTop="1" thickBot="1" x14ac:dyDescent="0.35">
      <c r="A26" s="82" t="s">
        <v>51</v>
      </c>
      <c r="B26" s="58" t="s">
        <v>40</v>
      </c>
      <c r="C26" s="59" t="s">
        <v>574</v>
      </c>
      <c r="D26" s="60">
        <v>62</v>
      </c>
      <c r="E26" s="40">
        <f t="shared" si="2"/>
        <v>1468780</v>
      </c>
      <c r="F26" s="61">
        <v>23690</v>
      </c>
      <c r="G26" s="62">
        <v>44741</v>
      </c>
      <c r="H26" s="410"/>
      <c r="I26" s="411">
        <v>25150</v>
      </c>
      <c r="J26" s="45">
        <f t="shared" si="0"/>
        <v>1460</v>
      </c>
      <c r="K26" s="76">
        <v>43</v>
      </c>
      <c r="L26" s="65"/>
      <c r="M26" s="65"/>
      <c r="N26" s="48">
        <f t="shared" si="1"/>
        <v>1081450</v>
      </c>
      <c r="O26" s="89"/>
      <c r="P26" s="90"/>
      <c r="Q26" s="79"/>
      <c r="R26" s="67"/>
      <c r="S26" s="51">
        <v>28000</v>
      </c>
      <c r="T26" s="92" t="s">
        <v>542</v>
      </c>
      <c r="U26" s="53"/>
      <c r="V26" s="54"/>
      <c r="W26" s="53" t="s">
        <v>555</v>
      </c>
      <c r="X26" s="70">
        <v>4176</v>
      </c>
    </row>
    <row r="27" spans="1:24" ht="22.5" customHeight="1" thickTop="1" thickBot="1" x14ac:dyDescent="0.35">
      <c r="A27" s="82" t="s">
        <v>22</v>
      </c>
      <c r="B27" s="58" t="s">
        <v>541</v>
      </c>
      <c r="C27" s="59" t="s">
        <v>574</v>
      </c>
      <c r="D27" s="60">
        <v>0</v>
      </c>
      <c r="E27" s="40">
        <f t="shared" si="2"/>
        <v>0</v>
      </c>
      <c r="F27" s="61">
        <v>0</v>
      </c>
      <c r="G27" s="62">
        <v>44741</v>
      </c>
      <c r="H27" s="410"/>
      <c r="I27" s="411">
        <v>5400</v>
      </c>
      <c r="J27" s="45">
        <f t="shared" si="0"/>
        <v>5400</v>
      </c>
      <c r="K27" s="76">
        <v>43</v>
      </c>
      <c r="L27" s="65"/>
      <c r="M27" s="65"/>
      <c r="N27" s="48">
        <f t="shared" si="1"/>
        <v>232200</v>
      </c>
      <c r="O27" s="89"/>
      <c r="P27" s="90"/>
      <c r="Q27" s="79"/>
      <c r="R27" s="67"/>
      <c r="S27" s="91">
        <v>0</v>
      </c>
      <c r="T27" s="92" t="s">
        <v>542</v>
      </c>
      <c r="U27" s="53"/>
      <c r="V27" s="54"/>
      <c r="W27" s="53" t="s">
        <v>555</v>
      </c>
      <c r="X27" s="70">
        <v>0</v>
      </c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>
        <v>0</v>
      </c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>
        <v>0</v>
      </c>
    </row>
    <row r="30" spans="1:24" ht="33" thickTop="1" thickBot="1" x14ac:dyDescent="0.35">
      <c r="A30" s="518" t="s">
        <v>556</v>
      </c>
      <c r="B30" s="93" t="s">
        <v>23</v>
      </c>
      <c r="C30" s="59"/>
      <c r="D30" s="60"/>
      <c r="E30" s="40">
        <f t="shared" si="2"/>
        <v>0</v>
      </c>
      <c r="F30" s="61">
        <v>3828.1</v>
      </c>
      <c r="G30" s="62">
        <v>44733</v>
      </c>
      <c r="H30" s="410">
        <v>44390</v>
      </c>
      <c r="I30" s="411">
        <v>3828.1</v>
      </c>
      <c r="J30" s="45">
        <f t="shared" si="0"/>
        <v>0</v>
      </c>
      <c r="K30" s="76">
        <v>96</v>
      </c>
      <c r="L30" s="65"/>
      <c r="M30" s="65"/>
      <c r="N30" s="48">
        <f t="shared" si="1"/>
        <v>367497.6</v>
      </c>
      <c r="O30" s="395" t="s">
        <v>557</v>
      </c>
      <c r="P30" s="396" t="s">
        <v>558</v>
      </c>
      <c r="Q30" s="94"/>
      <c r="R30" s="95"/>
      <c r="S30" s="91"/>
      <c r="T30" s="92"/>
      <c r="U30" s="53"/>
      <c r="V30" s="54"/>
      <c r="W30" s="53" t="s">
        <v>555</v>
      </c>
      <c r="X30" s="70">
        <v>4176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f>SUM(X4:X30)</f>
        <v>62640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510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8.5" customHeight="1" x14ac:dyDescent="0.3">
      <c r="A55" s="413"/>
      <c r="B55" s="438" t="s">
        <v>23</v>
      </c>
      <c r="C55" s="469" t="s">
        <v>473</v>
      </c>
      <c r="D55" s="439"/>
      <c r="E55" s="60"/>
      <c r="F55" s="151"/>
      <c r="G55" s="152"/>
      <c r="H55" s="467"/>
      <c r="I55" s="151"/>
      <c r="J55" s="45">
        <f t="shared" si="0"/>
        <v>0</v>
      </c>
      <c r="K55" s="46"/>
      <c r="L55" s="65"/>
      <c r="M55" s="65"/>
      <c r="N55" s="48">
        <f t="shared" si="1"/>
        <v>0</v>
      </c>
      <c r="O55" s="164"/>
      <c r="P55" s="62"/>
      <c r="Q55" s="128"/>
      <c r="R55" s="158"/>
      <c r="S55" s="92"/>
      <c r="T55" s="92"/>
      <c r="U55" s="159"/>
      <c r="V55" s="160"/>
    </row>
    <row r="56" spans="1:24" s="161" customFormat="1" ht="18.75" x14ac:dyDescent="0.3">
      <c r="A56" s="468"/>
      <c r="B56" s="438" t="s">
        <v>23</v>
      </c>
      <c r="C56" s="511"/>
      <c r="D56" s="440"/>
      <c r="E56" s="60"/>
      <c r="F56" s="151"/>
      <c r="G56" s="152"/>
      <c r="H56" s="467"/>
      <c r="I56" s="151"/>
      <c r="J56" s="45">
        <f t="shared" si="0"/>
        <v>0</v>
      </c>
      <c r="K56" s="46"/>
      <c r="L56" s="65"/>
      <c r="M56" s="65"/>
      <c r="N56" s="48">
        <f t="shared" si="1"/>
        <v>0</v>
      </c>
      <c r="O56" s="164"/>
      <c r="P56" s="62"/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 t="s">
        <v>106</v>
      </c>
      <c r="B61" s="178" t="s">
        <v>552</v>
      </c>
      <c r="C61" s="171" t="s">
        <v>553</v>
      </c>
      <c r="D61" s="168"/>
      <c r="E61" s="60"/>
      <c r="F61" s="151">
        <v>317.60000000000002</v>
      </c>
      <c r="G61" s="152">
        <v>44718</v>
      </c>
      <c r="H61" s="153">
        <v>38420</v>
      </c>
      <c r="I61" s="151">
        <v>317.60000000000002</v>
      </c>
      <c r="J61" s="45">
        <f t="shared" si="0"/>
        <v>0</v>
      </c>
      <c r="K61" s="166">
        <v>64</v>
      </c>
      <c r="L61" s="99"/>
      <c r="M61" s="99"/>
      <c r="N61" s="48">
        <f t="shared" si="1"/>
        <v>20326.400000000001</v>
      </c>
      <c r="O61" s="164" t="s">
        <v>61</v>
      </c>
      <c r="P61" s="162">
        <v>44740</v>
      </c>
      <c r="Q61" s="164"/>
      <c r="R61" s="129"/>
      <c r="S61" s="92"/>
      <c r="T61" s="92"/>
      <c r="U61" s="53"/>
      <c r="V61" s="54"/>
    </row>
    <row r="62" spans="1:24" ht="18" thickBot="1" x14ac:dyDescent="0.35">
      <c r="A62" s="472" t="s">
        <v>527</v>
      </c>
      <c r="B62" s="178" t="s">
        <v>528</v>
      </c>
      <c r="C62" s="183" t="s">
        <v>529</v>
      </c>
      <c r="D62" s="168"/>
      <c r="E62" s="60"/>
      <c r="F62" s="151">
        <v>504.4</v>
      </c>
      <c r="G62" s="152">
        <v>44734</v>
      </c>
      <c r="H62" s="475" t="s">
        <v>530</v>
      </c>
      <c r="I62" s="151">
        <v>504.4</v>
      </c>
      <c r="J62" s="45">
        <f t="shared" si="0"/>
        <v>0</v>
      </c>
      <c r="K62" s="166">
        <v>26</v>
      </c>
      <c r="L62" s="99"/>
      <c r="M62" s="99"/>
      <c r="N62" s="48">
        <f t="shared" si="1"/>
        <v>13114.4</v>
      </c>
      <c r="O62" s="516" t="s">
        <v>159</v>
      </c>
      <c r="P62" s="507">
        <v>44735</v>
      </c>
      <c r="Q62" s="164"/>
      <c r="R62" s="129"/>
      <c r="S62" s="92"/>
      <c r="T62" s="92"/>
      <c r="U62" s="53"/>
      <c r="V62" s="54"/>
    </row>
    <row r="63" spans="1:24" ht="17.25" x14ac:dyDescent="0.3">
      <c r="A63" s="468" t="s">
        <v>527</v>
      </c>
      <c r="B63" s="178" t="s">
        <v>547</v>
      </c>
      <c r="C63" s="474" t="s">
        <v>550</v>
      </c>
      <c r="D63" s="171"/>
      <c r="E63" s="60"/>
      <c r="F63" s="151">
        <v>100</v>
      </c>
      <c r="G63" s="152">
        <v>44737</v>
      </c>
      <c r="H63" s="388" t="s">
        <v>549</v>
      </c>
      <c r="I63" s="151">
        <v>100</v>
      </c>
      <c r="J63" s="45">
        <f>I63-F63</f>
        <v>0</v>
      </c>
      <c r="K63" s="166">
        <v>97.78</v>
      </c>
      <c r="L63" s="99"/>
      <c r="M63" s="99"/>
      <c r="N63" s="48">
        <f>K63*I63</f>
        <v>9778</v>
      </c>
      <c r="O63" s="595" t="s">
        <v>59</v>
      </c>
      <c r="P63" s="597">
        <v>44742</v>
      </c>
      <c r="Q63" s="167"/>
      <c r="R63" s="129"/>
      <c r="S63" s="92"/>
      <c r="T63" s="92"/>
      <c r="U63" s="53"/>
      <c r="V63" s="54"/>
    </row>
    <row r="64" spans="1:24" ht="18" customHeight="1" thickBot="1" x14ac:dyDescent="0.35">
      <c r="A64" s="80" t="s">
        <v>527</v>
      </c>
      <c r="B64" s="178" t="s">
        <v>547</v>
      </c>
      <c r="C64" s="183" t="s">
        <v>548</v>
      </c>
      <c r="D64" s="171"/>
      <c r="E64" s="60"/>
      <c r="F64" s="151">
        <v>100</v>
      </c>
      <c r="G64" s="152">
        <v>44740</v>
      </c>
      <c r="H64" s="153" t="s">
        <v>549</v>
      </c>
      <c r="I64" s="151">
        <v>100</v>
      </c>
      <c r="J64" s="45">
        <f>I64-F64</f>
        <v>0</v>
      </c>
      <c r="K64" s="166">
        <v>94.54</v>
      </c>
      <c r="L64" s="99"/>
      <c r="M64" s="99"/>
      <c r="N64" s="48">
        <f>K64*I64</f>
        <v>9454</v>
      </c>
      <c r="O64" s="596"/>
      <c r="P64" s="598"/>
      <c r="Q64" s="167"/>
      <c r="R64" s="129"/>
      <c r="S64" s="180"/>
      <c r="T64" s="52"/>
      <c r="U64" s="53"/>
      <c r="V64" s="54"/>
    </row>
    <row r="65" spans="1:22" ht="18" thickBot="1" x14ac:dyDescent="0.35">
      <c r="A65" s="515" t="s">
        <v>527</v>
      </c>
      <c r="B65" s="178" t="s">
        <v>543</v>
      </c>
      <c r="C65" s="183" t="s">
        <v>544</v>
      </c>
      <c r="D65" s="168"/>
      <c r="E65" s="60"/>
      <c r="F65" s="151">
        <v>274.60000000000002</v>
      </c>
      <c r="G65" s="152">
        <v>44742</v>
      </c>
      <c r="H65" s="475" t="s">
        <v>545</v>
      </c>
      <c r="I65" s="151">
        <v>47.202379999999998</v>
      </c>
      <c r="J65" s="45">
        <f>I65-F65</f>
        <v>-227.39762000000002</v>
      </c>
      <c r="K65" s="166">
        <v>84</v>
      </c>
      <c r="L65" s="99"/>
      <c r="M65" s="99"/>
      <c r="N65" s="48">
        <f>K65*I65</f>
        <v>3964.9999199999997</v>
      </c>
      <c r="O65" s="517" t="s">
        <v>546</v>
      </c>
      <c r="P65" s="514">
        <v>44742</v>
      </c>
      <c r="Q65" s="167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4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403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164"/>
      <c r="P81" s="403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4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4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4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4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4"/>
        <v>0</v>
      </c>
      <c r="F87" s="64"/>
      <c r="G87" s="117"/>
      <c r="H87" s="63"/>
      <c r="I87" s="64"/>
      <c r="J87" s="45">
        <f t="shared" si="0"/>
        <v>0</v>
      </c>
      <c r="K87" s="100"/>
      <c r="L87" s="558"/>
      <c r="M87" s="559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4"/>
        <v>0</v>
      </c>
      <c r="F88" s="64"/>
      <c r="G88" s="117"/>
      <c r="H88" s="63"/>
      <c r="I88" s="64"/>
      <c r="J88" s="45">
        <f t="shared" si="0"/>
        <v>0</v>
      </c>
      <c r="K88" s="100"/>
      <c r="L88" s="558"/>
      <c r="M88" s="559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4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4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4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4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54"/>
      <c r="P94" s="550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55"/>
      <c r="P95" s="551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4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5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5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5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5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5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5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5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5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5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6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5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6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5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6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5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6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5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6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5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6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5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6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5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6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5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6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5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6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5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6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5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48">
        <f t="shared" si="6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5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6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5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6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5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6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5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48">
        <f t="shared" si="6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5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6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5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6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5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6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5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6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5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6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5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6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5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6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5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6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5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6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5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6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5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6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5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6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5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6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5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6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5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6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5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6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5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6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5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6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5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6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5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6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5"/>
        <v>0</v>
      </c>
      <c r="F151" s="64"/>
      <c r="G151" s="235"/>
      <c r="H151" s="212"/>
      <c r="I151" s="64"/>
      <c r="J151" s="45">
        <f t="shared" ref="J151:J214" si="7">I151-F151</f>
        <v>0</v>
      </c>
      <c r="K151" s="236"/>
      <c r="L151" s="242"/>
      <c r="M151" s="242"/>
      <c r="N151" s="48">
        <f t="shared" si="6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5"/>
        <v>0</v>
      </c>
      <c r="F152" s="64"/>
      <c r="G152" s="235"/>
      <c r="H152" s="212"/>
      <c r="I152" s="64"/>
      <c r="J152" s="45">
        <f t="shared" si="7"/>
        <v>0</v>
      </c>
      <c r="K152" s="236"/>
      <c r="L152" s="242"/>
      <c r="M152" s="242"/>
      <c r="N152" s="48">
        <f t="shared" si="6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5"/>
        <v>0</v>
      </c>
      <c r="F153" s="64"/>
      <c r="G153" s="235"/>
      <c r="H153" s="243"/>
      <c r="I153" s="64"/>
      <c r="J153" s="45">
        <f t="shared" si="7"/>
        <v>0</v>
      </c>
      <c r="K153" s="244"/>
      <c r="L153" s="242"/>
      <c r="M153" s="242"/>
      <c r="N153" s="48">
        <f t="shared" si="6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5"/>
        <v>0</v>
      </c>
      <c r="F154" s="64"/>
      <c r="G154" s="235"/>
      <c r="H154" s="212"/>
      <c r="I154" s="64"/>
      <c r="J154" s="45">
        <f t="shared" si="7"/>
        <v>0</v>
      </c>
      <c r="K154" s="246"/>
      <c r="L154" s="247"/>
      <c r="M154" s="247"/>
      <c r="N154" s="48">
        <f t="shared" si="6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5"/>
        <v>0</v>
      </c>
      <c r="F155" s="249"/>
      <c r="G155" s="235"/>
      <c r="H155" s="224"/>
      <c r="I155" s="64"/>
      <c r="J155" s="45">
        <f t="shared" si="7"/>
        <v>0</v>
      </c>
      <c r="K155" s="246"/>
      <c r="L155" s="250"/>
      <c r="M155" s="250"/>
      <c r="N155" s="48">
        <f t="shared" si="6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5"/>
        <v>0</v>
      </c>
      <c r="F156" s="64"/>
      <c r="G156" s="235"/>
      <c r="H156" s="212"/>
      <c r="I156" s="64"/>
      <c r="J156" s="45">
        <f t="shared" si="7"/>
        <v>0</v>
      </c>
      <c r="K156" s="246"/>
      <c r="L156" s="242"/>
      <c r="M156" s="242"/>
      <c r="N156" s="48">
        <f t="shared" si="6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5"/>
        <v>0</v>
      </c>
      <c r="F157" s="64"/>
      <c r="G157" s="235"/>
      <c r="H157" s="251"/>
      <c r="I157" s="64"/>
      <c r="J157" s="45">
        <f t="shared" si="7"/>
        <v>0</v>
      </c>
      <c r="K157" s="100"/>
      <c r="L157" s="242"/>
      <c r="M157" s="242"/>
      <c r="N157" s="48">
        <f t="shared" si="6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5"/>
        <v>0</v>
      </c>
      <c r="F158" s="64"/>
      <c r="G158" s="235"/>
      <c r="H158" s="226"/>
      <c r="I158" s="64"/>
      <c r="J158" s="45">
        <f t="shared" si="7"/>
        <v>0</v>
      </c>
      <c r="K158" s="246"/>
      <c r="L158" s="242"/>
      <c r="M158" s="242"/>
      <c r="N158" s="48">
        <f t="shared" si="6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5"/>
        <v>0</v>
      </c>
      <c r="F159" s="64"/>
      <c r="G159" s="235"/>
      <c r="H159" s="252"/>
      <c r="I159" s="64"/>
      <c r="J159" s="45">
        <f t="shared" si="7"/>
        <v>0</v>
      </c>
      <c r="K159" s="246"/>
      <c r="L159" s="242"/>
      <c r="M159" s="242"/>
      <c r="N159" s="48">
        <f t="shared" si="6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5"/>
        <v>0</v>
      </c>
      <c r="F160" s="64"/>
      <c r="G160" s="235"/>
      <c r="H160" s="253"/>
      <c r="I160" s="64"/>
      <c r="J160" s="45">
        <f t="shared" si="7"/>
        <v>0</v>
      </c>
      <c r="K160" s="246"/>
      <c r="L160" s="254"/>
      <c r="M160" s="254"/>
      <c r="N160" s="48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5"/>
        <v>0</v>
      </c>
      <c r="F161" s="64"/>
      <c r="G161" s="235"/>
      <c r="H161" s="252"/>
      <c r="I161" s="64"/>
      <c r="J161" s="45">
        <f t="shared" si="7"/>
        <v>0</v>
      </c>
      <c r="K161" s="246"/>
      <c r="L161" s="254"/>
      <c r="M161" s="254"/>
      <c r="N161" s="48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5"/>
        <v>0</v>
      </c>
      <c r="F162" s="64"/>
      <c r="G162" s="235"/>
      <c r="H162" s="252"/>
      <c r="I162" s="64"/>
      <c r="J162" s="45">
        <f t="shared" si="7"/>
        <v>0</v>
      </c>
      <c r="K162" s="246"/>
      <c r="L162" s="254"/>
      <c r="M162" s="254"/>
      <c r="N162" s="48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5"/>
        <v>0</v>
      </c>
      <c r="F163" s="64"/>
      <c r="G163" s="235"/>
      <c r="H163" s="252"/>
      <c r="I163" s="64"/>
      <c r="J163" s="45">
        <f t="shared" si="7"/>
        <v>0</v>
      </c>
      <c r="K163" s="100"/>
      <c r="L163" s="99"/>
      <c r="M163" s="99"/>
      <c r="N163" s="48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5"/>
        <v>0</v>
      </c>
      <c r="F164" s="64"/>
      <c r="G164" s="235"/>
      <c r="H164" s="252"/>
      <c r="I164" s="64"/>
      <c r="J164" s="45">
        <f t="shared" si="7"/>
        <v>0</v>
      </c>
      <c r="K164" s="100"/>
      <c r="L164" s="99"/>
      <c r="M164" s="99"/>
      <c r="N164" s="48">
        <f t="shared" si="6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5"/>
        <v>0</v>
      </c>
      <c r="F165" s="64"/>
      <c r="G165" s="235"/>
      <c r="H165" s="252"/>
      <c r="I165" s="64"/>
      <c r="J165" s="45">
        <f t="shared" si="7"/>
        <v>0</v>
      </c>
      <c r="K165" s="100"/>
      <c r="L165" s="99"/>
      <c r="M165" s="99"/>
      <c r="N165" s="48">
        <f t="shared" si="6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5"/>
        <v>0</v>
      </c>
      <c r="F166" s="64"/>
      <c r="G166" s="235"/>
      <c r="H166" s="238"/>
      <c r="I166" s="64"/>
      <c r="J166" s="45">
        <f t="shared" si="7"/>
        <v>0</v>
      </c>
      <c r="K166" s="100"/>
      <c r="L166" s="99"/>
      <c r="M166" s="99"/>
      <c r="N166" s="48">
        <f t="shared" si="6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5"/>
        <v>0</v>
      </c>
      <c r="F167" s="64"/>
      <c r="G167" s="235"/>
      <c r="H167" s="63"/>
      <c r="I167" s="64"/>
      <c r="J167" s="45">
        <f t="shared" si="7"/>
        <v>0</v>
      </c>
      <c r="K167" s="100"/>
      <c r="L167" s="99"/>
      <c r="M167" s="99"/>
      <c r="N167" s="48">
        <f t="shared" si="6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5"/>
        <v>0</v>
      </c>
      <c r="F168" s="64"/>
      <c r="G168" s="235"/>
      <c r="H168" s="238"/>
      <c r="I168" s="64"/>
      <c r="J168" s="45">
        <f t="shared" si="7"/>
        <v>0</v>
      </c>
      <c r="K168" s="100"/>
      <c r="L168" s="99"/>
      <c r="M168" s="99"/>
      <c r="N168" s="48">
        <f t="shared" si="6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5"/>
        <v>0</v>
      </c>
      <c r="F169" s="64"/>
      <c r="G169" s="235"/>
      <c r="H169" s="238"/>
      <c r="I169" s="64"/>
      <c r="J169" s="45">
        <f t="shared" si="7"/>
        <v>0</v>
      </c>
      <c r="K169" s="100"/>
      <c r="L169" s="99"/>
      <c r="M169" s="99"/>
      <c r="N169" s="48">
        <f t="shared" si="6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5"/>
        <v>0</v>
      </c>
      <c r="F170" s="64"/>
      <c r="G170" s="235"/>
      <c r="H170" s="238"/>
      <c r="I170" s="64"/>
      <c r="J170" s="45">
        <f t="shared" si="7"/>
        <v>0</v>
      </c>
      <c r="K170" s="100"/>
      <c r="L170" s="99"/>
      <c r="M170" s="99"/>
      <c r="N170" s="48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5"/>
        <v>0</v>
      </c>
      <c r="F171" s="64"/>
      <c r="G171" s="235"/>
      <c r="H171" s="238"/>
      <c r="I171" s="64"/>
      <c r="J171" s="45">
        <f t="shared" si="7"/>
        <v>0</v>
      </c>
      <c r="K171" s="100"/>
      <c r="L171" s="99"/>
      <c r="M171" s="99"/>
      <c r="N171" s="48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5"/>
        <v>0</v>
      </c>
      <c r="F172" s="64"/>
      <c r="G172" s="235"/>
      <c r="H172" s="238"/>
      <c r="I172" s="64"/>
      <c r="J172" s="45">
        <f t="shared" si="7"/>
        <v>0</v>
      </c>
      <c r="K172" s="100"/>
      <c r="L172" s="99"/>
      <c r="M172" s="99"/>
      <c r="N172" s="48">
        <f t="shared" si="6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5"/>
        <v>0</v>
      </c>
      <c r="F173" s="64"/>
      <c r="G173" s="264"/>
      <c r="H173" s="238"/>
      <c r="I173" s="64"/>
      <c r="J173" s="45">
        <f t="shared" si="7"/>
        <v>0</v>
      </c>
      <c r="K173" s="100"/>
      <c r="L173" s="99"/>
      <c r="M173" s="99"/>
      <c r="N173" s="48">
        <f t="shared" si="6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5"/>
        <v>0</v>
      </c>
      <c r="F174" s="64"/>
      <c r="G174" s="117"/>
      <c r="H174" s="238"/>
      <c r="I174" s="64"/>
      <c r="J174" s="45">
        <f t="shared" si="7"/>
        <v>0</v>
      </c>
      <c r="K174" s="100"/>
      <c r="L174" s="99"/>
      <c r="M174" s="99"/>
      <c r="N174" s="48">
        <f t="shared" si="6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5"/>
        <v>0</v>
      </c>
      <c r="F175" s="268"/>
      <c r="G175" s="235"/>
      <c r="H175" s="269"/>
      <c r="I175" s="268"/>
      <c r="J175" s="45">
        <f t="shared" si="7"/>
        <v>0</v>
      </c>
      <c r="N175" s="48">
        <f t="shared" si="6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5"/>
        <v>0</v>
      </c>
      <c r="F176" s="268"/>
      <c r="G176" s="235"/>
      <c r="H176" s="269"/>
      <c r="I176" s="268"/>
      <c r="J176" s="45">
        <f t="shared" si="7"/>
        <v>0</v>
      </c>
      <c r="N176" s="48">
        <f t="shared" si="6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8">D177*F177</f>
        <v>0</v>
      </c>
      <c r="F177" s="64"/>
      <c r="G177" s="235"/>
      <c r="H177" s="238"/>
      <c r="I177" s="64"/>
      <c r="J177" s="45">
        <f t="shared" si="7"/>
        <v>0</v>
      </c>
      <c r="K177" s="100"/>
      <c r="L177" s="99"/>
      <c r="M177" s="99"/>
      <c r="N177" s="48">
        <f t="shared" si="6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8"/>
        <v>0</v>
      </c>
      <c r="F178" s="64"/>
      <c r="G178" s="235"/>
      <c r="H178" s="238"/>
      <c r="I178" s="64"/>
      <c r="J178" s="45">
        <f t="shared" si="7"/>
        <v>0</v>
      </c>
      <c r="K178" s="100"/>
      <c r="L178" s="99"/>
      <c r="M178" s="99"/>
      <c r="N178" s="48">
        <f t="shared" si="6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8"/>
        <v>0</v>
      </c>
      <c r="F179" s="64"/>
      <c r="G179" s="264"/>
      <c r="H179" s="238"/>
      <c r="I179" s="64"/>
      <c r="J179" s="45">
        <f t="shared" si="7"/>
        <v>0</v>
      </c>
      <c r="K179" s="100"/>
      <c r="L179" s="99"/>
      <c r="M179" s="99"/>
      <c r="N179" s="48">
        <f t="shared" ref="N179:N242" si="9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8"/>
        <v>0</v>
      </c>
      <c r="F180" s="64"/>
      <c r="G180" s="264"/>
      <c r="H180" s="238"/>
      <c r="I180" s="64"/>
      <c r="J180" s="45">
        <f t="shared" si="7"/>
        <v>0</v>
      </c>
      <c r="K180" s="100"/>
      <c r="L180" s="99"/>
      <c r="M180" s="99"/>
      <c r="N180" s="48">
        <f t="shared" si="9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8"/>
        <v>0</v>
      </c>
      <c r="F181" s="64"/>
      <c r="G181" s="264"/>
      <c r="H181" s="238"/>
      <c r="I181" s="64"/>
      <c r="J181" s="45">
        <f t="shared" si="7"/>
        <v>0</v>
      </c>
      <c r="K181" s="100"/>
      <c r="L181" s="99"/>
      <c r="M181" s="99"/>
      <c r="N181" s="48">
        <f t="shared" si="9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8"/>
        <v>0</v>
      </c>
      <c r="F182" s="64"/>
      <c r="G182" s="264"/>
      <c r="H182" s="238"/>
      <c r="I182" s="64"/>
      <c r="J182" s="45">
        <f t="shared" si="7"/>
        <v>0</v>
      </c>
      <c r="K182" s="100"/>
      <c r="L182" s="99"/>
      <c r="M182" s="99"/>
      <c r="N182" s="48">
        <f t="shared" si="9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8"/>
        <v>0</v>
      </c>
      <c r="F183" s="64"/>
      <c r="G183" s="264"/>
      <c r="H183" s="238"/>
      <c r="I183" s="64"/>
      <c r="J183" s="45">
        <f t="shared" si="7"/>
        <v>0</v>
      </c>
      <c r="K183" s="100"/>
      <c r="L183" s="99"/>
      <c r="M183" s="99"/>
      <c r="N183" s="48">
        <f t="shared" si="9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8"/>
        <v>0</v>
      </c>
      <c r="F184" s="64"/>
      <c r="G184" s="235"/>
      <c r="H184" s="238"/>
      <c r="I184" s="64"/>
      <c r="J184" s="45">
        <f t="shared" si="7"/>
        <v>0</v>
      </c>
      <c r="K184" s="100"/>
      <c r="L184" s="99"/>
      <c r="M184" s="99"/>
      <c r="N184" s="48">
        <f t="shared" si="9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8"/>
        <v>0</v>
      </c>
      <c r="F185" s="64"/>
      <c r="G185" s="235"/>
      <c r="H185" s="238"/>
      <c r="I185" s="64"/>
      <c r="J185" s="45">
        <f t="shared" si="7"/>
        <v>0</v>
      </c>
      <c r="K185" s="100"/>
      <c r="L185" s="99"/>
      <c r="M185" s="99"/>
      <c r="N185" s="48">
        <f t="shared" si="9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8"/>
        <v>0</v>
      </c>
      <c r="F186" s="64"/>
      <c r="G186" s="235"/>
      <c r="H186" s="238"/>
      <c r="I186" s="64"/>
      <c r="J186" s="45">
        <f t="shared" si="7"/>
        <v>0</v>
      </c>
      <c r="K186" s="100"/>
      <c r="L186" s="99"/>
      <c r="M186" s="99"/>
      <c r="N186" s="48">
        <f t="shared" si="9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8"/>
        <v>0</v>
      </c>
      <c r="F187" s="64"/>
      <c r="G187" s="235"/>
      <c r="H187" s="238"/>
      <c r="I187" s="64"/>
      <c r="J187" s="45">
        <f t="shared" si="7"/>
        <v>0</v>
      </c>
      <c r="K187" s="100"/>
      <c r="L187" s="99"/>
      <c r="M187" s="99"/>
      <c r="N187" s="48">
        <f t="shared" si="9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8"/>
        <v>0</v>
      </c>
      <c r="F188" s="64"/>
      <c r="G188" s="235"/>
      <c r="H188" s="238"/>
      <c r="I188" s="64"/>
      <c r="J188" s="45">
        <f t="shared" si="7"/>
        <v>0</v>
      </c>
      <c r="K188" s="100"/>
      <c r="L188" s="99"/>
      <c r="M188" s="99"/>
      <c r="N188" s="48">
        <f t="shared" si="9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8"/>
        <v>0</v>
      </c>
      <c r="F189" s="64"/>
      <c r="G189" s="117"/>
      <c r="H189" s="238"/>
      <c r="I189" s="64"/>
      <c r="J189" s="45">
        <f t="shared" si="7"/>
        <v>0</v>
      </c>
      <c r="K189" s="100"/>
      <c r="L189" s="99"/>
      <c r="M189" s="99"/>
      <c r="N189" s="48">
        <f t="shared" si="9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8"/>
        <v>0</v>
      </c>
      <c r="F190" s="64"/>
      <c r="G190" s="235"/>
      <c r="H190" s="238"/>
      <c r="I190" s="64"/>
      <c r="J190" s="45">
        <f t="shared" si="7"/>
        <v>0</v>
      </c>
      <c r="K190" s="100"/>
      <c r="L190" s="99"/>
      <c r="M190" s="99"/>
      <c r="N190" s="48">
        <f t="shared" si="9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8"/>
        <v>0</v>
      </c>
      <c r="F191" s="64"/>
      <c r="G191" s="235"/>
      <c r="H191" s="238"/>
      <c r="I191" s="64"/>
      <c r="J191" s="45">
        <f t="shared" si="7"/>
        <v>0</v>
      </c>
      <c r="K191" s="100"/>
      <c r="L191" s="99"/>
      <c r="M191" s="99"/>
      <c r="N191" s="48">
        <f t="shared" si="9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8"/>
        <v>0</v>
      </c>
      <c r="F192" s="64"/>
      <c r="G192" s="235"/>
      <c r="H192" s="238"/>
      <c r="I192" s="64"/>
      <c r="J192" s="45">
        <f t="shared" si="7"/>
        <v>0</v>
      </c>
      <c r="K192" s="100"/>
      <c r="L192" s="99"/>
      <c r="M192" s="99"/>
      <c r="N192" s="48">
        <f t="shared" si="9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8"/>
        <v>0</v>
      </c>
      <c r="F193" s="281"/>
      <c r="G193" s="264"/>
      <c r="H193" s="238"/>
      <c r="I193" s="64"/>
      <c r="J193" s="45">
        <f t="shared" si="7"/>
        <v>0</v>
      </c>
      <c r="K193" s="100"/>
      <c r="L193" s="99"/>
      <c r="M193" s="99"/>
      <c r="N193" s="48">
        <f t="shared" si="9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8"/>
        <v>0</v>
      </c>
      <c r="F194" s="281"/>
      <c r="G194" s="264"/>
      <c r="H194" s="238"/>
      <c r="I194" s="64"/>
      <c r="J194" s="45">
        <f t="shared" si="7"/>
        <v>0</v>
      </c>
      <c r="K194" s="100"/>
      <c r="L194" s="99"/>
      <c r="M194" s="99"/>
      <c r="N194" s="48">
        <f t="shared" si="9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8"/>
        <v>0</v>
      </c>
      <c r="F195" s="281"/>
      <c r="G195" s="264"/>
      <c r="H195" s="238"/>
      <c r="I195" s="64"/>
      <c r="J195" s="45">
        <f t="shared" si="7"/>
        <v>0</v>
      </c>
      <c r="K195" s="100"/>
      <c r="L195" s="99"/>
      <c r="M195" s="99"/>
      <c r="N195" s="48">
        <f t="shared" si="9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8"/>
        <v>0</v>
      </c>
      <c r="F196" s="281"/>
      <c r="G196" s="264"/>
      <c r="H196" s="238"/>
      <c r="I196" s="64"/>
      <c r="J196" s="45">
        <f t="shared" si="7"/>
        <v>0</v>
      </c>
      <c r="K196" s="100"/>
      <c r="L196" s="99"/>
      <c r="M196" s="99"/>
      <c r="N196" s="48">
        <f t="shared" si="9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8"/>
        <v>0</v>
      </c>
      <c r="F197" s="281"/>
      <c r="G197" s="264"/>
      <c r="H197" s="238"/>
      <c r="I197" s="64"/>
      <c r="J197" s="45">
        <f t="shared" si="7"/>
        <v>0</v>
      </c>
      <c r="K197" s="100"/>
      <c r="L197" s="99"/>
      <c r="M197" s="99"/>
      <c r="N197" s="48">
        <f t="shared" si="9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8"/>
        <v>0</v>
      </c>
      <c r="F198" s="281"/>
      <c r="G198" s="264"/>
      <c r="H198" s="238"/>
      <c r="I198" s="64"/>
      <c r="J198" s="45">
        <f t="shared" si="7"/>
        <v>0</v>
      </c>
      <c r="K198" s="100"/>
      <c r="L198" s="99"/>
      <c r="M198" s="99"/>
      <c r="N198" s="48">
        <f t="shared" si="9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8"/>
        <v>0</v>
      </c>
      <c r="F199" s="281"/>
      <c r="G199" s="264"/>
      <c r="H199" s="238"/>
      <c r="I199" s="64"/>
      <c r="J199" s="45">
        <f t="shared" si="7"/>
        <v>0</v>
      </c>
      <c r="K199" s="100"/>
      <c r="L199" s="99"/>
      <c r="M199" s="99"/>
      <c r="N199" s="48">
        <f t="shared" si="9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8"/>
        <v>0</v>
      </c>
      <c r="F200" s="64"/>
      <c r="G200" s="264"/>
      <c r="H200" s="238"/>
      <c r="I200" s="64"/>
      <c r="J200" s="45">
        <f t="shared" si="7"/>
        <v>0</v>
      </c>
      <c r="K200" s="100"/>
      <c r="L200" s="99"/>
      <c r="M200" s="99"/>
      <c r="N200" s="48">
        <f t="shared" si="9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8"/>
        <v>0</v>
      </c>
      <c r="F201" s="64"/>
      <c r="G201" s="235"/>
      <c r="H201" s="238"/>
      <c r="I201" s="64"/>
      <c r="J201" s="45">
        <f t="shared" si="7"/>
        <v>0</v>
      </c>
      <c r="K201" s="100"/>
      <c r="L201" s="99"/>
      <c r="M201" s="99"/>
      <c r="N201" s="48">
        <f t="shared" si="9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8"/>
        <v>0</v>
      </c>
      <c r="F202" s="64"/>
      <c r="G202" s="235"/>
      <c r="H202" s="238"/>
      <c r="I202" s="64"/>
      <c r="J202" s="45">
        <f t="shared" si="7"/>
        <v>0</v>
      </c>
      <c r="K202" s="100"/>
      <c r="L202" s="99"/>
      <c r="M202" s="99"/>
      <c r="N202" s="48">
        <f t="shared" si="9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8"/>
        <v>0</v>
      </c>
      <c r="F203" s="64"/>
      <c r="G203" s="235"/>
      <c r="H203" s="238"/>
      <c r="I203" s="64"/>
      <c r="J203" s="45">
        <f t="shared" si="7"/>
        <v>0</v>
      </c>
      <c r="K203" s="100"/>
      <c r="L203" s="99"/>
      <c r="M203" s="99"/>
      <c r="N203" s="48">
        <f t="shared" si="9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8"/>
        <v>0</v>
      </c>
      <c r="F204" s="64"/>
      <c r="G204" s="235"/>
      <c r="H204" s="238"/>
      <c r="I204" s="64"/>
      <c r="J204" s="45">
        <f t="shared" si="7"/>
        <v>0</v>
      </c>
      <c r="K204" s="100"/>
      <c r="L204" s="99"/>
      <c r="M204" s="99"/>
      <c r="N204" s="48">
        <f t="shared" si="9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8"/>
        <v>0</v>
      </c>
      <c r="F205" s="64"/>
      <c r="G205" s="235"/>
      <c r="H205" s="238"/>
      <c r="I205" s="64"/>
      <c r="J205" s="45">
        <f t="shared" si="7"/>
        <v>0</v>
      </c>
      <c r="K205" s="100"/>
      <c r="L205" s="99"/>
      <c r="M205" s="99"/>
      <c r="N205" s="48">
        <f t="shared" si="9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8"/>
        <v>0</v>
      </c>
      <c r="F206" s="64"/>
      <c r="G206" s="235"/>
      <c r="H206" s="238"/>
      <c r="I206" s="64"/>
      <c r="J206" s="45">
        <f t="shared" si="7"/>
        <v>0</v>
      </c>
      <c r="K206" s="100"/>
      <c r="L206" s="99"/>
      <c r="M206" s="99"/>
      <c r="N206" s="48">
        <f t="shared" si="9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8"/>
        <v>0</v>
      </c>
      <c r="F207" s="64"/>
      <c r="G207" s="235"/>
      <c r="H207" s="238"/>
      <c r="I207" s="64"/>
      <c r="J207" s="45">
        <f t="shared" si="7"/>
        <v>0</v>
      </c>
      <c r="K207" s="100"/>
      <c r="L207" s="99"/>
      <c r="M207" s="99"/>
      <c r="N207" s="48">
        <f t="shared" si="9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8"/>
        <v>0</v>
      </c>
      <c r="F208" s="64"/>
      <c r="G208" s="235"/>
      <c r="H208" s="238"/>
      <c r="I208" s="64"/>
      <c r="J208" s="45">
        <f t="shared" si="7"/>
        <v>0</v>
      </c>
      <c r="K208" s="100"/>
      <c r="L208" s="99"/>
      <c r="M208" s="99"/>
      <c r="N208" s="48">
        <f t="shared" si="9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8"/>
        <v>0</v>
      </c>
      <c r="F209" s="64"/>
      <c r="G209" s="117"/>
      <c r="H209" s="63"/>
      <c r="I209" s="64"/>
      <c r="J209" s="45">
        <f t="shared" si="7"/>
        <v>0</v>
      </c>
      <c r="K209" s="100"/>
      <c r="L209" s="99"/>
      <c r="M209" s="99"/>
      <c r="N209" s="48">
        <f t="shared" si="9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8"/>
        <v>0</v>
      </c>
      <c r="F210" s="64"/>
      <c r="G210" s="235"/>
      <c r="H210" s="238"/>
      <c r="I210" s="64"/>
      <c r="J210" s="45">
        <f t="shared" si="7"/>
        <v>0</v>
      </c>
      <c r="K210" s="100"/>
      <c r="L210" s="99"/>
      <c r="M210" s="99"/>
      <c r="N210" s="48">
        <f t="shared" si="9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8"/>
        <v>0</v>
      </c>
      <c r="F211" s="64"/>
      <c r="G211" s="235"/>
      <c r="H211" s="238"/>
      <c r="I211" s="64"/>
      <c r="J211" s="45">
        <f t="shared" si="7"/>
        <v>0</v>
      </c>
      <c r="K211" s="100"/>
      <c r="L211" s="99"/>
      <c r="M211" s="99"/>
      <c r="N211" s="48">
        <f t="shared" si="9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8"/>
        <v>0</v>
      </c>
      <c r="F212" s="64"/>
      <c r="G212" s="235"/>
      <c r="H212" s="238"/>
      <c r="I212" s="64"/>
      <c r="J212" s="45">
        <f t="shared" si="7"/>
        <v>0</v>
      </c>
      <c r="K212" s="100"/>
      <c r="L212" s="99"/>
      <c r="M212" s="99"/>
      <c r="N212" s="48">
        <f t="shared" si="9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8"/>
        <v>0</v>
      </c>
      <c r="F213" s="64"/>
      <c r="G213" s="235"/>
      <c r="H213" s="238"/>
      <c r="I213" s="64"/>
      <c r="J213" s="45">
        <f t="shared" si="7"/>
        <v>0</v>
      </c>
      <c r="K213" s="100"/>
      <c r="L213" s="99"/>
      <c r="M213" s="99"/>
      <c r="N213" s="48">
        <f t="shared" si="9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8"/>
        <v>0</v>
      </c>
      <c r="F214" s="64"/>
      <c r="G214" s="235"/>
      <c r="H214" s="238"/>
      <c r="I214" s="64"/>
      <c r="J214" s="45">
        <f t="shared" si="7"/>
        <v>0</v>
      </c>
      <c r="K214" s="100"/>
      <c r="L214" s="99"/>
      <c r="M214" s="99"/>
      <c r="N214" s="48">
        <f t="shared" si="9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8"/>
        <v>0</v>
      </c>
      <c r="F215" s="64"/>
      <c r="G215" s="235"/>
      <c r="H215" s="238"/>
      <c r="I215" s="64"/>
      <c r="J215" s="45">
        <f t="shared" ref="J215:J258" si="10">I215-F215</f>
        <v>0</v>
      </c>
      <c r="K215" s="100"/>
      <c r="L215" s="99"/>
      <c r="M215" s="99"/>
      <c r="N215" s="48">
        <f t="shared" si="9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8"/>
        <v>0</v>
      </c>
      <c r="F216" s="64"/>
      <c r="G216" s="235"/>
      <c r="H216" s="238"/>
      <c r="I216" s="64"/>
      <c r="J216" s="45">
        <f t="shared" si="10"/>
        <v>0</v>
      </c>
      <c r="K216" s="100"/>
      <c r="L216" s="99"/>
      <c r="M216" s="99"/>
      <c r="N216" s="48">
        <f t="shared" si="9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8"/>
        <v>0</v>
      </c>
      <c r="F217" s="64"/>
      <c r="G217" s="235"/>
      <c r="H217" s="238"/>
      <c r="I217" s="64"/>
      <c r="J217" s="45">
        <f t="shared" si="10"/>
        <v>0</v>
      </c>
      <c r="K217" s="100"/>
      <c r="L217" s="99"/>
      <c r="M217" s="99"/>
      <c r="N217" s="48">
        <f t="shared" si="9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8"/>
        <v>0</v>
      </c>
      <c r="F218" s="64"/>
      <c r="G218" s="235"/>
      <c r="H218" s="238"/>
      <c r="I218" s="64"/>
      <c r="J218" s="45">
        <f t="shared" si="10"/>
        <v>0</v>
      </c>
      <c r="K218" s="100"/>
      <c r="L218" s="99"/>
      <c r="M218" s="99"/>
      <c r="N218" s="48">
        <f t="shared" si="9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8"/>
        <v>0</v>
      </c>
      <c r="F219" s="64"/>
      <c r="G219" s="235"/>
      <c r="H219" s="238"/>
      <c r="I219" s="64"/>
      <c r="J219" s="45">
        <f t="shared" si="10"/>
        <v>0</v>
      </c>
      <c r="K219" s="100"/>
      <c r="L219" s="99"/>
      <c r="M219" s="99"/>
      <c r="N219" s="48">
        <f t="shared" si="9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8"/>
        <v>0</v>
      </c>
      <c r="F220" s="64"/>
      <c r="G220" s="235"/>
      <c r="H220" s="238"/>
      <c r="I220" s="64"/>
      <c r="J220" s="45">
        <f t="shared" si="10"/>
        <v>0</v>
      </c>
      <c r="K220" s="100"/>
      <c r="L220" s="99"/>
      <c r="M220" s="99"/>
      <c r="N220" s="48">
        <f t="shared" si="9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8"/>
        <v>0</v>
      </c>
      <c r="F221" s="64"/>
      <c r="G221" s="235"/>
      <c r="H221" s="238"/>
      <c r="I221" s="64"/>
      <c r="J221" s="45">
        <f t="shared" si="10"/>
        <v>0</v>
      </c>
      <c r="K221" s="100"/>
      <c r="L221" s="99"/>
      <c r="M221" s="99"/>
      <c r="N221" s="48">
        <f t="shared" si="9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8"/>
        <v>0</v>
      </c>
      <c r="F222" s="64"/>
      <c r="G222" s="235"/>
      <c r="H222" s="238"/>
      <c r="I222" s="64"/>
      <c r="J222" s="45">
        <f t="shared" si="10"/>
        <v>0</v>
      </c>
      <c r="K222" s="100"/>
      <c r="L222" s="99"/>
      <c r="M222" s="99"/>
      <c r="N222" s="48">
        <f t="shared" si="9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8"/>
        <v>0</v>
      </c>
      <c r="F223" s="64"/>
      <c r="G223" s="235"/>
      <c r="H223" s="238"/>
      <c r="I223" s="64"/>
      <c r="J223" s="45">
        <f t="shared" si="10"/>
        <v>0</v>
      </c>
      <c r="K223" s="100"/>
      <c r="L223" s="99"/>
      <c r="M223" s="99"/>
      <c r="N223" s="48">
        <f t="shared" si="9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8"/>
        <v>0</v>
      </c>
      <c r="F224" s="64"/>
      <c r="G224" s="235"/>
      <c r="H224" s="238"/>
      <c r="I224" s="64"/>
      <c r="J224" s="45">
        <f t="shared" si="10"/>
        <v>0</v>
      </c>
      <c r="K224" s="100"/>
      <c r="L224" s="99"/>
      <c r="M224" s="99"/>
      <c r="N224" s="48">
        <f t="shared" si="9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8"/>
        <v>0</v>
      </c>
      <c r="F225" s="64"/>
      <c r="G225" s="235"/>
      <c r="H225" s="238"/>
      <c r="I225" s="64"/>
      <c r="J225" s="45">
        <f t="shared" si="10"/>
        <v>0</v>
      </c>
      <c r="K225" s="100"/>
      <c r="L225" s="99"/>
      <c r="M225" s="99"/>
      <c r="N225" s="48">
        <f t="shared" si="9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8"/>
        <v>0</v>
      </c>
      <c r="F226" s="64"/>
      <c r="G226" s="235"/>
      <c r="H226" s="238"/>
      <c r="I226" s="64"/>
      <c r="J226" s="45">
        <f t="shared" si="10"/>
        <v>0</v>
      </c>
      <c r="K226" s="100"/>
      <c r="L226" s="99"/>
      <c r="M226" s="99"/>
      <c r="N226" s="48">
        <f t="shared" si="9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8"/>
        <v>0</v>
      </c>
      <c r="F227" s="64"/>
      <c r="G227" s="235"/>
      <c r="H227" s="238"/>
      <c r="I227" s="64"/>
      <c r="J227" s="45">
        <f t="shared" si="10"/>
        <v>0</v>
      </c>
      <c r="K227" s="100"/>
      <c r="L227" s="99"/>
      <c r="M227" s="99"/>
      <c r="N227" s="48">
        <f t="shared" si="9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8"/>
        <v>0</v>
      </c>
      <c r="F228" s="64"/>
      <c r="G228" s="235"/>
      <c r="H228" s="238"/>
      <c r="I228" s="64"/>
      <c r="J228" s="45">
        <f t="shared" si="10"/>
        <v>0</v>
      </c>
      <c r="K228" s="100"/>
      <c r="L228" s="99"/>
      <c r="M228" s="99"/>
      <c r="N228" s="48">
        <f t="shared" si="9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8"/>
        <v>0</v>
      </c>
      <c r="F229" s="64"/>
      <c r="G229" s="235"/>
      <c r="H229" s="238"/>
      <c r="I229" s="64"/>
      <c r="J229" s="45">
        <f t="shared" si="10"/>
        <v>0</v>
      </c>
      <c r="K229" s="100"/>
      <c r="L229" s="99"/>
      <c r="M229" s="99"/>
      <c r="N229" s="48">
        <f t="shared" si="9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8"/>
        <v>0</v>
      </c>
      <c r="F230" s="64"/>
      <c r="G230" s="235"/>
      <c r="H230" s="238"/>
      <c r="I230" s="64"/>
      <c r="J230" s="45">
        <f t="shared" si="10"/>
        <v>0</v>
      </c>
      <c r="K230" s="100"/>
      <c r="L230" s="99"/>
      <c r="M230" s="99"/>
      <c r="N230" s="48">
        <f t="shared" si="9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8"/>
        <v>0</v>
      </c>
      <c r="F231" s="64"/>
      <c r="G231" s="235"/>
      <c r="H231" s="238"/>
      <c r="I231" s="64"/>
      <c r="J231" s="45">
        <f t="shared" si="10"/>
        <v>0</v>
      </c>
      <c r="K231" s="100"/>
      <c r="L231" s="99"/>
      <c r="M231" s="99"/>
      <c r="N231" s="48">
        <f t="shared" si="9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8"/>
        <v>0</v>
      </c>
      <c r="F232" s="64"/>
      <c r="G232" s="235"/>
      <c r="H232" s="238"/>
      <c r="I232" s="64"/>
      <c r="J232" s="45">
        <f t="shared" si="10"/>
        <v>0</v>
      </c>
      <c r="K232" s="100"/>
      <c r="L232" s="99"/>
      <c r="M232" s="99"/>
      <c r="N232" s="48">
        <f t="shared" si="9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8"/>
        <v>0</v>
      </c>
      <c r="F233" s="64"/>
      <c r="G233" s="235"/>
      <c r="H233" s="238"/>
      <c r="I233" s="64"/>
      <c r="J233" s="45">
        <f t="shared" si="10"/>
        <v>0</v>
      </c>
      <c r="K233" s="100"/>
      <c r="L233" s="99"/>
      <c r="M233" s="99"/>
      <c r="N233" s="48">
        <f t="shared" si="9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8"/>
        <v>0</v>
      </c>
      <c r="F234" s="64"/>
      <c r="G234" s="235"/>
      <c r="H234" s="238"/>
      <c r="I234" s="64"/>
      <c r="J234" s="45">
        <f t="shared" si="10"/>
        <v>0</v>
      </c>
      <c r="K234" s="100"/>
      <c r="L234" s="99"/>
      <c r="M234" s="99"/>
      <c r="N234" s="48">
        <f t="shared" si="9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8"/>
        <v>0</v>
      </c>
      <c r="F235" s="64"/>
      <c r="G235" s="235"/>
      <c r="H235" s="238"/>
      <c r="I235" s="64"/>
      <c r="J235" s="45">
        <f t="shared" si="10"/>
        <v>0</v>
      </c>
      <c r="K235" s="100"/>
      <c r="L235" s="99"/>
      <c r="M235" s="99"/>
      <c r="N235" s="48">
        <f t="shared" si="9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8"/>
        <v>0</v>
      </c>
      <c r="F236" s="64"/>
      <c r="G236" s="235"/>
      <c r="H236" s="63"/>
      <c r="I236" s="64"/>
      <c r="J236" s="45">
        <f t="shared" si="10"/>
        <v>0</v>
      </c>
      <c r="K236" s="100"/>
      <c r="L236" s="99"/>
      <c r="M236" s="99"/>
      <c r="N236" s="48">
        <f t="shared" si="9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8"/>
        <v>0</v>
      </c>
      <c r="F237" s="64"/>
      <c r="G237" s="235"/>
      <c r="H237" s="238"/>
      <c r="I237" s="64"/>
      <c r="J237" s="45">
        <f t="shared" si="10"/>
        <v>0</v>
      </c>
      <c r="K237" s="100"/>
      <c r="L237" s="99"/>
      <c r="M237" s="99"/>
      <c r="N237" s="48">
        <f t="shared" si="9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8"/>
        <v>0</v>
      </c>
      <c r="F238" s="64"/>
      <c r="G238" s="235"/>
      <c r="H238" s="238"/>
      <c r="I238" s="64"/>
      <c r="J238" s="45">
        <f t="shared" si="10"/>
        <v>0</v>
      </c>
      <c r="K238" s="100"/>
      <c r="L238" s="99"/>
      <c r="M238" s="99"/>
      <c r="N238" s="48">
        <f t="shared" si="9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8"/>
        <v>0</v>
      </c>
      <c r="F239" s="64"/>
      <c r="G239" s="235"/>
      <c r="H239" s="238"/>
      <c r="I239" s="64"/>
      <c r="J239" s="45">
        <f t="shared" si="10"/>
        <v>0</v>
      </c>
      <c r="K239" s="100"/>
      <c r="L239" s="99"/>
      <c r="M239" s="99"/>
      <c r="N239" s="48">
        <f t="shared" si="9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8"/>
        <v>0</v>
      </c>
      <c r="F240" s="64"/>
      <c r="G240" s="235"/>
      <c r="H240" s="252"/>
      <c r="I240" s="64"/>
      <c r="J240" s="45">
        <f t="shared" si="10"/>
        <v>0</v>
      </c>
      <c r="K240" s="100"/>
      <c r="L240" s="99"/>
      <c r="M240" s="99"/>
      <c r="N240" s="48">
        <f t="shared" si="9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1">D241*F241</f>
        <v>0</v>
      </c>
      <c r="F241" s="64"/>
      <c r="G241" s="235"/>
      <c r="H241" s="252"/>
      <c r="I241" s="64"/>
      <c r="J241" s="45">
        <f t="shared" si="10"/>
        <v>0</v>
      </c>
      <c r="K241" s="100"/>
      <c r="L241" s="286"/>
      <c r="M241" s="287"/>
      <c r="N241" s="48">
        <f t="shared" si="9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1"/>
        <v>0</v>
      </c>
      <c r="F242" s="200"/>
      <c r="G242" s="289"/>
      <c r="H242" s="290"/>
      <c r="I242" s="116"/>
      <c r="J242" s="45">
        <f t="shared" si="10"/>
        <v>0</v>
      </c>
      <c r="K242" s="100"/>
      <c r="L242" s="286"/>
      <c r="M242" s="287"/>
      <c r="N242" s="48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1"/>
        <v>0</v>
      </c>
      <c r="F243" s="200"/>
      <c r="G243" s="289"/>
      <c r="H243" s="290"/>
      <c r="I243" s="116"/>
      <c r="J243" s="45">
        <f t="shared" si="10"/>
        <v>0</v>
      </c>
      <c r="K243" s="100"/>
      <c r="L243" s="286"/>
      <c r="M243" s="287"/>
      <c r="N243" s="48">
        <f t="shared" ref="N243:N262" si="12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1"/>
        <v>0</v>
      </c>
      <c r="F244" s="200"/>
      <c r="G244" s="289"/>
      <c r="H244" s="290"/>
      <c r="I244" s="116"/>
      <c r="J244" s="45">
        <f t="shared" si="10"/>
        <v>0</v>
      </c>
      <c r="K244" s="100"/>
      <c r="L244" s="286"/>
      <c r="M244" s="287"/>
      <c r="N244" s="48">
        <f t="shared" si="12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1"/>
        <v>0</v>
      </c>
      <c r="F245" s="200"/>
      <c r="G245" s="289"/>
      <c r="H245" s="290"/>
      <c r="I245" s="116"/>
      <c r="J245" s="45">
        <f t="shared" si="10"/>
        <v>0</v>
      </c>
      <c r="K245" s="100"/>
      <c r="L245" s="286"/>
      <c r="M245" s="287"/>
      <c r="N245" s="48">
        <f t="shared" si="12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1"/>
        <v>0</v>
      </c>
      <c r="F246" s="200"/>
      <c r="G246" s="289"/>
      <c r="H246" s="290"/>
      <c r="I246" s="116"/>
      <c r="J246" s="45">
        <f t="shared" si="10"/>
        <v>0</v>
      </c>
      <c r="K246" s="100"/>
      <c r="L246" s="286"/>
      <c r="M246" s="287"/>
      <c r="N246" s="48">
        <f t="shared" si="12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1"/>
        <v>0</v>
      </c>
      <c r="F247" s="44"/>
      <c r="G247" s="294"/>
      <c r="H247" s="295"/>
      <c r="I247" s="64"/>
      <c r="J247" s="45">
        <f t="shared" si="10"/>
        <v>0</v>
      </c>
      <c r="K247" s="100"/>
      <c r="L247" s="286"/>
      <c r="M247" s="296"/>
      <c r="N247" s="48">
        <f t="shared" si="12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1"/>
        <v>0</v>
      </c>
      <c r="F248" s="64"/>
      <c r="G248" s="235"/>
      <c r="H248" s="252"/>
      <c r="I248" s="64"/>
      <c r="J248" s="45">
        <f t="shared" si="10"/>
        <v>0</v>
      </c>
      <c r="K248" s="100"/>
      <c r="L248" s="286"/>
      <c r="M248" s="296"/>
      <c r="N248" s="48">
        <f t="shared" si="12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1"/>
        <v>0</v>
      </c>
      <c r="F249" s="64"/>
      <c r="G249" s="235"/>
      <c r="H249" s="252"/>
      <c r="I249" s="64"/>
      <c r="J249" s="45">
        <f t="shared" si="10"/>
        <v>0</v>
      </c>
      <c r="K249" s="100"/>
      <c r="L249" s="286"/>
      <c r="M249" s="296"/>
      <c r="N249" s="48">
        <f t="shared" si="12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1"/>
        <v>0</v>
      </c>
      <c r="F250" s="64"/>
      <c r="G250" s="235"/>
      <c r="H250" s="252"/>
      <c r="I250" s="64"/>
      <c r="J250" s="45">
        <f t="shared" si="10"/>
        <v>0</v>
      </c>
      <c r="K250" s="100"/>
      <c r="L250" s="286"/>
      <c r="M250" s="296"/>
      <c r="N250" s="48">
        <f t="shared" si="12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1"/>
        <v>0</v>
      </c>
      <c r="F251" s="268"/>
      <c r="G251" s="235"/>
      <c r="H251" s="269"/>
      <c r="I251" s="268">
        <v>0</v>
      </c>
      <c r="J251" s="45">
        <f t="shared" si="10"/>
        <v>0</v>
      </c>
      <c r="K251" s="299"/>
      <c r="L251" s="299"/>
      <c r="M251" s="299"/>
      <c r="N251" s="48">
        <f t="shared" si="12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1"/>
        <v>0</v>
      </c>
      <c r="F252" s="268"/>
      <c r="G252" s="235"/>
      <c r="H252" s="269"/>
      <c r="I252" s="268">
        <v>0</v>
      </c>
      <c r="J252" s="45">
        <f t="shared" si="10"/>
        <v>0</v>
      </c>
      <c r="K252" s="299"/>
      <c r="L252" s="299"/>
      <c r="M252" s="299"/>
      <c r="N252" s="48">
        <f t="shared" si="12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1"/>
        <v>0</v>
      </c>
      <c r="F253" s="268"/>
      <c r="G253" s="235"/>
      <c r="H253" s="269"/>
      <c r="I253" s="268">
        <v>0</v>
      </c>
      <c r="J253" s="45">
        <f t="shared" si="10"/>
        <v>0</v>
      </c>
      <c r="K253" s="299"/>
      <c r="L253" s="299"/>
      <c r="M253" s="299"/>
      <c r="N253" s="48">
        <f t="shared" si="12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1"/>
        <v>0</v>
      </c>
      <c r="F254" s="268"/>
      <c r="G254" s="235"/>
      <c r="H254" s="305"/>
      <c r="I254" s="268">
        <v>0</v>
      </c>
      <c r="J254" s="45">
        <f t="shared" si="10"/>
        <v>0</v>
      </c>
      <c r="K254" s="299"/>
      <c r="L254" s="299"/>
      <c r="M254" s="299"/>
      <c r="N254" s="48">
        <f t="shared" si="12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1"/>
        <v>0</v>
      </c>
      <c r="F255" s="268"/>
      <c r="G255" s="235"/>
      <c r="H255" s="307"/>
      <c r="I255" s="268">
        <v>0</v>
      </c>
      <c r="J255" s="45">
        <f t="shared" si="10"/>
        <v>0</v>
      </c>
      <c r="K255" s="299"/>
      <c r="L255" s="299"/>
      <c r="M255" s="299"/>
      <c r="N255" s="48">
        <f t="shared" si="12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1"/>
        <v>0</v>
      </c>
      <c r="H256" s="313"/>
      <c r="I256" s="311">
        <v>0</v>
      </c>
      <c r="J256" s="45">
        <f t="shared" si="10"/>
        <v>0</v>
      </c>
      <c r="K256" s="314"/>
      <c r="L256" s="314"/>
      <c r="M256" s="314"/>
      <c r="N256" s="48">
        <f t="shared" si="12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1"/>
        <v>0</v>
      </c>
      <c r="I257" s="311">
        <v>0</v>
      </c>
      <c r="J257" s="45">
        <f t="shared" si="10"/>
        <v>0</v>
      </c>
      <c r="K257" s="314"/>
      <c r="L257" s="314"/>
      <c r="M257" s="314"/>
      <c r="N257" s="48">
        <f t="shared" si="12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1"/>
        <v>0</v>
      </c>
      <c r="I258" s="316">
        <v>0</v>
      </c>
      <c r="J258" s="45">
        <f t="shared" si="10"/>
        <v>0</v>
      </c>
      <c r="K258" s="314"/>
      <c r="L258" s="314"/>
      <c r="M258" s="314"/>
      <c r="N258" s="48">
        <f t="shared" si="12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1"/>
        <v>#VALUE!</v>
      </c>
      <c r="F259" s="552" t="s">
        <v>26</v>
      </c>
      <c r="G259" s="552"/>
      <c r="H259" s="553"/>
      <c r="I259" s="317">
        <f>SUM(I4:I258)</f>
        <v>390058.12237999996</v>
      </c>
      <c r="J259" s="318"/>
      <c r="K259" s="314"/>
      <c r="L259" s="319"/>
      <c r="M259" s="314"/>
      <c r="N259" s="48">
        <f t="shared" si="12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1"/>
        <v>0</v>
      </c>
      <c r="I260" s="322"/>
      <c r="J260" s="318"/>
      <c r="K260" s="314"/>
      <c r="L260" s="319"/>
      <c r="M260" s="314"/>
      <c r="N260" s="48">
        <f t="shared" si="12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1"/>
        <v>0</v>
      </c>
      <c r="J261" s="311"/>
      <c r="K261" s="314"/>
      <c r="L261" s="314"/>
      <c r="M261" s="314"/>
      <c r="N261" s="48">
        <f t="shared" si="12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1"/>
        <v>0</v>
      </c>
      <c r="J262" s="311"/>
      <c r="K262" s="328"/>
      <c r="N262" s="48">
        <f t="shared" si="12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16340174.019920001</v>
      </c>
      <c r="O263" s="338"/>
      <c r="Q263" s="339">
        <f>SUM(Q4:Q262)</f>
        <v>300858</v>
      </c>
      <c r="R263" s="8"/>
      <c r="S263" s="340">
        <f>SUM(S17:S262)</f>
        <v>168000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16809032.019919999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sortState ref="A63:P65">
    <sortCondition ref="C63:C65"/>
  </sortState>
  <mergeCells count="10">
    <mergeCell ref="F259:H259"/>
    <mergeCell ref="A1:J2"/>
    <mergeCell ref="S1:T2"/>
    <mergeCell ref="W1:X1"/>
    <mergeCell ref="O3:P3"/>
    <mergeCell ref="L87:M88"/>
    <mergeCell ref="O94:O95"/>
    <mergeCell ref="P94:P95"/>
    <mergeCell ref="O63:O64"/>
    <mergeCell ref="P63:P64"/>
  </mergeCells>
  <pageMargins left="0.7" right="0.7" top="0.75" bottom="0.75" header="0.3" footer="0.3"/>
  <pageSetup paperSize="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7" tint="-0.249977111117893"/>
  </sheetPr>
  <dimension ref="A1:X292"/>
  <sheetViews>
    <sheetView tabSelected="1" workbookViewId="0">
      <selection activeCell="F5" sqref="F5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customWidth="1"/>
    <col min="5" max="5" width="15.28515625" style="33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29" t="s">
        <v>575</v>
      </c>
      <c r="B1" s="529"/>
      <c r="C1" s="529"/>
      <c r="D1" s="529"/>
      <c r="E1" s="529"/>
      <c r="F1" s="529"/>
      <c r="G1" s="529"/>
      <c r="H1" s="529"/>
      <c r="I1" s="529"/>
      <c r="J1" s="529"/>
      <c r="K1" s="375"/>
      <c r="L1" s="375"/>
      <c r="M1" s="375"/>
      <c r="N1" s="375"/>
      <c r="O1" s="376"/>
      <c r="S1" s="572" t="s">
        <v>142</v>
      </c>
      <c r="T1" s="572"/>
      <c r="U1" s="6" t="s">
        <v>0</v>
      </c>
      <c r="V1" s="7" t="s">
        <v>1</v>
      </c>
      <c r="W1" s="530" t="s">
        <v>2</v>
      </c>
      <c r="X1" s="531"/>
    </row>
    <row r="2" spans="1:24" thickBot="1" x14ac:dyDescent="0.3">
      <c r="A2" s="529"/>
      <c r="B2" s="529"/>
      <c r="C2" s="529"/>
      <c r="D2" s="529"/>
      <c r="E2" s="529"/>
      <c r="F2" s="529"/>
      <c r="G2" s="529"/>
      <c r="H2" s="529"/>
      <c r="I2" s="529"/>
      <c r="J2" s="529"/>
      <c r="K2" s="377"/>
      <c r="L2" s="377"/>
      <c r="M2" s="377"/>
      <c r="N2" s="378"/>
      <c r="O2" s="379"/>
      <c r="Q2" s="10"/>
      <c r="R2" s="11"/>
      <c r="S2" s="573"/>
      <c r="T2" s="57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32" t="s">
        <v>15</v>
      </c>
      <c r="P3" s="533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30</v>
      </c>
      <c r="B4" s="37" t="s">
        <v>72</v>
      </c>
      <c r="C4" s="38" t="s">
        <v>576</v>
      </c>
      <c r="D4" s="39">
        <v>62</v>
      </c>
      <c r="E4" s="40">
        <f>D4*F4</f>
        <v>1497300</v>
      </c>
      <c r="F4" s="41">
        <v>24150</v>
      </c>
      <c r="G4" s="42">
        <v>44743</v>
      </c>
      <c r="H4" s="528"/>
      <c r="I4" s="409">
        <v>24340</v>
      </c>
      <c r="J4" s="45">
        <f t="shared" ref="J4:J150" si="0">I4-F4</f>
        <v>190</v>
      </c>
      <c r="K4" s="46">
        <v>43</v>
      </c>
      <c r="L4" s="47"/>
      <c r="M4" s="47"/>
      <c r="N4" s="48">
        <f t="shared" ref="N4:N114" si="1">K4*I4</f>
        <v>1046620</v>
      </c>
      <c r="O4" s="525"/>
      <c r="P4" s="394"/>
      <c r="Q4" s="49"/>
      <c r="R4" s="50"/>
      <c r="S4" s="51"/>
      <c r="T4" s="52"/>
      <c r="U4" s="53"/>
      <c r="V4" s="54"/>
      <c r="W4" s="55"/>
      <c r="X4" s="56"/>
    </row>
    <row r="5" spans="1:24" ht="30" customHeight="1" thickTop="1" thickBot="1" x14ac:dyDescent="0.35">
      <c r="A5" s="57" t="s">
        <v>39</v>
      </c>
      <c r="B5" s="58" t="s">
        <v>32</v>
      </c>
      <c r="C5" s="59" t="s">
        <v>576</v>
      </c>
      <c r="D5" s="60">
        <v>0</v>
      </c>
      <c r="E5" s="40">
        <f t="shared" ref="E5:E40" si="2">D5*F5</f>
        <v>0</v>
      </c>
      <c r="F5" s="61">
        <v>0</v>
      </c>
      <c r="G5" s="62">
        <v>44743</v>
      </c>
      <c r="H5" s="410"/>
      <c r="I5" s="411">
        <v>5845</v>
      </c>
      <c r="J5" s="45">
        <f t="shared" si="0"/>
        <v>5845</v>
      </c>
      <c r="K5" s="46">
        <v>43</v>
      </c>
      <c r="L5" s="65"/>
      <c r="M5" s="65"/>
      <c r="N5" s="48">
        <f t="shared" si="1"/>
        <v>251335</v>
      </c>
      <c r="O5" s="395"/>
      <c r="P5" s="396"/>
      <c r="Q5" s="66"/>
      <c r="R5" s="67"/>
      <c r="S5" s="51"/>
      <c r="T5" s="52"/>
      <c r="U5" s="53"/>
      <c r="V5" s="54"/>
      <c r="W5" s="68"/>
      <c r="X5" s="69"/>
    </row>
    <row r="6" spans="1:24" ht="30.75" customHeight="1" thickTop="1" thickBot="1" x14ac:dyDescent="0.35">
      <c r="A6" s="57"/>
      <c r="B6" s="58"/>
      <c r="C6" s="59"/>
      <c r="D6" s="60"/>
      <c r="E6" s="40">
        <f t="shared" si="2"/>
        <v>0</v>
      </c>
      <c r="F6" s="61"/>
      <c r="G6" s="62"/>
      <c r="H6" s="410"/>
      <c r="I6" s="411"/>
      <c r="J6" s="45">
        <f t="shared" si="0"/>
        <v>0</v>
      </c>
      <c r="K6" s="46"/>
      <c r="L6" s="65"/>
      <c r="M6" s="65"/>
      <c r="N6" s="48">
        <f t="shared" si="1"/>
        <v>0</v>
      </c>
      <c r="O6" s="395"/>
      <c r="P6" s="396"/>
      <c r="Q6" s="66"/>
      <c r="R6" s="67"/>
      <c r="S6" s="51"/>
      <c r="T6" s="52"/>
      <c r="U6" s="53"/>
      <c r="V6" s="54"/>
      <c r="W6" s="53"/>
      <c r="X6" s="70"/>
    </row>
    <row r="7" spans="1:24" ht="28.5" customHeight="1" thickTop="1" thickBot="1" x14ac:dyDescent="0.35">
      <c r="A7" s="57"/>
      <c r="B7" s="58"/>
      <c r="C7" s="59"/>
      <c r="D7" s="60"/>
      <c r="E7" s="40">
        <f t="shared" si="2"/>
        <v>0</v>
      </c>
      <c r="F7" s="61"/>
      <c r="G7" s="62"/>
      <c r="H7" s="410"/>
      <c r="I7" s="411"/>
      <c r="J7" s="45">
        <f t="shared" si="0"/>
        <v>0</v>
      </c>
      <c r="K7" s="46"/>
      <c r="L7" s="65"/>
      <c r="M7" s="65"/>
      <c r="N7" s="48">
        <f t="shared" si="1"/>
        <v>0</v>
      </c>
      <c r="O7" s="395"/>
      <c r="P7" s="396"/>
      <c r="Q7" s="66"/>
      <c r="R7" s="67"/>
      <c r="S7" s="51"/>
      <c r="T7" s="52"/>
      <c r="U7" s="53"/>
      <c r="V7" s="54"/>
      <c r="W7" s="53"/>
      <c r="X7" s="70"/>
    </row>
    <row r="8" spans="1:24" ht="27.75" customHeight="1" thickTop="1" thickBot="1" x14ac:dyDescent="0.35">
      <c r="A8" s="57"/>
      <c r="B8" s="58"/>
      <c r="C8" s="59"/>
      <c r="D8" s="60"/>
      <c r="E8" s="40">
        <f t="shared" si="2"/>
        <v>0</v>
      </c>
      <c r="F8" s="61"/>
      <c r="G8" s="62"/>
      <c r="H8" s="410"/>
      <c r="I8" s="411"/>
      <c r="J8" s="45">
        <f t="shared" si="0"/>
        <v>0</v>
      </c>
      <c r="K8" s="46"/>
      <c r="L8" s="65"/>
      <c r="M8" s="65"/>
      <c r="N8" s="48">
        <f t="shared" si="1"/>
        <v>0</v>
      </c>
      <c r="O8" s="89"/>
      <c r="P8" s="90"/>
      <c r="Q8" s="66"/>
      <c r="R8" s="67"/>
      <c r="S8" s="51"/>
      <c r="T8" s="52"/>
      <c r="U8" s="53"/>
      <c r="V8" s="54"/>
      <c r="W8" s="53"/>
      <c r="X8" s="70"/>
    </row>
    <row r="9" spans="1:24" ht="25.5" customHeight="1" thickTop="1" thickBot="1" x14ac:dyDescent="0.35">
      <c r="A9" s="71"/>
      <c r="B9" s="58"/>
      <c r="C9" s="59"/>
      <c r="D9" s="60"/>
      <c r="E9" s="40">
        <f t="shared" si="2"/>
        <v>0</v>
      </c>
      <c r="F9" s="61"/>
      <c r="G9" s="62"/>
      <c r="H9" s="410"/>
      <c r="I9" s="411"/>
      <c r="J9" s="45">
        <f t="shared" si="0"/>
        <v>0</v>
      </c>
      <c r="K9" s="46"/>
      <c r="L9" s="65"/>
      <c r="M9" s="65"/>
      <c r="N9" s="48">
        <f t="shared" si="1"/>
        <v>0</v>
      </c>
      <c r="O9" s="89"/>
      <c r="P9" s="90"/>
      <c r="Q9" s="66"/>
      <c r="R9" s="67"/>
      <c r="S9" s="51"/>
      <c r="T9" s="52"/>
      <c r="U9" s="53"/>
      <c r="V9" s="54"/>
      <c r="W9" s="53"/>
      <c r="X9" s="70"/>
    </row>
    <row r="10" spans="1:24" ht="18.75" thickTop="1" thickBot="1" x14ac:dyDescent="0.35">
      <c r="A10" s="71"/>
      <c r="B10" s="58"/>
      <c r="C10" s="59"/>
      <c r="D10" s="72"/>
      <c r="E10" s="40">
        <f t="shared" si="2"/>
        <v>0</v>
      </c>
      <c r="F10" s="61"/>
      <c r="G10" s="62"/>
      <c r="H10" s="410"/>
      <c r="I10" s="411"/>
      <c r="J10" s="45">
        <f t="shared" si="0"/>
        <v>0</v>
      </c>
      <c r="K10" s="46"/>
      <c r="L10" s="65"/>
      <c r="M10" s="65"/>
      <c r="N10" s="48">
        <f t="shared" si="1"/>
        <v>0</v>
      </c>
      <c r="O10" s="397"/>
      <c r="P10" s="398"/>
      <c r="Q10" s="66"/>
      <c r="R10" s="67"/>
      <c r="S10" s="51"/>
      <c r="T10" s="52"/>
      <c r="U10" s="53"/>
      <c r="V10" s="54"/>
      <c r="W10" s="53"/>
      <c r="X10" s="70"/>
    </row>
    <row r="11" spans="1:24" ht="18.75" thickTop="1" thickBot="1" x14ac:dyDescent="0.35">
      <c r="A11" s="71"/>
      <c r="B11" s="58"/>
      <c r="C11" s="59"/>
      <c r="D11" s="60"/>
      <c r="E11" s="40">
        <f t="shared" si="2"/>
        <v>0</v>
      </c>
      <c r="F11" s="61"/>
      <c r="G11" s="62"/>
      <c r="H11" s="410"/>
      <c r="I11" s="411"/>
      <c r="J11" s="45">
        <f t="shared" si="0"/>
        <v>0</v>
      </c>
      <c r="K11" s="46"/>
      <c r="L11" s="65"/>
      <c r="M11" s="65"/>
      <c r="N11" s="48">
        <f t="shared" si="1"/>
        <v>0</v>
      </c>
      <c r="O11" s="397"/>
      <c r="P11" s="398"/>
      <c r="Q11" s="66"/>
      <c r="R11" s="67"/>
      <c r="S11" s="51"/>
      <c r="T11" s="52"/>
      <c r="U11" s="53"/>
      <c r="V11" s="54"/>
      <c r="W11" s="53"/>
      <c r="X11" s="70"/>
    </row>
    <row r="12" spans="1:24" ht="18.75" thickTop="1" thickBot="1" x14ac:dyDescent="0.35">
      <c r="A12" s="71"/>
      <c r="B12" s="58"/>
      <c r="C12" s="431"/>
      <c r="D12" s="60"/>
      <c r="E12" s="40">
        <f t="shared" si="2"/>
        <v>0</v>
      </c>
      <c r="F12" s="61"/>
      <c r="G12" s="62"/>
      <c r="H12" s="410"/>
      <c r="I12" s="411"/>
      <c r="J12" s="45">
        <f t="shared" si="0"/>
        <v>0</v>
      </c>
      <c r="K12" s="46"/>
      <c r="L12" s="65"/>
      <c r="M12" s="65"/>
      <c r="N12" s="48">
        <f t="shared" si="1"/>
        <v>0</v>
      </c>
      <c r="O12" s="397"/>
      <c r="P12" s="398"/>
      <c r="Q12" s="66"/>
      <c r="R12" s="67"/>
      <c r="S12" s="51"/>
      <c r="T12" s="52"/>
      <c r="U12" s="53"/>
      <c r="V12" s="54"/>
      <c r="W12" s="53"/>
      <c r="X12" s="70"/>
    </row>
    <row r="13" spans="1:24" ht="22.5" customHeight="1" thickTop="1" thickBot="1" x14ac:dyDescent="0.35">
      <c r="A13" s="71"/>
      <c r="B13" s="58"/>
      <c r="C13" s="432"/>
      <c r="D13" s="60"/>
      <c r="E13" s="40">
        <f t="shared" si="2"/>
        <v>0</v>
      </c>
      <c r="F13" s="61"/>
      <c r="G13" s="62"/>
      <c r="H13" s="410"/>
      <c r="I13" s="411"/>
      <c r="J13" s="45">
        <f t="shared" si="0"/>
        <v>0</v>
      </c>
      <c r="K13" s="46"/>
      <c r="L13" s="65"/>
      <c r="M13" s="65"/>
      <c r="N13" s="48">
        <f t="shared" si="1"/>
        <v>0</v>
      </c>
      <c r="O13" s="397"/>
      <c r="P13" s="398"/>
      <c r="Q13" s="66"/>
      <c r="R13" s="67"/>
      <c r="S13" s="51"/>
      <c r="T13" s="52"/>
      <c r="U13" s="53"/>
      <c r="V13" s="54"/>
      <c r="W13" s="53"/>
      <c r="X13" s="70"/>
    </row>
    <row r="14" spans="1:24" ht="31.5" customHeight="1" thickTop="1" thickBot="1" x14ac:dyDescent="0.35">
      <c r="A14" s="71"/>
      <c r="B14" s="58"/>
      <c r="C14" s="59"/>
      <c r="D14" s="60"/>
      <c r="E14" s="40">
        <f t="shared" si="2"/>
        <v>0</v>
      </c>
      <c r="F14" s="61"/>
      <c r="G14" s="62"/>
      <c r="H14" s="410"/>
      <c r="I14" s="411"/>
      <c r="J14" s="45">
        <f t="shared" si="0"/>
        <v>0</v>
      </c>
      <c r="K14" s="46"/>
      <c r="L14" s="65"/>
      <c r="M14" s="65"/>
      <c r="N14" s="48">
        <f t="shared" si="1"/>
        <v>0</v>
      </c>
      <c r="O14" s="397"/>
      <c r="P14" s="398"/>
      <c r="Q14" s="66"/>
      <c r="R14" s="67"/>
      <c r="S14" s="51"/>
      <c r="T14" s="52"/>
      <c r="U14" s="53"/>
      <c r="V14" s="54"/>
      <c r="W14" s="53"/>
      <c r="X14" s="70"/>
    </row>
    <row r="15" spans="1:24" ht="20.25" thickTop="1" thickBot="1" x14ac:dyDescent="0.35">
      <c r="A15" s="73"/>
      <c r="B15" s="58"/>
      <c r="C15" s="59"/>
      <c r="D15" s="60"/>
      <c r="E15" s="40">
        <f t="shared" si="2"/>
        <v>0</v>
      </c>
      <c r="F15" s="61"/>
      <c r="G15" s="62"/>
      <c r="H15" s="410"/>
      <c r="I15" s="411"/>
      <c r="J15" s="45">
        <f t="shared" si="0"/>
        <v>0</v>
      </c>
      <c r="K15" s="46"/>
      <c r="L15" s="65"/>
      <c r="M15" s="65"/>
      <c r="N15" s="48">
        <f t="shared" si="1"/>
        <v>0</v>
      </c>
      <c r="O15" s="397"/>
      <c r="P15" s="398"/>
      <c r="Q15" s="66"/>
      <c r="R15" s="67"/>
      <c r="S15" s="51"/>
      <c r="T15" s="92"/>
      <c r="U15" s="53"/>
      <c r="V15" s="54"/>
      <c r="W15" s="53"/>
      <c r="X15" s="70"/>
    </row>
    <row r="16" spans="1:24" ht="18.75" thickTop="1" thickBot="1" x14ac:dyDescent="0.35">
      <c r="A16" s="71"/>
      <c r="B16" s="58"/>
      <c r="C16" s="74"/>
      <c r="D16" s="60"/>
      <c r="E16" s="40">
        <f t="shared" si="2"/>
        <v>0</v>
      </c>
      <c r="F16" s="61"/>
      <c r="G16" s="62"/>
      <c r="H16" s="410"/>
      <c r="I16" s="411"/>
      <c r="J16" s="45">
        <f t="shared" si="0"/>
        <v>0</v>
      </c>
      <c r="K16" s="46"/>
      <c r="L16" s="65"/>
      <c r="M16" s="65"/>
      <c r="N16" s="48">
        <f t="shared" si="1"/>
        <v>0</v>
      </c>
      <c r="O16" s="397"/>
      <c r="P16" s="398"/>
      <c r="Q16" s="66"/>
      <c r="R16" s="67"/>
      <c r="S16" s="51"/>
      <c r="T16" s="92"/>
      <c r="U16" s="53"/>
      <c r="V16" s="54"/>
      <c r="W16" s="53"/>
      <c r="X16" s="70"/>
    </row>
    <row r="17" spans="1:24" ht="28.5" customHeight="1" thickTop="1" thickBot="1" x14ac:dyDescent="0.35">
      <c r="A17" s="75"/>
      <c r="B17" s="58"/>
      <c r="C17" s="59"/>
      <c r="D17" s="60"/>
      <c r="E17" s="40">
        <f t="shared" si="2"/>
        <v>0</v>
      </c>
      <c r="F17" s="61"/>
      <c r="G17" s="62"/>
      <c r="H17" s="410"/>
      <c r="I17" s="411"/>
      <c r="J17" s="45">
        <f t="shared" si="0"/>
        <v>0</v>
      </c>
      <c r="K17" s="76"/>
      <c r="L17" s="65"/>
      <c r="M17" s="65"/>
      <c r="N17" s="48">
        <f t="shared" si="1"/>
        <v>0</v>
      </c>
      <c r="O17" s="397"/>
      <c r="P17" s="398"/>
      <c r="Q17" s="66"/>
      <c r="R17" s="67"/>
      <c r="S17" s="51"/>
      <c r="T17" s="92"/>
      <c r="U17" s="53"/>
      <c r="V17" s="54"/>
      <c r="W17" s="53"/>
      <c r="X17" s="70"/>
    </row>
    <row r="18" spans="1:24" ht="22.5" customHeight="1" thickTop="1" thickBot="1" x14ac:dyDescent="0.35">
      <c r="A18" s="81"/>
      <c r="B18" s="58"/>
      <c r="C18" s="59"/>
      <c r="D18" s="60"/>
      <c r="E18" s="40">
        <f t="shared" si="2"/>
        <v>0</v>
      </c>
      <c r="F18" s="61"/>
      <c r="G18" s="62"/>
      <c r="H18" s="410"/>
      <c r="I18" s="411"/>
      <c r="J18" s="45">
        <f t="shared" si="0"/>
        <v>0</v>
      </c>
      <c r="K18" s="76"/>
      <c r="L18" s="65"/>
      <c r="M18" s="65"/>
      <c r="N18" s="48">
        <f t="shared" si="1"/>
        <v>0</v>
      </c>
      <c r="O18" s="397"/>
      <c r="P18" s="398"/>
      <c r="Q18" s="66"/>
      <c r="R18" s="67"/>
      <c r="S18" s="51"/>
      <c r="T18" s="92"/>
      <c r="U18" s="53"/>
      <c r="V18" s="54"/>
      <c r="W18" s="53"/>
      <c r="X18" s="70"/>
    </row>
    <row r="19" spans="1:24" ht="30" customHeight="1" thickTop="1" thickBot="1" x14ac:dyDescent="0.35">
      <c r="A19" s="78"/>
      <c r="B19" s="58"/>
      <c r="C19" s="59"/>
      <c r="D19" s="60"/>
      <c r="E19" s="40">
        <f t="shared" si="2"/>
        <v>0</v>
      </c>
      <c r="F19" s="61"/>
      <c r="G19" s="62"/>
      <c r="H19" s="410"/>
      <c r="I19" s="411"/>
      <c r="J19" s="45">
        <f t="shared" si="0"/>
        <v>0</v>
      </c>
      <c r="K19" s="76"/>
      <c r="L19" s="65"/>
      <c r="M19" s="65"/>
      <c r="N19" s="48">
        <f t="shared" si="1"/>
        <v>0</v>
      </c>
      <c r="O19" s="397"/>
      <c r="P19" s="398"/>
      <c r="Q19" s="79"/>
      <c r="R19" s="67"/>
      <c r="S19" s="51"/>
      <c r="T19" s="92"/>
      <c r="U19" s="53"/>
      <c r="V19" s="54"/>
      <c r="W19" s="53"/>
      <c r="X19" s="70"/>
    </row>
    <row r="20" spans="1:24" ht="22.5" customHeight="1" thickTop="1" thickBot="1" x14ac:dyDescent="0.35">
      <c r="A20" s="80"/>
      <c r="B20" s="58"/>
      <c r="C20" s="59"/>
      <c r="D20" s="60"/>
      <c r="E20" s="40">
        <f t="shared" si="2"/>
        <v>0</v>
      </c>
      <c r="F20" s="61"/>
      <c r="G20" s="62"/>
      <c r="H20" s="410"/>
      <c r="I20" s="411"/>
      <c r="J20" s="45">
        <f t="shared" si="0"/>
        <v>0</v>
      </c>
      <c r="K20" s="76"/>
      <c r="L20" s="65"/>
      <c r="M20" s="65"/>
      <c r="N20" s="48">
        <f t="shared" si="1"/>
        <v>0</v>
      </c>
      <c r="O20" s="89"/>
      <c r="P20" s="90"/>
      <c r="Q20" s="79"/>
      <c r="R20" s="67"/>
      <c r="S20" s="51"/>
      <c r="T20" s="92"/>
      <c r="U20" s="53"/>
      <c r="V20" s="54"/>
      <c r="W20" s="53"/>
      <c r="X20" s="70"/>
    </row>
    <row r="21" spans="1:24" ht="22.5" customHeight="1" thickTop="1" thickBot="1" x14ac:dyDescent="0.35">
      <c r="A21" s="78"/>
      <c r="B21" s="58"/>
      <c r="C21" s="59"/>
      <c r="D21" s="60"/>
      <c r="E21" s="40">
        <f t="shared" si="2"/>
        <v>0</v>
      </c>
      <c r="F21" s="61"/>
      <c r="G21" s="62"/>
      <c r="H21" s="410"/>
      <c r="I21" s="411"/>
      <c r="J21" s="45">
        <f t="shared" si="0"/>
        <v>0</v>
      </c>
      <c r="K21" s="76"/>
      <c r="L21" s="65"/>
      <c r="M21" s="65"/>
      <c r="N21" s="48">
        <f t="shared" si="1"/>
        <v>0</v>
      </c>
      <c r="O21" s="89"/>
      <c r="P21" s="90"/>
      <c r="Q21" s="79"/>
      <c r="R21" s="67"/>
      <c r="S21" s="51"/>
      <c r="T21" s="92"/>
      <c r="U21" s="53"/>
      <c r="V21" s="54"/>
      <c r="W21" s="53"/>
      <c r="X21" s="70"/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410"/>
      <c r="I22" s="411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53"/>
      <c r="V22" s="54"/>
      <c r="W22" s="53"/>
      <c r="X22" s="70"/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410"/>
      <c r="I23" s="411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70"/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410"/>
      <c r="I24" s="411"/>
      <c r="J24" s="45">
        <f t="shared" si="0"/>
        <v>0</v>
      </c>
      <c r="K24" s="76"/>
      <c r="L24" s="65"/>
      <c r="M24" s="65"/>
      <c r="N24" s="48">
        <f t="shared" si="1"/>
        <v>0</v>
      </c>
      <c r="O24" s="397"/>
      <c r="P24" s="90"/>
      <c r="Q24" s="79"/>
      <c r="R24" s="67"/>
      <c r="S24" s="91"/>
      <c r="T24" s="92"/>
      <c r="U24" s="53"/>
      <c r="V24" s="54"/>
      <c r="W24" s="53"/>
      <c r="X24" s="70"/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410"/>
      <c r="I25" s="411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410"/>
      <c r="I26" s="411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410"/>
      <c r="I27" s="411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518" t="s">
        <v>556</v>
      </c>
      <c r="B30" s="93" t="s">
        <v>23</v>
      </c>
      <c r="C30" s="59"/>
      <c r="D30" s="60"/>
      <c r="E30" s="40">
        <f t="shared" si="2"/>
        <v>0</v>
      </c>
      <c r="F30" s="61"/>
      <c r="G30" s="62"/>
      <c r="H30" s="410"/>
      <c r="I30" s="411"/>
      <c r="J30" s="45">
        <f t="shared" si="0"/>
        <v>0</v>
      </c>
      <c r="K30" s="76"/>
      <c r="L30" s="65"/>
      <c r="M30" s="65"/>
      <c r="N30" s="48">
        <f t="shared" si="1"/>
        <v>0</v>
      </c>
      <c r="O30" s="395"/>
      <c r="P30" s="396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526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8.5" customHeight="1" x14ac:dyDescent="0.3">
      <c r="A55" s="413"/>
      <c r="B55" s="438" t="s">
        <v>23</v>
      </c>
      <c r="C55" s="469" t="s">
        <v>473</v>
      </c>
      <c r="D55" s="439"/>
      <c r="E55" s="60"/>
      <c r="F55" s="151"/>
      <c r="G55" s="152"/>
      <c r="H55" s="467"/>
      <c r="I55" s="151"/>
      <c r="J55" s="45">
        <f t="shared" si="0"/>
        <v>0</v>
      </c>
      <c r="K55" s="46"/>
      <c r="L55" s="65"/>
      <c r="M55" s="65"/>
      <c r="N55" s="48">
        <f t="shared" si="1"/>
        <v>0</v>
      </c>
      <c r="O55" s="164"/>
      <c r="P55" s="62"/>
      <c r="Q55" s="128"/>
      <c r="R55" s="158"/>
      <c r="S55" s="92"/>
      <c r="T55" s="92"/>
      <c r="U55" s="159"/>
      <c r="V55" s="160"/>
    </row>
    <row r="56" spans="1:24" s="161" customFormat="1" ht="18.75" x14ac:dyDescent="0.3">
      <c r="A56" s="468"/>
      <c r="B56" s="438" t="s">
        <v>23</v>
      </c>
      <c r="C56" s="527"/>
      <c r="D56" s="440"/>
      <c r="E56" s="60"/>
      <c r="F56" s="151"/>
      <c r="G56" s="152"/>
      <c r="H56" s="467"/>
      <c r="I56" s="151"/>
      <c r="J56" s="45">
        <f t="shared" si="0"/>
        <v>0</v>
      </c>
      <c r="K56" s="46"/>
      <c r="L56" s="65"/>
      <c r="M56" s="65"/>
      <c r="N56" s="48">
        <f t="shared" si="1"/>
        <v>0</v>
      </c>
      <c r="O56" s="164"/>
      <c r="P56" s="62"/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 t="s">
        <v>106</v>
      </c>
      <c r="B61" s="178" t="s">
        <v>552</v>
      </c>
      <c r="C61" s="171" t="s">
        <v>553</v>
      </c>
      <c r="D61" s="168"/>
      <c r="E61" s="60"/>
      <c r="F61" s="151">
        <v>317.60000000000002</v>
      </c>
      <c r="G61" s="152">
        <v>44718</v>
      </c>
      <c r="H61" s="153">
        <v>38420</v>
      </c>
      <c r="I61" s="151">
        <v>317.60000000000002</v>
      </c>
      <c r="J61" s="45">
        <f t="shared" si="0"/>
        <v>0</v>
      </c>
      <c r="K61" s="166"/>
      <c r="L61" s="99"/>
      <c r="M61" s="99"/>
      <c r="N61" s="48">
        <f t="shared" si="1"/>
        <v>0</v>
      </c>
      <c r="O61" s="164" t="s">
        <v>61</v>
      </c>
      <c r="P61" s="162">
        <v>44740</v>
      </c>
      <c r="Q61" s="164"/>
      <c r="R61" s="129"/>
      <c r="S61" s="92"/>
      <c r="T61" s="92"/>
      <c r="U61" s="53"/>
      <c r="V61" s="54"/>
    </row>
    <row r="62" spans="1:24" ht="18" thickBot="1" x14ac:dyDescent="0.35">
      <c r="A62" s="472" t="s">
        <v>527</v>
      </c>
      <c r="B62" s="178" t="s">
        <v>528</v>
      </c>
      <c r="C62" s="183" t="s">
        <v>529</v>
      </c>
      <c r="D62" s="168"/>
      <c r="E62" s="60"/>
      <c r="F62" s="151">
        <v>504.4</v>
      </c>
      <c r="G62" s="152">
        <v>44734</v>
      </c>
      <c r="H62" s="475" t="s">
        <v>530</v>
      </c>
      <c r="I62" s="151">
        <v>504.4</v>
      </c>
      <c r="J62" s="45">
        <f t="shared" si="0"/>
        <v>0</v>
      </c>
      <c r="K62" s="166"/>
      <c r="L62" s="99"/>
      <c r="M62" s="99"/>
      <c r="N62" s="48">
        <f t="shared" si="1"/>
        <v>0</v>
      </c>
      <c r="O62" s="516" t="s">
        <v>159</v>
      </c>
      <c r="P62" s="507">
        <v>44735</v>
      </c>
      <c r="Q62" s="164"/>
      <c r="R62" s="129"/>
      <c r="S62" s="92"/>
      <c r="T62" s="92"/>
      <c r="U62" s="53"/>
      <c r="V62" s="54"/>
    </row>
    <row r="63" spans="1:24" ht="17.25" x14ac:dyDescent="0.3">
      <c r="A63" s="468" t="s">
        <v>527</v>
      </c>
      <c r="B63" s="178" t="s">
        <v>547</v>
      </c>
      <c r="C63" s="474" t="s">
        <v>550</v>
      </c>
      <c r="D63" s="171"/>
      <c r="E63" s="60"/>
      <c r="F63" s="151">
        <v>100</v>
      </c>
      <c r="G63" s="152">
        <v>44737</v>
      </c>
      <c r="H63" s="388" t="s">
        <v>549</v>
      </c>
      <c r="I63" s="151">
        <v>100</v>
      </c>
      <c r="J63" s="45">
        <f>I63-F63</f>
        <v>0</v>
      </c>
      <c r="K63" s="166"/>
      <c r="L63" s="99"/>
      <c r="M63" s="99"/>
      <c r="N63" s="48">
        <f>K63*I63</f>
        <v>0</v>
      </c>
      <c r="O63" s="595" t="s">
        <v>59</v>
      </c>
      <c r="P63" s="597">
        <v>44742</v>
      </c>
      <c r="Q63" s="167"/>
      <c r="R63" s="129"/>
      <c r="S63" s="92"/>
      <c r="T63" s="92"/>
      <c r="U63" s="53"/>
      <c r="V63" s="54"/>
    </row>
    <row r="64" spans="1:24" ht="18" customHeight="1" thickBot="1" x14ac:dyDescent="0.35">
      <c r="A64" s="80" t="s">
        <v>527</v>
      </c>
      <c r="B64" s="178" t="s">
        <v>547</v>
      </c>
      <c r="C64" s="183" t="s">
        <v>548</v>
      </c>
      <c r="D64" s="171"/>
      <c r="E64" s="60"/>
      <c r="F64" s="151">
        <v>100</v>
      </c>
      <c r="G64" s="152">
        <v>44740</v>
      </c>
      <c r="H64" s="153" t="s">
        <v>549</v>
      </c>
      <c r="I64" s="151">
        <v>100</v>
      </c>
      <c r="J64" s="45">
        <f>I64-F64</f>
        <v>0</v>
      </c>
      <c r="K64" s="166"/>
      <c r="L64" s="99"/>
      <c r="M64" s="99"/>
      <c r="N64" s="48">
        <f>K64*I64</f>
        <v>0</v>
      </c>
      <c r="O64" s="596"/>
      <c r="P64" s="598"/>
      <c r="Q64" s="167"/>
      <c r="R64" s="129"/>
      <c r="S64" s="180"/>
      <c r="T64" s="52"/>
      <c r="U64" s="53"/>
      <c r="V64" s="54"/>
    </row>
    <row r="65" spans="1:22" ht="18" thickBot="1" x14ac:dyDescent="0.35">
      <c r="A65" s="515" t="s">
        <v>527</v>
      </c>
      <c r="B65" s="178" t="s">
        <v>543</v>
      </c>
      <c r="C65" s="183" t="s">
        <v>544</v>
      </c>
      <c r="D65" s="168"/>
      <c r="E65" s="60"/>
      <c r="F65" s="151">
        <v>274.60000000000002</v>
      </c>
      <c r="G65" s="152">
        <v>44742</v>
      </c>
      <c r="H65" s="475" t="s">
        <v>545</v>
      </c>
      <c r="I65" s="151">
        <v>47.202379999999998</v>
      </c>
      <c r="J65" s="45">
        <f>I65-F65</f>
        <v>-227.39762000000002</v>
      </c>
      <c r="K65" s="166"/>
      <c r="L65" s="99"/>
      <c r="M65" s="99"/>
      <c r="N65" s="48">
        <f>K65*I65</f>
        <v>0</v>
      </c>
      <c r="O65" s="517" t="s">
        <v>546</v>
      </c>
      <c r="P65" s="514">
        <v>44742</v>
      </c>
      <c r="Q65" s="167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4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403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164"/>
      <c r="P81" s="403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4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4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4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4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4"/>
        <v>0</v>
      </c>
      <c r="F87" s="64"/>
      <c r="G87" s="117"/>
      <c r="H87" s="63"/>
      <c r="I87" s="64"/>
      <c r="J87" s="45">
        <f t="shared" si="0"/>
        <v>0</v>
      </c>
      <c r="K87" s="100"/>
      <c r="L87" s="558"/>
      <c r="M87" s="559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4"/>
        <v>0</v>
      </c>
      <c r="F88" s="64"/>
      <c r="G88" s="117"/>
      <c r="H88" s="63"/>
      <c r="I88" s="64"/>
      <c r="J88" s="45">
        <f t="shared" si="0"/>
        <v>0</v>
      </c>
      <c r="K88" s="100"/>
      <c r="L88" s="558"/>
      <c r="M88" s="559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4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4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4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4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54"/>
      <c r="P94" s="550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55"/>
      <c r="P95" s="551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4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5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5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5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5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5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5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5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5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5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6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5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6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5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6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5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6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5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6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5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6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5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6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5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6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5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6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5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6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5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6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5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48">
        <f t="shared" si="6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5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6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5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6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5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6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5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48">
        <f t="shared" si="6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5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6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5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6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5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6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5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6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5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6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5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6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5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6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5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6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5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6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5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6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5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6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5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6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5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6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5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6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5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6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5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6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5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6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5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6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5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6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5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6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5"/>
        <v>0</v>
      </c>
      <c r="F151" s="64"/>
      <c r="G151" s="235"/>
      <c r="H151" s="212"/>
      <c r="I151" s="64"/>
      <c r="J151" s="45">
        <f t="shared" ref="J151:J214" si="7">I151-F151</f>
        <v>0</v>
      </c>
      <c r="K151" s="236"/>
      <c r="L151" s="242"/>
      <c r="M151" s="242"/>
      <c r="N151" s="48">
        <f t="shared" si="6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5"/>
        <v>0</v>
      </c>
      <c r="F152" s="64"/>
      <c r="G152" s="235"/>
      <c r="H152" s="212"/>
      <c r="I152" s="64"/>
      <c r="J152" s="45">
        <f t="shared" si="7"/>
        <v>0</v>
      </c>
      <c r="K152" s="236"/>
      <c r="L152" s="242"/>
      <c r="M152" s="242"/>
      <c r="N152" s="48">
        <f t="shared" si="6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5"/>
        <v>0</v>
      </c>
      <c r="F153" s="64"/>
      <c r="G153" s="235"/>
      <c r="H153" s="243"/>
      <c r="I153" s="64"/>
      <c r="J153" s="45">
        <f t="shared" si="7"/>
        <v>0</v>
      </c>
      <c r="K153" s="244"/>
      <c r="L153" s="242"/>
      <c r="M153" s="242"/>
      <c r="N153" s="48">
        <f t="shared" si="6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5"/>
        <v>0</v>
      </c>
      <c r="F154" s="64"/>
      <c r="G154" s="235"/>
      <c r="H154" s="212"/>
      <c r="I154" s="64"/>
      <c r="J154" s="45">
        <f t="shared" si="7"/>
        <v>0</v>
      </c>
      <c r="K154" s="246"/>
      <c r="L154" s="247"/>
      <c r="M154" s="247"/>
      <c r="N154" s="48">
        <f t="shared" si="6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5"/>
        <v>0</v>
      </c>
      <c r="F155" s="249"/>
      <c r="G155" s="235"/>
      <c r="H155" s="224"/>
      <c r="I155" s="64"/>
      <c r="J155" s="45">
        <f t="shared" si="7"/>
        <v>0</v>
      </c>
      <c r="K155" s="246"/>
      <c r="L155" s="250"/>
      <c r="M155" s="250"/>
      <c r="N155" s="48">
        <f t="shared" si="6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5"/>
        <v>0</v>
      </c>
      <c r="F156" s="64"/>
      <c r="G156" s="235"/>
      <c r="H156" s="212"/>
      <c r="I156" s="64"/>
      <c r="J156" s="45">
        <f t="shared" si="7"/>
        <v>0</v>
      </c>
      <c r="K156" s="246"/>
      <c r="L156" s="242"/>
      <c r="M156" s="242"/>
      <c r="N156" s="48">
        <f t="shared" si="6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5"/>
        <v>0</v>
      </c>
      <c r="F157" s="64"/>
      <c r="G157" s="235"/>
      <c r="H157" s="251"/>
      <c r="I157" s="64"/>
      <c r="J157" s="45">
        <f t="shared" si="7"/>
        <v>0</v>
      </c>
      <c r="K157" s="100"/>
      <c r="L157" s="242"/>
      <c r="M157" s="242"/>
      <c r="N157" s="48">
        <f t="shared" si="6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5"/>
        <v>0</v>
      </c>
      <c r="F158" s="64"/>
      <c r="G158" s="235"/>
      <c r="H158" s="226"/>
      <c r="I158" s="64"/>
      <c r="J158" s="45">
        <f t="shared" si="7"/>
        <v>0</v>
      </c>
      <c r="K158" s="246"/>
      <c r="L158" s="242"/>
      <c r="M158" s="242"/>
      <c r="N158" s="48">
        <f t="shared" si="6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5"/>
        <v>0</v>
      </c>
      <c r="F159" s="64"/>
      <c r="G159" s="235"/>
      <c r="H159" s="252"/>
      <c r="I159" s="64"/>
      <c r="J159" s="45">
        <f t="shared" si="7"/>
        <v>0</v>
      </c>
      <c r="K159" s="246"/>
      <c r="L159" s="242"/>
      <c r="M159" s="242"/>
      <c r="N159" s="48">
        <f t="shared" si="6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5"/>
        <v>0</v>
      </c>
      <c r="F160" s="64"/>
      <c r="G160" s="235"/>
      <c r="H160" s="253"/>
      <c r="I160" s="64"/>
      <c r="J160" s="45">
        <f t="shared" si="7"/>
        <v>0</v>
      </c>
      <c r="K160" s="246"/>
      <c r="L160" s="254"/>
      <c r="M160" s="254"/>
      <c r="N160" s="48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5"/>
        <v>0</v>
      </c>
      <c r="F161" s="64"/>
      <c r="G161" s="235"/>
      <c r="H161" s="252"/>
      <c r="I161" s="64"/>
      <c r="J161" s="45">
        <f t="shared" si="7"/>
        <v>0</v>
      </c>
      <c r="K161" s="246"/>
      <c r="L161" s="254"/>
      <c r="M161" s="254"/>
      <c r="N161" s="48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5"/>
        <v>0</v>
      </c>
      <c r="F162" s="64"/>
      <c r="G162" s="235"/>
      <c r="H162" s="252"/>
      <c r="I162" s="64"/>
      <c r="J162" s="45">
        <f t="shared" si="7"/>
        <v>0</v>
      </c>
      <c r="K162" s="246"/>
      <c r="L162" s="254"/>
      <c r="M162" s="254"/>
      <c r="N162" s="48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5"/>
        <v>0</v>
      </c>
      <c r="F163" s="64"/>
      <c r="G163" s="235"/>
      <c r="H163" s="252"/>
      <c r="I163" s="64"/>
      <c r="J163" s="45">
        <f t="shared" si="7"/>
        <v>0</v>
      </c>
      <c r="K163" s="100"/>
      <c r="L163" s="99"/>
      <c r="M163" s="99"/>
      <c r="N163" s="48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5"/>
        <v>0</v>
      </c>
      <c r="F164" s="64"/>
      <c r="G164" s="235"/>
      <c r="H164" s="252"/>
      <c r="I164" s="64"/>
      <c r="J164" s="45">
        <f t="shared" si="7"/>
        <v>0</v>
      </c>
      <c r="K164" s="100"/>
      <c r="L164" s="99"/>
      <c r="M164" s="99"/>
      <c r="N164" s="48">
        <f t="shared" si="6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5"/>
        <v>0</v>
      </c>
      <c r="F165" s="64"/>
      <c r="G165" s="235"/>
      <c r="H165" s="252"/>
      <c r="I165" s="64"/>
      <c r="J165" s="45">
        <f t="shared" si="7"/>
        <v>0</v>
      </c>
      <c r="K165" s="100"/>
      <c r="L165" s="99"/>
      <c r="M165" s="99"/>
      <c r="N165" s="48">
        <f t="shared" si="6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5"/>
        <v>0</v>
      </c>
      <c r="F166" s="64"/>
      <c r="G166" s="235"/>
      <c r="H166" s="238"/>
      <c r="I166" s="64"/>
      <c r="J166" s="45">
        <f t="shared" si="7"/>
        <v>0</v>
      </c>
      <c r="K166" s="100"/>
      <c r="L166" s="99"/>
      <c r="M166" s="99"/>
      <c r="N166" s="48">
        <f t="shared" si="6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5"/>
        <v>0</v>
      </c>
      <c r="F167" s="64"/>
      <c r="G167" s="235"/>
      <c r="H167" s="63"/>
      <c r="I167" s="64"/>
      <c r="J167" s="45">
        <f t="shared" si="7"/>
        <v>0</v>
      </c>
      <c r="K167" s="100"/>
      <c r="L167" s="99"/>
      <c r="M167" s="99"/>
      <c r="N167" s="48">
        <f t="shared" si="6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5"/>
        <v>0</v>
      </c>
      <c r="F168" s="64"/>
      <c r="G168" s="235"/>
      <c r="H168" s="238"/>
      <c r="I168" s="64"/>
      <c r="J168" s="45">
        <f t="shared" si="7"/>
        <v>0</v>
      </c>
      <c r="K168" s="100"/>
      <c r="L168" s="99"/>
      <c r="M168" s="99"/>
      <c r="N168" s="48">
        <f t="shared" si="6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5"/>
        <v>0</v>
      </c>
      <c r="F169" s="64"/>
      <c r="G169" s="235"/>
      <c r="H169" s="238"/>
      <c r="I169" s="64"/>
      <c r="J169" s="45">
        <f t="shared" si="7"/>
        <v>0</v>
      </c>
      <c r="K169" s="100"/>
      <c r="L169" s="99"/>
      <c r="M169" s="99"/>
      <c r="N169" s="48">
        <f t="shared" si="6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5"/>
        <v>0</v>
      </c>
      <c r="F170" s="64"/>
      <c r="G170" s="235"/>
      <c r="H170" s="238"/>
      <c r="I170" s="64"/>
      <c r="J170" s="45">
        <f t="shared" si="7"/>
        <v>0</v>
      </c>
      <c r="K170" s="100"/>
      <c r="L170" s="99"/>
      <c r="M170" s="99"/>
      <c r="N170" s="48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5"/>
        <v>0</v>
      </c>
      <c r="F171" s="64"/>
      <c r="G171" s="235"/>
      <c r="H171" s="238"/>
      <c r="I171" s="64"/>
      <c r="J171" s="45">
        <f t="shared" si="7"/>
        <v>0</v>
      </c>
      <c r="K171" s="100"/>
      <c r="L171" s="99"/>
      <c r="M171" s="99"/>
      <c r="N171" s="48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5"/>
        <v>0</v>
      </c>
      <c r="F172" s="64"/>
      <c r="G172" s="235"/>
      <c r="H172" s="238"/>
      <c r="I172" s="64"/>
      <c r="J172" s="45">
        <f t="shared" si="7"/>
        <v>0</v>
      </c>
      <c r="K172" s="100"/>
      <c r="L172" s="99"/>
      <c r="M172" s="99"/>
      <c r="N172" s="48">
        <f t="shared" si="6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5"/>
        <v>0</v>
      </c>
      <c r="F173" s="64"/>
      <c r="G173" s="264"/>
      <c r="H173" s="238"/>
      <c r="I173" s="64"/>
      <c r="J173" s="45">
        <f t="shared" si="7"/>
        <v>0</v>
      </c>
      <c r="K173" s="100"/>
      <c r="L173" s="99"/>
      <c r="M173" s="99"/>
      <c r="N173" s="48">
        <f t="shared" si="6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5"/>
        <v>0</v>
      </c>
      <c r="F174" s="64"/>
      <c r="G174" s="117"/>
      <c r="H174" s="238"/>
      <c r="I174" s="64"/>
      <c r="J174" s="45">
        <f t="shared" si="7"/>
        <v>0</v>
      </c>
      <c r="K174" s="100"/>
      <c r="L174" s="99"/>
      <c r="M174" s="99"/>
      <c r="N174" s="48">
        <f t="shared" si="6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5"/>
        <v>0</v>
      </c>
      <c r="F175" s="268"/>
      <c r="G175" s="235"/>
      <c r="H175" s="269"/>
      <c r="I175" s="268"/>
      <c r="J175" s="45">
        <f t="shared" si="7"/>
        <v>0</v>
      </c>
      <c r="N175" s="48">
        <f t="shared" si="6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5"/>
        <v>0</v>
      </c>
      <c r="F176" s="268"/>
      <c r="G176" s="235"/>
      <c r="H176" s="269"/>
      <c r="I176" s="268"/>
      <c r="J176" s="45">
        <f t="shared" si="7"/>
        <v>0</v>
      </c>
      <c r="N176" s="48">
        <f t="shared" si="6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8">D177*F177</f>
        <v>0</v>
      </c>
      <c r="F177" s="64"/>
      <c r="G177" s="235"/>
      <c r="H177" s="238"/>
      <c r="I177" s="64"/>
      <c r="J177" s="45">
        <f t="shared" si="7"/>
        <v>0</v>
      </c>
      <c r="K177" s="100"/>
      <c r="L177" s="99"/>
      <c r="M177" s="99"/>
      <c r="N177" s="48">
        <f t="shared" si="6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8"/>
        <v>0</v>
      </c>
      <c r="F178" s="64"/>
      <c r="G178" s="235"/>
      <c r="H178" s="238"/>
      <c r="I178" s="64"/>
      <c r="J178" s="45">
        <f t="shared" si="7"/>
        <v>0</v>
      </c>
      <c r="K178" s="100"/>
      <c r="L178" s="99"/>
      <c r="M178" s="99"/>
      <c r="N178" s="48">
        <f t="shared" si="6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8"/>
        <v>0</v>
      </c>
      <c r="F179" s="64"/>
      <c r="G179" s="264"/>
      <c r="H179" s="238"/>
      <c r="I179" s="64"/>
      <c r="J179" s="45">
        <f t="shared" si="7"/>
        <v>0</v>
      </c>
      <c r="K179" s="100"/>
      <c r="L179" s="99"/>
      <c r="M179" s="99"/>
      <c r="N179" s="48">
        <f t="shared" ref="N179:N242" si="9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8"/>
        <v>0</v>
      </c>
      <c r="F180" s="64"/>
      <c r="G180" s="264"/>
      <c r="H180" s="238"/>
      <c r="I180" s="64"/>
      <c r="J180" s="45">
        <f t="shared" si="7"/>
        <v>0</v>
      </c>
      <c r="K180" s="100"/>
      <c r="L180" s="99"/>
      <c r="M180" s="99"/>
      <c r="N180" s="48">
        <f t="shared" si="9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8"/>
        <v>0</v>
      </c>
      <c r="F181" s="64"/>
      <c r="G181" s="264"/>
      <c r="H181" s="238"/>
      <c r="I181" s="64"/>
      <c r="J181" s="45">
        <f t="shared" si="7"/>
        <v>0</v>
      </c>
      <c r="K181" s="100"/>
      <c r="L181" s="99"/>
      <c r="M181" s="99"/>
      <c r="N181" s="48">
        <f t="shared" si="9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8"/>
        <v>0</v>
      </c>
      <c r="F182" s="64"/>
      <c r="G182" s="264"/>
      <c r="H182" s="238"/>
      <c r="I182" s="64"/>
      <c r="J182" s="45">
        <f t="shared" si="7"/>
        <v>0</v>
      </c>
      <c r="K182" s="100"/>
      <c r="L182" s="99"/>
      <c r="M182" s="99"/>
      <c r="N182" s="48">
        <f t="shared" si="9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8"/>
        <v>0</v>
      </c>
      <c r="F183" s="64"/>
      <c r="G183" s="264"/>
      <c r="H183" s="238"/>
      <c r="I183" s="64"/>
      <c r="J183" s="45">
        <f t="shared" si="7"/>
        <v>0</v>
      </c>
      <c r="K183" s="100"/>
      <c r="L183" s="99"/>
      <c r="M183" s="99"/>
      <c r="N183" s="48">
        <f t="shared" si="9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8"/>
        <v>0</v>
      </c>
      <c r="F184" s="64"/>
      <c r="G184" s="235"/>
      <c r="H184" s="238"/>
      <c r="I184" s="64"/>
      <c r="J184" s="45">
        <f t="shared" si="7"/>
        <v>0</v>
      </c>
      <c r="K184" s="100"/>
      <c r="L184" s="99"/>
      <c r="M184" s="99"/>
      <c r="N184" s="48">
        <f t="shared" si="9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8"/>
        <v>0</v>
      </c>
      <c r="F185" s="64"/>
      <c r="G185" s="235"/>
      <c r="H185" s="238"/>
      <c r="I185" s="64"/>
      <c r="J185" s="45">
        <f t="shared" si="7"/>
        <v>0</v>
      </c>
      <c r="K185" s="100"/>
      <c r="L185" s="99"/>
      <c r="M185" s="99"/>
      <c r="N185" s="48">
        <f t="shared" si="9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8"/>
        <v>0</v>
      </c>
      <c r="F186" s="64"/>
      <c r="G186" s="235"/>
      <c r="H186" s="238"/>
      <c r="I186" s="64"/>
      <c r="J186" s="45">
        <f t="shared" si="7"/>
        <v>0</v>
      </c>
      <c r="K186" s="100"/>
      <c r="L186" s="99"/>
      <c r="M186" s="99"/>
      <c r="N186" s="48">
        <f t="shared" si="9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8"/>
        <v>0</v>
      </c>
      <c r="F187" s="64"/>
      <c r="G187" s="235"/>
      <c r="H187" s="238"/>
      <c r="I187" s="64"/>
      <c r="J187" s="45">
        <f t="shared" si="7"/>
        <v>0</v>
      </c>
      <c r="K187" s="100"/>
      <c r="L187" s="99"/>
      <c r="M187" s="99"/>
      <c r="N187" s="48">
        <f t="shared" si="9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8"/>
        <v>0</v>
      </c>
      <c r="F188" s="64"/>
      <c r="G188" s="235"/>
      <c r="H188" s="238"/>
      <c r="I188" s="64"/>
      <c r="J188" s="45">
        <f t="shared" si="7"/>
        <v>0</v>
      </c>
      <c r="K188" s="100"/>
      <c r="L188" s="99"/>
      <c r="M188" s="99"/>
      <c r="N188" s="48">
        <f t="shared" si="9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8"/>
        <v>0</v>
      </c>
      <c r="F189" s="64"/>
      <c r="G189" s="117"/>
      <c r="H189" s="238"/>
      <c r="I189" s="64"/>
      <c r="J189" s="45">
        <f t="shared" si="7"/>
        <v>0</v>
      </c>
      <c r="K189" s="100"/>
      <c r="L189" s="99"/>
      <c r="M189" s="99"/>
      <c r="N189" s="48">
        <f t="shared" si="9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8"/>
        <v>0</v>
      </c>
      <c r="F190" s="64"/>
      <c r="G190" s="235"/>
      <c r="H190" s="238"/>
      <c r="I190" s="64"/>
      <c r="J190" s="45">
        <f t="shared" si="7"/>
        <v>0</v>
      </c>
      <c r="K190" s="100"/>
      <c r="L190" s="99"/>
      <c r="M190" s="99"/>
      <c r="N190" s="48">
        <f t="shared" si="9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8"/>
        <v>0</v>
      </c>
      <c r="F191" s="64"/>
      <c r="G191" s="235"/>
      <c r="H191" s="238"/>
      <c r="I191" s="64"/>
      <c r="J191" s="45">
        <f t="shared" si="7"/>
        <v>0</v>
      </c>
      <c r="K191" s="100"/>
      <c r="L191" s="99"/>
      <c r="M191" s="99"/>
      <c r="N191" s="48">
        <f t="shared" si="9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8"/>
        <v>0</v>
      </c>
      <c r="F192" s="64"/>
      <c r="G192" s="235"/>
      <c r="H192" s="238"/>
      <c r="I192" s="64"/>
      <c r="J192" s="45">
        <f t="shared" si="7"/>
        <v>0</v>
      </c>
      <c r="K192" s="100"/>
      <c r="L192" s="99"/>
      <c r="M192" s="99"/>
      <c r="N192" s="48">
        <f t="shared" si="9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8"/>
        <v>0</v>
      </c>
      <c r="F193" s="281"/>
      <c r="G193" s="264"/>
      <c r="H193" s="238"/>
      <c r="I193" s="64"/>
      <c r="J193" s="45">
        <f t="shared" si="7"/>
        <v>0</v>
      </c>
      <c r="K193" s="100"/>
      <c r="L193" s="99"/>
      <c r="M193" s="99"/>
      <c r="N193" s="48">
        <f t="shared" si="9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8"/>
        <v>0</v>
      </c>
      <c r="F194" s="281"/>
      <c r="G194" s="264"/>
      <c r="H194" s="238"/>
      <c r="I194" s="64"/>
      <c r="J194" s="45">
        <f t="shared" si="7"/>
        <v>0</v>
      </c>
      <c r="K194" s="100"/>
      <c r="L194" s="99"/>
      <c r="M194" s="99"/>
      <c r="N194" s="48">
        <f t="shared" si="9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8"/>
        <v>0</v>
      </c>
      <c r="F195" s="281"/>
      <c r="G195" s="264"/>
      <c r="H195" s="238"/>
      <c r="I195" s="64"/>
      <c r="J195" s="45">
        <f t="shared" si="7"/>
        <v>0</v>
      </c>
      <c r="K195" s="100"/>
      <c r="L195" s="99"/>
      <c r="M195" s="99"/>
      <c r="N195" s="48">
        <f t="shared" si="9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8"/>
        <v>0</v>
      </c>
      <c r="F196" s="281"/>
      <c r="G196" s="264"/>
      <c r="H196" s="238"/>
      <c r="I196" s="64"/>
      <c r="J196" s="45">
        <f t="shared" si="7"/>
        <v>0</v>
      </c>
      <c r="K196" s="100"/>
      <c r="L196" s="99"/>
      <c r="M196" s="99"/>
      <c r="N196" s="48">
        <f t="shared" si="9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8"/>
        <v>0</v>
      </c>
      <c r="F197" s="281"/>
      <c r="G197" s="264"/>
      <c r="H197" s="238"/>
      <c r="I197" s="64"/>
      <c r="J197" s="45">
        <f t="shared" si="7"/>
        <v>0</v>
      </c>
      <c r="K197" s="100"/>
      <c r="L197" s="99"/>
      <c r="M197" s="99"/>
      <c r="N197" s="48">
        <f t="shared" si="9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8"/>
        <v>0</v>
      </c>
      <c r="F198" s="281"/>
      <c r="G198" s="264"/>
      <c r="H198" s="238"/>
      <c r="I198" s="64"/>
      <c r="J198" s="45">
        <f t="shared" si="7"/>
        <v>0</v>
      </c>
      <c r="K198" s="100"/>
      <c r="L198" s="99"/>
      <c r="M198" s="99"/>
      <c r="N198" s="48">
        <f t="shared" si="9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8"/>
        <v>0</v>
      </c>
      <c r="F199" s="281"/>
      <c r="G199" s="264"/>
      <c r="H199" s="238"/>
      <c r="I199" s="64"/>
      <c r="J199" s="45">
        <f t="shared" si="7"/>
        <v>0</v>
      </c>
      <c r="K199" s="100"/>
      <c r="L199" s="99"/>
      <c r="M199" s="99"/>
      <c r="N199" s="48">
        <f t="shared" si="9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8"/>
        <v>0</v>
      </c>
      <c r="F200" s="64"/>
      <c r="G200" s="264"/>
      <c r="H200" s="238"/>
      <c r="I200" s="64"/>
      <c r="J200" s="45">
        <f t="shared" si="7"/>
        <v>0</v>
      </c>
      <c r="K200" s="100"/>
      <c r="L200" s="99"/>
      <c r="M200" s="99"/>
      <c r="N200" s="48">
        <f t="shared" si="9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8"/>
        <v>0</v>
      </c>
      <c r="F201" s="64"/>
      <c r="G201" s="235"/>
      <c r="H201" s="238"/>
      <c r="I201" s="64"/>
      <c r="J201" s="45">
        <f t="shared" si="7"/>
        <v>0</v>
      </c>
      <c r="K201" s="100"/>
      <c r="L201" s="99"/>
      <c r="M201" s="99"/>
      <c r="N201" s="48">
        <f t="shared" si="9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8"/>
        <v>0</v>
      </c>
      <c r="F202" s="64"/>
      <c r="G202" s="235"/>
      <c r="H202" s="238"/>
      <c r="I202" s="64"/>
      <c r="J202" s="45">
        <f t="shared" si="7"/>
        <v>0</v>
      </c>
      <c r="K202" s="100"/>
      <c r="L202" s="99"/>
      <c r="M202" s="99"/>
      <c r="N202" s="48">
        <f t="shared" si="9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8"/>
        <v>0</v>
      </c>
      <c r="F203" s="64"/>
      <c r="G203" s="235"/>
      <c r="H203" s="238"/>
      <c r="I203" s="64"/>
      <c r="J203" s="45">
        <f t="shared" si="7"/>
        <v>0</v>
      </c>
      <c r="K203" s="100"/>
      <c r="L203" s="99"/>
      <c r="M203" s="99"/>
      <c r="N203" s="48">
        <f t="shared" si="9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8"/>
        <v>0</v>
      </c>
      <c r="F204" s="64"/>
      <c r="G204" s="235"/>
      <c r="H204" s="238"/>
      <c r="I204" s="64"/>
      <c r="J204" s="45">
        <f t="shared" si="7"/>
        <v>0</v>
      </c>
      <c r="K204" s="100"/>
      <c r="L204" s="99"/>
      <c r="M204" s="99"/>
      <c r="N204" s="48">
        <f t="shared" si="9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8"/>
        <v>0</v>
      </c>
      <c r="F205" s="64"/>
      <c r="G205" s="235"/>
      <c r="H205" s="238"/>
      <c r="I205" s="64"/>
      <c r="J205" s="45">
        <f t="shared" si="7"/>
        <v>0</v>
      </c>
      <c r="K205" s="100"/>
      <c r="L205" s="99"/>
      <c r="M205" s="99"/>
      <c r="N205" s="48">
        <f t="shared" si="9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8"/>
        <v>0</v>
      </c>
      <c r="F206" s="64"/>
      <c r="G206" s="235"/>
      <c r="H206" s="238"/>
      <c r="I206" s="64"/>
      <c r="J206" s="45">
        <f t="shared" si="7"/>
        <v>0</v>
      </c>
      <c r="K206" s="100"/>
      <c r="L206" s="99"/>
      <c r="M206" s="99"/>
      <c r="N206" s="48">
        <f t="shared" si="9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8"/>
        <v>0</v>
      </c>
      <c r="F207" s="64"/>
      <c r="G207" s="235"/>
      <c r="H207" s="238"/>
      <c r="I207" s="64"/>
      <c r="J207" s="45">
        <f t="shared" si="7"/>
        <v>0</v>
      </c>
      <c r="K207" s="100"/>
      <c r="L207" s="99"/>
      <c r="M207" s="99"/>
      <c r="N207" s="48">
        <f t="shared" si="9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8"/>
        <v>0</v>
      </c>
      <c r="F208" s="64"/>
      <c r="G208" s="235"/>
      <c r="H208" s="238"/>
      <c r="I208" s="64"/>
      <c r="J208" s="45">
        <f t="shared" si="7"/>
        <v>0</v>
      </c>
      <c r="K208" s="100"/>
      <c r="L208" s="99"/>
      <c r="M208" s="99"/>
      <c r="N208" s="48">
        <f t="shared" si="9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8"/>
        <v>0</v>
      </c>
      <c r="F209" s="64"/>
      <c r="G209" s="117"/>
      <c r="H209" s="63"/>
      <c r="I209" s="64"/>
      <c r="J209" s="45">
        <f t="shared" si="7"/>
        <v>0</v>
      </c>
      <c r="K209" s="100"/>
      <c r="L209" s="99"/>
      <c r="M209" s="99"/>
      <c r="N209" s="48">
        <f t="shared" si="9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8"/>
        <v>0</v>
      </c>
      <c r="F210" s="64"/>
      <c r="G210" s="235"/>
      <c r="H210" s="238"/>
      <c r="I210" s="64"/>
      <c r="J210" s="45">
        <f t="shared" si="7"/>
        <v>0</v>
      </c>
      <c r="K210" s="100"/>
      <c r="L210" s="99"/>
      <c r="M210" s="99"/>
      <c r="N210" s="48">
        <f t="shared" si="9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8"/>
        <v>0</v>
      </c>
      <c r="F211" s="64"/>
      <c r="G211" s="235"/>
      <c r="H211" s="238"/>
      <c r="I211" s="64"/>
      <c r="J211" s="45">
        <f t="shared" si="7"/>
        <v>0</v>
      </c>
      <c r="K211" s="100"/>
      <c r="L211" s="99"/>
      <c r="M211" s="99"/>
      <c r="N211" s="48">
        <f t="shared" si="9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8"/>
        <v>0</v>
      </c>
      <c r="F212" s="64"/>
      <c r="G212" s="235"/>
      <c r="H212" s="238"/>
      <c r="I212" s="64"/>
      <c r="J212" s="45">
        <f t="shared" si="7"/>
        <v>0</v>
      </c>
      <c r="K212" s="100"/>
      <c r="L212" s="99"/>
      <c r="M212" s="99"/>
      <c r="N212" s="48">
        <f t="shared" si="9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8"/>
        <v>0</v>
      </c>
      <c r="F213" s="64"/>
      <c r="G213" s="235"/>
      <c r="H213" s="238"/>
      <c r="I213" s="64"/>
      <c r="J213" s="45">
        <f t="shared" si="7"/>
        <v>0</v>
      </c>
      <c r="K213" s="100"/>
      <c r="L213" s="99"/>
      <c r="M213" s="99"/>
      <c r="N213" s="48">
        <f t="shared" si="9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8"/>
        <v>0</v>
      </c>
      <c r="F214" s="64"/>
      <c r="G214" s="235"/>
      <c r="H214" s="238"/>
      <c r="I214" s="64"/>
      <c r="J214" s="45">
        <f t="shared" si="7"/>
        <v>0</v>
      </c>
      <c r="K214" s="100"/>
      <c r="L214" s="99"/>
      <c r="M214" s="99"/>
      <c r="N214" s="48">
        <f t="shared" si="9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8"/>
        <v>0</v>
      </c>
      <c r="F215" s="64"/>
      <c r="G215" s="235"/>
      <c r="H215" s="238"/>
      <c r="I215" s="64"/>
      <c r="J215" s="45">
        <f t="shared" ref="J215:J258" si="10">I215-F215</f>
        <v>0</v>
      </c>
      <c r="K215" s="100"/>
      <c r="L215" s="99"/>
      <c r="M215" s="99"/>
      <c r="N215" s="48">
        <f t="shared" si="9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8"/>
        <v>0</v>
      </c>
      <c r="F216" s="64"/>
      <c r="G216" s="235"/>
      <c r="H216" s="238"/>
      <c r="I216" s="64"/>
      <c r="J216" s="45">
        <f t="shared" si="10"/>
        <v>0</v>
      </c>
      <c r="K216" s="100"/>
      <c r="L216" s="99"/>
      <c r="M216" s="99"/>
      <c r="N216" s="48">
        <f t="shared" si="9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8"/>
        <v>0</v>
      </c>
      <c r="F217" s="64"/>
      <c r="G217" s="235"/>
      <c r="H217" s="238"/>
      <c r="I217" s="64"/>
      <c r="J217" s="45">
        <f t="shared" si="10"/>
        <v>0</v>
      </c>
      <c r="K217" s="100"/>
      <c r="L217" s="99"/>
      <c r="M217" s="99"/>
      <c r="N217" s="48">
        <f t="shared" si="9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8"/>
        <v>0</v>
      </c>
      <c r="F218" s="64"/>
      <c r="G218" s="235"/>
      <c r="H218" s="238"/>
      <c r="I218" s="64"/>
      <c r="J218" s="45">
        <f t="shared" si="10"/>
        <v>0</v>
      </c>
      <c r="K218" s="100"/>
      <c r="L218" s="99"/>
      <c r="M218" s="99"/>
      <c r="N218" s="48">
        <f t="shared" si="9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8"/>
        <v>0</v>
      </c>
      <c r="F219" s="64"/>
      <c r="G219" s="235"/>
      <c r="H219" s="238"/>
      <c r="I219" s="64"/>
      <c r="J219" s="45">
        <f t="shared" si="10"/>
        <v>0</v>
      </c>
      <c r="K219" s="100"/>
      <c r="L219" s="99"/>
      <c r="M219" s="99"/>
      <c r="N219" s="48">
        <f t="shared" si="9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8"/>
        <v>0</v>
      </c>
      <c r="F220" s="64"/>
      <c r="G220" s="235"/>
      <c r="H220" s="238"/>
      <c r="I220" s="64"/>
      <c r="J220" s="45">
        <f t="shared" si="10"/>
        <v>0</v>
      </c>
      <c r="K220" s="100"/>
      <c r="L220" s="99"/>
      <c r="M220" s="99"/>
      <c r="N220" s="48">
        <f t="shared" si="9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8"/>
        <v>0</v>
      </c>
      <c r="F221" s="64"/>
      <c r="G221" s="235"/>
      <c r="H221" s="238"/>
      <c r="I221" s="64"/>
      <c r="J221" s="45">
        <f t="shared" si="10"/>
        <v>0</v>
      </c>
      <c r="K221" s="100"/>
      <c r="L221" s="99"/>
      <c r="M221" s="99"/>
      <c r="N221" s="48">
        <f t="shared" si="9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8"/>
        <v>0</v>
      </c>
      <c r="F222" s="64"/>
      <c r="G222" s="235"/>
      <c r="H222" s="238"/>
      <c r="I222" s="64"/>
      <c r="J222" s="45">
        <f t="shared" si="10"/>
        <v>0</v>
      </c>
      <c r="K222" s="100"/>
      <c r="L222" s="99"/>
      <c r="M222" s="99"/>
      <c r="N222" s="48">
        <f t="shared" si="9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8"/>
        <v>0</v>
      </c>
      <c r="F223" s="64"/>
      <c r="G223" s="235"/>
      <c r="H223" s="238"/>
      <c r="I223" s="64"/>
      <c r="J223" s="45">
        <f t="shared" si="10"/>
        <v>0</v>
      </c>
      <c r="K223" s="100"/>
      <c r="L223" s="99"/>
      <c r="M223" s="99"/>
      <c r="N223" s="48">
        <f t="shared" si="9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8"/>
        <v>0</v>
      </c>
      <c r="F224" s="64"/>
      <c r="G224" s="235"/>
      <c r="H224" s="238"/>
      <c r="I224" s="64"/>
      <c r="J224" s="45">
        <f t="shared" si="10"/>
        <v>0</v>
      </c>
      <c r="K224" s="100"/>
      <c r="L224" s="99"/>
      <c r="M224" s="99"/>
      <c r="N224" s="48">
        <f t="shared" si="9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8"/>
        <v>0</v>
      </c>
      <c r="F225" s="64"/>
      <c r="G225" s="235"/>
      <c r="H225" s="238"/>
      <c r="I225" s="64"/>
      <c r="J225" s="45">
        <f t="shared" si="10"/>
        <v>0</v>
      </c>
      <c r="K225" s="100"/>
      <c r="L225" s="99"/>
      <c r="M225" s="99"/>
      <c r="N225" s="48">
        <f t="shared" si="9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8"/>
        <v>0</v>
      </c>
      <c r="F226" s="64"/>
      <c r="G226" s="235"/>
      <c r="H226" s="238"/>
      <c r="I226" s="64"/>
      <c r="J226" s="45">
        <f t="shared" si="10"/>
        <v>0</v>
      </c>
      <c r="K226" s="100"/>
      <c r="L226" s="99"/>
      <c r="M226" s="99"/>
      <c r="N226" s="48">
        <f t="shared" si="9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8"/>
        <v>0</v>
      </c>
      <c r="F227" s="64"/>
      <c r="G227" s="235"/>
      <c r="H227" s="238"/>
      <c r="I227" s="64"/>
      <c r="J227" s="45">
        <f t="shared" si="10"/>
        <v>0</v>
      </c>
      <c r="K227" s="100"/>
      <c r="L227" s="99"/>
      <c r="M227" s="99"/>
      <c r="N227" s="48">
        <f t="shared" si="9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8"/>
        <v>0</v>
      </c>
      <c r="F228" s="64"/>
      <c r="G228" s="235"/>
      <c r="H228" s="238"/>
      <c r="I228" s="64"/>
      <c r="J228" s="45">
        <f t="shared" si="10"/>
        <v>0</v>
      </c>
      <c r="K228" s="100"/>
      <c r="L228" s="99"/>
      <c r="M228" s="99"/>
      <c r="N228" s="48">
        <f t="shared" si="9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8"/>
        <v>0</v>
      </c>
      <c r="F229" s="64"/>
      <c r="G229" s="235"/>
      <c r="H229" s="238"/>
      <c r="I229" s="64"/>
      <c r="J229" s="45">
        <f t="shared" si="10"/>
        <v>0</v>
      </c>
      <c r="K229" s="100"/>
      <c r="L229" s="99"/>
      <c r="M229" s="99"/>
      <c r="N229" s="48">
        <f t="shared" si="9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8"/>
        <v>0</v>
      </c>
      <c r="F230" s="64"/>
      <c r="G230" s="235"/>
      <c r="H230" s="238"/>
      <c r="I230" s="64"/>
      <c r="J230" s="45">
        <f t="shared" si="10"/>
        <v>0</v>
      </c>
      <c r="K230" s="100"/>
      <c r="L230" s="99"/>
      <c r="M230" s="99"/>
      <c r="N230" s="48">
        <f t="shared" si="9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8"/>
        <v>0</v>
      </c>
      <c r="F231" s="64"/>
      <c r="G231" s="235"/>
      <c r="H231" s="238"/>
      <c r="I231" s="64"/>
      <c r="J231" s="45">
        <f t="shared" si="10"/>
        <v>0</v>
      </c>
      <c r="K231" s="100"/>
      <c r="L231" s="99"/>
      <c r="M231" s="99"/>
      <c r="N231" s="48">
        <f t="shared" si="9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8"/>
        <v>0</v>
      </c>
      <c r="F232" s="64"/>
      <c r="G232" s="235"/>
      <c r="H232" s="238"/>
      <c r="I232" s="64"/>
      <c r="J232" s="45">
        <f t="shared" si="10"/>
        <v>0</v>
      </c>
      <c r="K232" s="100"/>
      <c r="L232" s="99"/>
      <c r="M232" s="99"/>
      <c r="N232" s="48">
        <f t="shared" si="9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8"/>
        <v>0</v>
      </c>
      <c r="F233" s="64"/>
      <c r="G233" s="235"/>
      <c r="H233" s="238"/>
      <c r="I233" s="64"/>
      <c r="J233" s="45">
        <f t="shared" si="10"/>
        <v>0</v>
      </c>
      <c r="K233" s="100"/>
      <c r="L233" s="99"/>
      <c r="M233" s="99"/>
      <c r="N233" s="48">
        <f t="shared" si="9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8"/>
        <v>0</v>
      </c>
      <c r="F234" s="64"/>
      <c r="G234" s="235"/>
      <c r="H234" s="238"/>
      <c r="I234" s="64"/>
      <c r="J234" s="45">
        <f t="shared" si="10"/>
        <v>0</v>
      </c>
      <c r="K234" s="100"/>
      <c r="L234" s="99"/>
      <c r="M234" s="99"/>
      <c r="N234" s="48">
        <f t="shared" si="9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8"/>
        <v>0</v>
      </c>
      <c r="F235" s="64"/>
      <c r="G235" s="235"/>
      <c r="H235" s="238"/>
      <c r="I235" s="64"/>
      <c r="J235" s="45">
        <f t="shared" si="10"/>
        <v>0</v>
      </c>
      <c r="K235" s="100"/>
      <c r="L235" s="99"/>
      <c r="M235" s="99"/>
      <c r="N235" s="48">
        <f t="shared" si="9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8"/>
        <v>0</v>
      </c>
      <c r="F236" s="64"/>
      <c r="G236" s="235"/>
      <c r="H236" s="63"/>
      <c r="I236" s="64"/>
      <c r="J236" s="45">
        <f t="shared" si="10"/>
        <v>0</v>
      </c>
      <c r="K236" s="100"/>
      <c r="L236" s="99"/>
      <c r="M236" s="99"/>
      <c r="N236" s="48">
        <f t="shared" si="9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8"/>
        <v>0</v>
      </c>
      <c r="F237" s="64"/>
      <c r="G237" s="235"/>
      <c r="H237" s="238"/>
      <c r="I237" s="64"/>
      <c r="J237" s="45">
        <f t="shared" si="10"/>
        <v>0</v>
      </c>
      <c r="K237" s="100"/>
      <c r="L237" s="99"/>
      <c r="M237" s="99"/>
      <c r="N237" s="48">
        <f t="shared" si="9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8"/>
        <v>0</v>
      </c>
      <c r="F238" s="64"/>
      <c r="G238" s="235"/>
      <c r="H238" s="238"/>
      <c r="I238" s="64"/>
      <c r="J238" s="45">
        <f t="shared" si="10"/>
        <v>0</v>
      </c>
      <c r="K238" s="100"/>
      <c r="L238" s="99"/>
      <c r="M238" s="99"/>
      <c r="N238" s="48">
        <f t="shared" si="9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8"/>
        <v>0</v>
      </c>
      <c r="F239" s="64"/>
      <c r="G239" s="235"/>
      <c r="H239" s="238"/>
      <c r="I239" s="64"/>
      <c r="J239" s="45">
        <f t="shared" si="10"/>
        <v>0</v>
      </c>
      <c r="K239" s="100"/>
      <c r="L239" s="99"/>
      <c r="M239" s="99"/>
      <c r="N239" s="48">
        <f t="shared" si="9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8"/>
        <v>0</v>
      </c>
      <c r="F240" s="64"/>
      <c r="G240" s="235"/>
      <c r="H240" s="252"/>
      <c r="I240" s="64"/>
      <c r="J240" s="45">
        <f t="shared" si="10"/>
        <v>0</v>
      </c>
      <c r="K240" s="100"/>
      <c r="L240" s="99"/>
      <c r="M240" s="99"/>
      <c r="N240" s="48">
        <f t="shared" si="9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1">D241*F241</f>
        <v>0</v>
      </c>
      <c r="F241" s="64"/>
      <c r="G241" s="235"/>
      <c r="H241" s="252"/>
      <c r="I241" s="64"/>
      <c r="J241" s="45">
        <f t="shared" si="10"/>
        <v>0</v>
      </c>
      <c r="K241" s="100"/>
      <c r="L241" s="286"/>
      <c r="M241" s="287"/>
      <c r="N241" s="48">
        <f t="shared" si="9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1"/>
        <v>0</v>
      </c>
      <c r="F242" s="200"/>
      <c r="G242" s="289"/>
      <c r="H242" s="290"/>
      <c r="I242" s="116"/>
      <c r="J242" s="45">
        <f t="shared" si="10"/>
        <v>0</v>
      </c>
      <c r="K242" s="100"/>
      <c r="L242" s="286"/>
      <c r="M242" s="287"/>
      <c r="N242" s="48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1"/>
        <v>0</v>
      </c>
      <c r="F243" s="200"/>
      <c r="G243" s="289"/>
      <c r="H243" s="290"/>
      <c r="I243" s="116"/>
      <c r="J243" s="45">
        <f t="shared" si="10"/>
        <v>0</v>
      </c>
      <c r="K243" s="100"/>
      <c r="L243" s="286"/>
      <c r="M243" s="287"/>
      <c r="N243" s="48">
        <f t="shared" ref="N243:N262" si="12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1"/>
        <v>0</v>
      </c>
      <c r="F244" s="200"/>
      <c r="G244" s="289"/>
      <c r="H244" s="290"/>
      <c r="I244" s="116"/>
      <c r="J244" s="45">
        <f t="shared" si="10"/>
        <v>0</v>
      </c>
      <c r="K244" s="100"/>
      <c r="L244" s="286"/>
      <c r="M244" s="287"/>
      <c r="N244" s="48">
        <f t="shared" si="12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1"/>
        <v>0</v>
      </c>
      <c r="F245" s="200"/>
      <c r="G245" s="289"/>
      <c r="H245" s="290"/>
      <c r="I245" s="116"/>
      <c r="J245" s="45">
        <f t="shared" si="10"/>
        <v>0</v>
      </c>
      <c r="K245" s="100"/>
      <c r="L245" s="286"/>
      <c r="M245" s="287"/>
      <c r="N245" s="48">
        <f t="shared" si="12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1"/>
        <v>0</v>
      </c>
      <c r="F246" s="200"/>
      <c r="G246" s="289"/>
      <c r="H246" s="290"/>
      <c r="I246" s="116"/>
      <c r="J246" s="45">
        <f t="shared" si="10"/>
        <v>0</v>
      </c>
      <c r="K246" s="100"/>
      <c r="L246" s="286"/>
      <c r="M246" s="287"/>
      <c r="N246" s="48">
        <f t="shared" si="12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1"/>
        <v>0</v>
      </c>
      <c r="F247" s="44"/>
      <c r="G247" s="294"/>
      <c r="H247" s="295"/>
      <c r="I247" s="64"/>
      <c r="J247" s="45">
        <f t="shared" si="10"/>
        <v>0</v>
      </c>
      <c r="K247" s="100"/>
      <c r="L247" s="286"/>
      <c r="M247" s="296"/>
      <c r="N247" s="48">
        <f t="shared" si="12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1"/>
        <v>0</v>
      </c>
      <c r="F248" s="64"/>
      <c r="G248" s="235"/>
      <c r="H248" s="252"/>
      <c r="I248" s="64"/>
      <c r="J248" s="45">
        <f t="shared" si="10"/>
        <v>0</v>
      </c>
      <c r="K248" s="100"/>
      <c r="L248" s="286"/>
      <c r="M248" s="296"/>
      <c r="N248" s="48">
        <f t="shared" si="12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1"/>
        <v>0</v>
      </c>
      <c r="F249" s="64"/>
      <c r="G249" s="235"/>
      <c r="H249" s="252"/>
      <c r="I249" s="64"/>
      <c r="J249" s="45">
        <f t="shared" si="10"/>
        <v>0</v>
      </c>
      <c r="K249" s="100"/>
      <c r="L249" s="286"/>
      <c r="M249" s="296"/>
      <c r="N249" s="48">
        <f t="shared" si="12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1"/>
        <v>0</v>
      </c>
      <c r="F250" s="64"/>
      <c r="G250" s="235"/>
      <c r="H250" s="252"/>
      <c r="I250" s="64"/>
      <c r="J250" s="45">
        <f t="shared" si="10"/>
        <v>0</v>
      </c>
      <c r="K250" s="100"/>
      <c r="L250" s="286"/>
      <c r="M250" s="296"/>
      <c r="N250" s="48">
        <f t="shared" si="12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1"/>
        <v>0</v>
      </c>
      <c r="F251" s="268"/>
      <c r="G251" s="235"/>
      <c r="H251" s="269"/>
      <c r="I251" s="268">
        <v>0</v>
      </c>
      <c r="J251" s="45">
        <f t="shared" si="10"/>
        <v>0</v>
      </c>
      <c r="K251" s="299"/>
      <c r="L251" s="299"/>
      <c r="M251" s="299"/>
      <c r="N251" s="48">
        <f t="shared" si="12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1"/>
        <v>0</v>
      </c>
      <c r="F252" s="268"/>
      <c r="G252" s="235"/>
      <c r="H252" s="269"/>
      <c r="I252" s="268">
        <v>0</v>
      </c>
      <c r="J252" s="45">
        <f t="shared" si="10"/>
        <v>0</v>
      </c>
      <c r="K252" s="299"/>
      <c r="L252" s="299"/>
      <c r="M252" s="299"/>
      <c r="N252" s="48">
        <f t="shared" si="12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1"/>
        <v>0</v>
      </c>
      <c r="F253" s="268"/>
      <c r="G253" s="235"/>
      <c r="H253" s="269"/>
      <c r="I253" s="268">
        <v>0</v>
      </c>
      <c r="J253" s="45">
        <f t="shared" si="10"/>
        <v>0</v>
      </c>
      <c r="K253" s="299"/>
      <c r="L253" s="299"/>
      <c r="M253" s="299"/>
      <c r="N253" s="48">
        <f t="shared" si="12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1"/>
        <v>0</v>
      </c>
      <c r="F254" s="268"/>
      <c r="G254" s="235"/>
      <c r="H254" s="305"/>
      <c r="I254" s="268">
        <v>0</v>
      </c>
      <c r="J254" s="45">
        <f t="shared" si="10"/>
        <v>0</v>
      </c>
      <c r="K254" s="299"/>
      <c r="L254" s="299"/>
      <c r="M254" s="299"/>
      <c r="N254" s="48">
        <f t="shared" si="12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1"/>
        <v>0</v>
      </c>
      <c r="F255" s="268"/>
      <c r="G255" s="235"/>
      <c r="H255" s="307"/>
      <c r="I255" s="268">
        <v>0</v>
      </c>
      <c r="J255" s="45">
        <f t="shared" si="10"/>
        <v>0</v>
      </c>
      <c r="K255" s="299"/>
      <c r="L255" s="299"/>
      <c r="M255" s="299"/>
      <c r="N255" s="48">
        <f t="shared" si="12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1"/>
        <v>0</v>
      </c>
      <c r="H256" s="313"/>
      <c r="I256" s="311">
        <v>0</v>
      </c>
      <c r="J256" s="45">
        <f t="shared" si="10"/>
        <v>0</v>
      </c>
      <c r="K256" s="314"/>
      <c r="L256" s="314"/>
      <c r="M256" s="314"/>
      <c r="N256" s="48">
        <f t="shared" si="12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1"/>
        <v>0</v>
      </c>
      <c r="I257" s="311">
        <v>0</v>
      </c>
      <c r="J257" s="45">
        <f t="shared" si="10"/>
        <v>0</v>
      </c>
      <c r="K257" s="314"/>
      <c r="L257" s="314"/>
      <c r="M257" s="314"/>
      <c r="N257" s="48">
        <f t="shared" si="12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1"/>
        <v>0</v>
      </c>
      <c r="I258" s="316">
        <v>0</v>
      </c>
      <c r="J258" s="45">
        <f t="shared" si="10"/>
        <v>0</v>
      </c>
      <c r="K258" s="314"/>
      <c r="L258" s="314"/>
      <c r="M258" s="314"/>
      <c r="N258" s="48">
        <f t="shared" si="12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1"/>
        <v>#VALUE!</v>
      </c>
      <c r="F259" s="552" t="s">
        <v>26</v>
      </c>
      <c r="G259" s="552"/>
      <c r="H259" s="553"/>
      <c r="I259" s="317">
        <f>SUM(I4:I258)</f>
        <v>31254.202379999999</v>
      </c>
      <c r="J259" s="318"/>
      <c r="K259" s="314"/>
      <c r="L259" s="319"/>
      <c r="M259" s="314"/>
      <c r="N259" s="48">
        <f t="shared" si="12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1"/>
        <v>0</v>
      </c>
      <c r="I260" s="322"/>
      <c r="J260" s="318"/>
      <c r="K260" s="314"/>
      <c r="L260" s="319"/>
      <c r="M260" s="314"/>
      <c r="N260" s="48">
        <f t="shared" si="12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1"/>
        <v>0</v>
      </c>
      <c r="J261" s="311"/>
      <c r="K261" s="314"/>
      <c r="L261" s="314"/>
      <c r="M261" s="314"/>
      <c r="N261" s="48">
        <f t="shared" si="12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1"/>
        <v>0</v>
      </c>
      <c r="J262" s="311"/>
      <c r="K262" s="328"/>
      <c r="N262" s="48">
        <f t="shared" si="12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1297955</v>
      </c>
      <c r="O263" s="338"/>
      <c r="Q263" s="339">
        <f>SUM(Q4:Q262)</f>
        <v>0</v>
      </c>
      <c r="R263" s="8"/>
      <c r="S263" s="340">
        <f>SUM(S17:S262)</f>
        <v>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1297955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10">
    <mergeCell ref="L87:M88"/>
    <mergeCell ref="O94:O95"/>
    <mergeCell ref="P94:P95"/>
    <mergeCell ref="F259:H259"/>
    <mergeCell ref="A1:J2"/>
    <mergeCell ref="S1:T2"/>
    <mergeCell ref="W1:X1"/>
    <mergeCell ref="O3:P3"/>
    <mergeCell ref="O63:O64"/>
    <mergeCell ref="P63:P6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CANALES  ENERO  2022   </vt:lpstr>
      <vt:lpstr>CANALES    FEBRERO   2022    </vt:lpstr>
      <vt:lpstr>CANALES    MARZO    2022   </vt:lpstr>
      <vt:lpstr>   CANALES   DE   ABRIL   2022 </vt:lpstr>
      <vt:lpstr>CANALES  DE   MAYO  2022</vt:lpstr>
      <vt:lpstr>   CANALES   DE  JUNIO   2022  </vt:lpstr>
      <vt:lpstr> CANALES DE    JULIO   2022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2022-07-05T22:37:13Z</cp:lastPrinted>
  <dcterms:created xsi:type="dcterms:W3CDTF">2022-01-15T21:14:38Z</dcterms:created>
  <dcterms:modified xsi:type="dcterms:W3CDTF">2022-07-11T17:41:32Z</dcterms:modified>
</cp:coreProperties>
</file>