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31" i="38" l="1"/>
  <c r="Q29" i="38" l="1"/>
  <c r="Q28" i="38"/>
  <c r="Q33" i="38"/>
  <c r="Q30" i="38"/>
  <c r="S109" i="38" l="1"/>
  <c r="T109" i="38" s="1"/>
  <c r="U9" i="65" l="1"/>
  <c r="V9" i="65"/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<sst xmlns="http://schemas.openxmlformats.org/spreadsheetml/2006/main" count="3813" uniqueCount="621">
  <si>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</si>
  <si>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</si>
  <si>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</si>
  <si>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</si>
  <si>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</si>
  <si>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</si>
  <si>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</si>
  <si>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</si>
  <si>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</si>
  <si>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</si>
  <si>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</si>
  <si>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</si>
  <si>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</si>
  <si>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</si>
  <si>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</si>
  <si>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</si>
  <si>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</si>
  <si>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</si>
  <si>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</si>
  <si>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</si>
  <si>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</si>
  <si>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</si>
  <si>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</si>
  <si>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</si>
  <si>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</si>
  <si>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</si>
  <si>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</si>
  <si>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</si>
  <si>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</si>
  <si>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</si>
  <si>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</si>
  <si>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</si>
  <si>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</si>
  <si>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</si>
  <si>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</si>
  <si>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</si>
  <si>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</si>
  <si>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</si>
  <si>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</si>
  <si>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</si>
  <si>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</si>
  <si>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</si>
  <si>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</si>
  <si>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</si>
  <si>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</si>
  <si>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</si>
  <si>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</si>
  <si>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</si>
  <si>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</si>
  <si>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</si>
  <si>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</si>
  <si>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</si>
  <si>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</si>
  <si>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</si>
  <si>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</si>
  <si>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</si>
  <si>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</si>
  <si>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</si>
  <si>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</si>
  <si>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</si>
  <si>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</si>
  <si>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</si>
  <si>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</si>
  <si>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</si>
  <si>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</si>
  <si>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</si>
  <si>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</si>
  <si>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</si>
  <si>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</si>
  <si>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</si>
  <si>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</si>
  <si>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</si>
  <si>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</si>
  <si>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</si>
  <si>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</si>
  <si>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</si>
  <si>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</si>
  <si>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</si>
  <si>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</si>
  <si>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</si>
  <si>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</si>
  <si>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</si>
  <si>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</si>
  <si>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</si>
  <si>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</si>
  <si>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</si>
  <si>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</si>
  <si>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</si>
  <si>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</si>
  <si>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</si>
  <si>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</si>
  <si>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</si>
  <si>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</si>
  <si>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</si>
  <si>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</si>
  <si>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</si>
  <si>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</si>
  <si>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</si>
  <si>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</si>
  <si>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</si>
  <si>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</si>
  <si>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</si>
  <si>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</si>
  <si>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</si>
  <si>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</si>
  <si>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</si>
  <si>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</si>
  <si>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</si>
  <si>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</si>
  <si>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</si>
  <si>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</si>
  <si>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</si>
  <si>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</si>
  <si>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</si>
  <si>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</si>
  <si>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</si>
  <si>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</si>
  <si>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</si>
  <si>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</si>
  <si>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</si>
  <si>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</si>
  <si>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</si>
  <si>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</si>
  <si>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</si>
  <si>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</si>
  <si>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</si>
  <si>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</si>
  <si>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</si>
  <si>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</si>
  <si>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</si>
  <si>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</si>
  <si>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</si>
  <si>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</si>
  <si>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</si>
  <si>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</si>
  <si>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</si>
  <si>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</si>
  <si>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</si>
  <si>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</si>
  <si>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</si>
  <si>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</si>
  <si>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</si>
  <si>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</si>
  <si>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</si>
  <si>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</si>
  <si>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</si>
  <si>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</si>
  <si>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</si>
  <si>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</si>
  <si>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</si>
  <si>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</si>
  <si>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</si>
  <si>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</si>
  <si>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</si>
  <si>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</si>
  <si>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</si>
  <si>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</si>
  <si>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</si>
  <si>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</si>
  <si>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</si>
  <si>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</si>
  <si>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</si>
  <si>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</si>
  <si>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</si>
  <si>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</si>
  <si>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</si>
  <si>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</si>
  <si>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</si>
  <si>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</si>
  <si>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</si>
  <si>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</si>
  <si>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</si>
  <si>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</si>
  <si>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</si>
  <si>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</si>
  <si>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</si>
  <si>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</si>
  <si>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</si>
  <si>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</si>
  <si>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</si>
  <si>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</si>
  <si>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</si>
  <si>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</si>
  <si>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</si>
  <si>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</si>
  <si>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</si>
  <si>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</si>
  <si>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</si>
  <si>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</si>
  <si>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</si>
  <si>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</si>
  <si>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</si>
  <si>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</si>
  <si>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</si>
  <si>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</si>
  <si>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</si>
  <si>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</si>
  <si>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</si>
  <si>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</si>
  <si>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</si>
  <si>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</si>
  <si>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</si>
  <si>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</si>
  <si>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</si>
  <si>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</si>
  <si>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</si>
  <si>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</si>
  <si>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</si>
  <si>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</si>
  <si>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</si>
  <si>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</si>
  <si>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</si>
  <si>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</si>
  <si>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</si>
  <si>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</si>
  <si>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</si>
  <si>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</si>
  <si>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</si>
  <si>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</si>
  <si>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</si>
  <si>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</si>
  <si>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</si>
  <si>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</si>
  <si>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</si>
  <si>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</si>
  <si>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</si>
  <si>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</si>
  <si>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</si>
  <si>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</si>
  <si>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</si>
  <si>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</si>
  <si>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</si>
  <si>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</si>
  <si>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</si>
  <si>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</si>
  <si>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</si>
  <si>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</si>
  <si>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</si>
  <si>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</si>
  <si>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</si>
  <si>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</si>
  <si>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</si>
  <si>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</si>
  <si>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</si>
  <si>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</si>
  <si>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</si>
  <si>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</si>
  <si>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</si>
  <si>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</si>
  <si>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</si>
  <si>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</si>
  <si>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</si>
  <si>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</si>
  <si>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</si>
  <si>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</si>
  <si>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</si>
  <si>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</si>
  <si>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</si>
  <si>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</si>
  <si>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</si>
  <si>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</si>
  <si>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</si>
  <si>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</si>
  <si>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</si>
  <si>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</si>
  <si>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</si>
  <si>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</si>
  <si>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</si>
  <si>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</si>
  <si>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</si>
  <si>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</si>
  <si>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</si>
  <si>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</si>
  <si>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</si>
  <si>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</si>
  <si>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</si>
  <si>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</si>
  <si>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</si>
  <si>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</si>
  <si>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</si>
  <si>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</si>
  <si>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</si>
  <si>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</si>
  <si>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</si>
  <si>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</si>
  <si>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</si>
  <si>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</si>
  <si>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</si>
  <si>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</si>
  <si>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</si>
  <si>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</si>
  <si>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</si>
  <si>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</si>
  <si>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</si>
  <si>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</si>
  <si>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</si>
  <si>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</si>
  <si>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</si>
  <si>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</si>
  <si>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</si>
  <si>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</si>
  <si>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</si>
  <si>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</si>
  <si>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</si>
  <si>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</si>
  <si>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</si>
  <si>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</si>
  <si>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</si>
  <si>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</si>
  <si>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</si>
  <si>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</si>
  <si>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</si>
  <si>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</si>
  <si>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</si>
  <si>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</si>
  <si>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</si>
  <si>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</si>
  <si>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</si>
  <si>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</si>
  <si>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</si>
  <si>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</si>
  <si>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</si>
  <si>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</si>
  <si>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</si>
  <si>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</si>
  <si>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</si>
  <si>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</si>
  <si>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</si>
  <si>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</si>
  <si>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</si>
  <si>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</si>
  <si>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</si>
  <si>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</si>
  <si>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</si>
  <si>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</si>
  <si>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</si>
  <si>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</si>
  <si>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</si>
  <si>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</si>
  <si>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</si>
  <si>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</si>
  <si>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</si>
  <si>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</si>
  <si>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</si>
  <si>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</si>
  <si>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</si>
  <si>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</si>
  <si>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</si>
  <si>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</si>
  <si>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</si>
  <si>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</si>
  <si>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</si>
  <si>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</si>
  <si>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</si>
  <si>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</si>
  <si>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</si>
  <si>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</si>
  <si>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</si>
  <si>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</si>
  <si>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</si>
  <si>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</si>
  <si>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</si>
  <si>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</si>
  <si>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</si>
  <si>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</si>
  <si>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</si>
  <si>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</si>
  <si>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</si>
  <si>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</si>
  <si>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</si>
  <si>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</si>
  <si>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</si>
  <si>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</si>
  <si>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</si>
  <si>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</si>
  <si>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</si>
  <si>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</si>
  <si>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</si>
  <si>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</si>
  <si>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</si>
  <si>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</si>
  <si>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</si>
  <si>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</si>
  <si>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</si>
  <si>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</si>
  <si>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</si>
  <si>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</si>
  <si>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</si>
  <si>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</si>
  <si>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</si>
  <si>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</si>
  <si>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</si>
  <si>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</si>
  <si>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</si>
  <si>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</si>
  <si>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</si>
  <si>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</si>
  <si>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</si>
  <si>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</si>
  <si>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</si>
  <si>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</si>
  <si>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</si>
  <si>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</si>
  <si>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</si>
  <si>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</si>
  <si>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</si>
  <si>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</si>
  <si>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</si>
  <si>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</si>
  <si>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</si>
  <si>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</si>
  <si>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</si>
  <si>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</si>
  <si>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</si>
  <si>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</si>
  <si>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</si>
  <si>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</si>
  <si>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</si>
  <si>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</si>
  <si>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</si>
  <si>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</si>
  <si>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</si>
  <si>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</si>
  <si>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</si>
  <si>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</si>
  <si>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</si>
  <si>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</si>
  <si>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</si>
  <si>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</si>
  <si>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</si>
  <si>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</si>
  <si>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</si>
  <si>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</si>
  <si>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</si>
  <si>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</si>
  <si>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</si>
  <si>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</si>
  <si>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</si>
  <si>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</si>
  <si>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</si>
  <si>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</si>
  <si>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</si>
  <si>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</si>
  <si>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</si>
  <si>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</si>
  <si>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</si>
  <si>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</si>
  <si>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</si>
  <si>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</si>
  <si>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</si>
  <si>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</si>
  <si>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</si>
  <si>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</si>
  <si>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</si>
  <si>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</si>
  <si>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</si>
  <si>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</si>
  <si>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</si>
  <si>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</si>
  <si>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</si>
  <si>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</si>
  <si>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</si>
  <si>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</si>
  <si>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</si>
  <si>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</si>
  <si>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</si>
  <si>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</si>
  <si>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</si>
  <si>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</si>
  <si>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</si>
  <si>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</si>
  <si>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</si>
  <si>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</si>
  <si>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</si>
  <si>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</si>
  <si>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</si>
  <si>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</si>
  <si>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</si>
  <si>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</si>
  <si>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</si>
  <si>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</si>
  <si>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</si>
  <si>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</si>
  <si>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</si>
  <si>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</si>
  <si>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</si>
  <si>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</si>
  <si>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</si>
  <si>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</si>
  <si>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</si>
  <si>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</si>
  <si>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</si>
  <si>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</si>
  <si>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</si>
  <si>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</si>
  <si>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</si>
  <si>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</si>
  <si>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</si>
  <si>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</si>
  <si>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</si>
  <si>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</si>
  <si>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</si>
  <si>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</si>
  <si>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</si>
  <si>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</si>
  <si>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</si>
  <si>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</si>
  <si>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</si>
  <si>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</si>
  <si>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</si>
  <si>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</si>
  <si>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</si>
  <si>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</si>
  <si>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</si>
  <si>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</si>
  <si>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</si>
  <si>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</si>
  <si>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</si>
  <si>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</si>
  <si>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</si>
  <si>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</si>
  <si>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</si>
  <si>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</si>
  <si>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</si>
  <si>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</si>
  <si>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</si>
  <si>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</si>
  <si>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</si>
  <si>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</si>
  <si>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</si>
  <si>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</si>
  <si>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</si>
  <si>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</si>
  <si>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</si>
  <si>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</si>
  <si>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</si>
  <si>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</si>
  <si>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</si>
  <si>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</si>
  <si>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</si>
  <si>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</si>
  <si>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</si>
  <si>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</si>
  <si>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</si>
  <si>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</si>
  <si>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</si>
  <si>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</si>
  <si>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</si>
  <si>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</si>
  <si>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</si>
  <si>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</si>
  <si>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</si>
  <si>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</si>
  <si>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</si>
  <si>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</si>
  <si>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</si>
  <si>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</si>
  <si>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</si>
  <si>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</si>
  <si>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</si>
  <si>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</si>
  <si>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</si>
  <si>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</si>
  <si>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</si>
  <si>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</si>
  <si>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</si>
  <si>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</si>
  <si>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</si>
  <si>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</si>
  <si>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</si>
  <si>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</si>
  <si>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</si>
  <si>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</si>
  <si>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</si>
  <si>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</si>
  <si>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</si>
  <si>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</si>
  <si>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</si>
  <si>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</si>
  <si>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</si>
  <si>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</si>
  <si>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</si>
  <si>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</si>
  <si>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</si>
  <si>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</si>
  <si>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</si>
  <si>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</si>
  <si>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</si>
  <si>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</si>
  <si>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</si>
  <si>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</si>
  <si>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</si>
  <si>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</si>
  <si>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</si>
  <si>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</si>
  <si>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</si>
  <si>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</si>
  <si>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</si>
  <si>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</si>
  <si>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</si>
  <si>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</si>
  <si>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</si>
  <si>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</si>
  <si>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</si>
  <si>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</si>
  <si>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</si>
  <si>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</si>
  <si>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</si>
  <si>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</si>
  <si>
    <t>Transfer S 4-Nov -11</t>
  </si>
  <si>
    <t>1775C</t>
  </si>
  <si>
    <t>Transfer S 5-Nov-21</t>
  </si>
  <si>
    <t>Transfer S 1-Nov 21</t>
  </si>
  <si>
    <t>Transfer B 4-Nov-21</t>
  </si>
  <si>
    <t>Transfer B 4-Nov -21</t>
  </si>
  <si>
    <t>Transfer Bnte 3-Nov-21</t>
  </si>
  <si>
    <t>Transfer Bnte 4-Nov-21</t>
  </si>
  <si>
    <t>Transfer Bnte 5-Nov-21</t>
  </si>
  <si>
    <t>Transfer Bnte 1-Nov-21</t>
  </si>
  <si>
    <t>Transfer S 29-Oct-21</t>
  </si>
  <si>
    <t>Transfer B 26-Oct-21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</si>
</sst>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9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167" fontId="80" fillId="19" borderId="33" xfId="0" applyNumberFormat="1" applyFont="1" applyFill="1" applyBorder="1" applyAlignment="1">
      <alignment horizontal="center" vertical="center"/>
    </xf>
    <xf numFmtId="44" fontId="80" fillId="19" borderId="33" xfId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/>
    <xf numFmtId="16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46" fillId="0" borderId="0" xfId="0" applyFont="1"/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94" xfId="0" applyNumberFormat="1" applyFont="1" applyFill="1" applyBorder="1" applyAlignment="1">
      <alignment horizontal="center"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84" fillId="0" borderId="33" xfId="0" applyFont="1" applyFill="1" applyBorder="1" applyAlignment="1">
      <alignment horizontal="left"/>
    </xf>
    <xf numFmtId="1" fontId="85" fillId="0" borderId="33" xfId="0" applyNumberFormat="1" applyFont="1" applyFill="1" applyBorder="1" applyAlignment="1">
      <alignment horizontal="center"/>
    </xf>
    <xf numFmtId="166" fontId="85" fillId="0" borderId="33" xfId="0" applyNumberFormat="1" applyFont="1" applyFill="1" applyBorder="1" applyAlignment="1">
      <alignment horizontal="right"/>
    </xf>
    <xf numFmtId="0" fontId="46" fillId="0" borderId="33" xfId="0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33CCFF"/>
      <color rgb="FF0000FF"/>
      <color rgb="FF33CC33"/>
      <color rgb="FFFF66FF"/>
      <color rgb="FFFF3399"/>
      <color rgb="FF00FF00"/>
      <color rgb="FF9966FF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  <c:pt idx="24">
                  <c:v>10963</c:v>
                </c:pt>
                <c:pt idx="25" formatCode="_(&quot;$&quot;* #,##0.00_);_(&quot;$&quot;* \(#,##0.00\);_(&quot;$&quot;* &quot;-&quot;??_);_(@_)">
                  <c:v>9663</c:v>
                </c:pt>
                <c:pt idx="26">
                  <c:v>11963</c:v>
                </c:pt>
                <c:pt idx="27">
                  <c:v>9663</c:v>
                </c:pt>
                <c:pt idx="29" formatCode="_(&quot;$&quot;* #,##0.00_);_(&quot;$&quot;* \(#,##0.00\);_(&quot;$&quot;* &quot;-&quot;??_);_(@_)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4">
                  <c:v>1964215</c:v>
                </c:pt>
                <c:pt idx="25">
                  <c:v>1964214</c:v>
                </c:pt>
                <c:pt idx="26">
                  <c:v>641273</c:v>
                </c:pt>
                <c:pt idx="27">
                  <c:v>1965347</c:v>
                </c:pt>
                <c:pt idx="28">
                  <c:v>194</c:v>
                </c:pt>
                <c:pt idx="29">
                  <c:v>1965212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  <c:pt idx="24">
                  <c:v>526236.27209999994</c:v>
                </c:pt>
                <c:pt idx="25">
                  <c:v>513580.27709999995</c:v>
                </c:pt>
                <c:pt idx="26">
                  <c:v>531705.80160000001</c:v>
                </c:pt>
                <c:pt idx="27">
                  <c:v>542520.73979999998</c:v>
                </c:pt>
                <c:pt idx="29">
                  <c:v>541571.23710000003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567359.27209999994</c:v>
                </c:pt>
                <c:pt idx="25">
                  <c:v>553403.27709999995</c:v>
                </c:pt>
                <c:pt idx="26">
                  <c:v>573828.80160000001</c:v>
                </c:pt>
                <c:pt idx="27">
                  <c:v>582343.73979999998</c:v>
                </c:pt>
                <c:pt idx="28">
                  <c:v>0</c:v>
                </c:pt>
                <c:pt idx="29">
                  <c:v>583704.23710000003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30.219030306419736</c:v>
                </c:pt>
                <c:pt idx="25">
                  <c:v>28.782013017880729</c:v>
                </c:pt>
                <c:pt idx="26">
                  <c:v>31.060755063512765</c:v>
                </c:pt>
                <c:pt idx="27">
                  <c:v>30.876176800427018</c:v>
                </c:pt>
                <c:pt idx="28">
                  <c:v>0.1</c:v>
                </c:pt>
                <c:pt idx="29">
                  <c:v>31.00638863826498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J21" activePane="bottomRight" state="frozen"/>
      <selection pane="topRight" activeCell="B1" sqref="B1"/>
      <selection pane="bottomLeft" activeCell="A3" sqref="A3"/>
      <selection pane="bottomRight" activeCell="L36" sqref="L3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2" customWidth="1"/>
    <col min="13" max="13" width="14.140625" bestFit="1" customWidth="1"/>
    <col min="14" max="14" width="16" style="194" customWidth="1"/>
    <col min="15" max="15" width="16.28515625" style="63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801"/>
      <c r="F1" s="54"/>
      <c r="G1" s="756"/>
      <c r="H1" s="54"/>
      <c r="I1" s="385"/>
      <c r="K1" s="1202" t="s">
        <v>26</v>
      </c>
      <c r="L1" s="715"/>
      <c r="M1" s="1204" t="s">
        <v>27</v>
      </c>
      <c r="N1" s="491"/>
      <c r="P1" s="98" t="s">
        <v>38</v>
      </c>
      <c r="Q1" s="1200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802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203"/>
      <c r="L2" s="716" t="s">
        <v>29</v>
      </c>
      <c r="M2" s="1205"/>
      <c r="N2" s="492" t="s">
        <v>29</v>
      </c>
      <c r="O2" s="637" t="s">
        <v>30</v>
      </c>
      <c r="P2" s="99" t="s">
        <v>39</v>
      </c>
      <c r="Q2" s="120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3">
        <f>PIERNA!E3</f>
        <v>0</v>
      </c>
      <c r="F3" s="793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7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5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3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28" t="s">
        <v>221</v>
      </c>
      <c r="K4" s="620">
        <v>11813</v>
      </c>
      <c r="L4" s="621" t="s">
        <v>232</v>
      </c>
      <c r="M4" s="620">
        <v>30160</v>
      </c>
      <c r="N4" s="622" t="s">
        <v>233</v>
      </c>
      <c r="O4" s="638">
        <v>1952184</v>
      </c>
      <c r="P4" s="623"/>
      <c r="Q4" s="1019">
        <f>35105.26*20.39</f>
        <v>715796.25140000007</v>
      </c>
      <c r="R4" s="1020" t="s">
        <v>351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4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3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28" t="s">
        <v>222</v>
      </c>
      <c r="K5" s="620">
        <v>11813</v>
      </c>
      <c r="L5" s="621" t="s">
        <v>232</v>
      </c>
      <c r="M5" s="620">
        <v>30160</v>
      </c>
      <c r="N5" s="622" t="s">
        <v>233</v>
      </c>
      <c r="O5" s="625">
        <v>1952185</v>
      </c>
      <c r="P5" s="623"/>
      <c r="Q5" s="1017">
        <f>35247.24*20.39</f>
        <v>718691.22360000003</v>
      </c>
      <c r="R5" s="1018" t="s">
        <v>351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3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28" t="s">
        <v>223</v>
      </c>
      <c r="K6" s="620">
        <v>10963</v>
      </c>
      <c r="L6" s="621" t="s">
        <v>233</v>
      </c>
      <c r="M6" s="620">
        <v>30160</v>
      </c>
      <c r="N6" s="622" t="s">
        <v>234</v>
      </c>
      <c r="O6" s="625">
        <v>95951</v>
      </c>
      <c r="P6" s="623"/>
      <c r="Q6" s="623">
        <f>34333.03*20.685</f>
        <v>710178.72554999997</v>
      </c>
      <c r="R6" s="934" t="s">
        <v>352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3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28" t="s">
        <v>225</v>
      </c>
      <c r="K7" s="626">
        <v>9663</v>
      </c>
      <c r="L7" s="621" t="s">
        <v>234</v>
      </c>
      <c r="M7" s="620">
        <v>30160</v>
      </c>
      <c r="N7" s="622" t="s">
        <v>235</v>
      </c>
      <c r="O7" s="625">
        <v>98583</v>
      </c>
      <c r="P7" s="627"/>
      <c r="Q7" s="623">
        <f>34496.32*20.53</f>
        <v>708209.44960000005</v>
      </c>
      <c r="R7" s="624" t="s">
        <v>353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3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28" t="s">
        <v>229</v>
      </c>
      <c r="K8" s="620">
        <v>11813</v>
      </c>
      <c r="L8" s="621" t="s">
        <v>235</v>
      </c>
      <c r="M8" s="620">
        <v>30160</v>
      </c>
      <c r="N8" s="622" t="s">
        <v>236</v>
      </c>
      <c r="O8" s="638">
        <v>1954124</v>
      </c>
      <c r="P8" s="600"/>
      <c r="Q8" s="623">
        <f>34303.71*20.55</f>
        <v>704941.24049999996</v>
      </c>
      <c r="R8" s="624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4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3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28" t="s">
        <v>230</v>
      </c>
      <c r="K9" s="620">
        <v>9663</v>
      </c>
      <c r="L9" s="621" t="s">
        <v>236</v>
      </c>
      <c r="M9" s="620">
        <v>30160</v>
      </c>
      <c r="N9" s="622" t="s">
        <v>236</v>
      </c>
      <c r="O9" s="625">
        <v>1953612</v>
      </c>
      <c r="P9" s="572"/>
      <c r="Q9" s="1017">
        <f>34676.72*20.653</f>
        <v>716178.29816000001</v>
      </c>
      <c r="R9" s="1018" t="s">
        <v>350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3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28" t="s">
        <v>254</v>
      </c>
      <c r="K10" s="620">
        <v>10963</v>
      </c>
      <c r="L10" s="621" t="s">
        <v>261</v>
      </c>
      <c r="M10" s="620">
        <v>30160</v>
      </c>
      <c r="N10" s="622" t="s">
        <v>261</v>
      </c>
      <c r="O10" s="625">
        <v>1955044</v>
      </c>
      <c r="P10" s="623"/>
      <c r="Q10" s="623">
        <f>28743.52*20.53</f>
        <v>590104.4656</v>
      </c>
      <c r="R10" s="624" t="s">
        <v>356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3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28" t="s">
        <v>259</v>
      </c>
      <c r="K11" s="620">
        <v>10963</v>
      </c>
      <c r="L11" s="621" t="s">
        <v>262</v>
      </c>
      <c r="M11" s="620">
        <v>30160</v>
      </c>
      <c r="N11" s="622" t="s">
        <v>263</v>
      </c>
      <c r="O11" s="639">
        <v>8744</v>
      </c>
      <c r="P11" s="776"/>
      <c r="Q11" s="623">
        <f>29516.56*20.74</f>
        <v>612173.45439999993</v>
      </c>
      <c r="R11" s="624" t="s">
        <v>355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3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28" t="s">
        <v>255</v>
      </c>
      <c r="K12" s="620">
        <v>11963</v>
      </c>
      <c r="L12" s="621" t="s">
        <v>261</v>
      </c>
      <c r="M12" s="620">
        <v>30160</v>
      </c>
      <c r="N12" s="622" t="s">
        <v>261</v>
      </c>
      <c r="O12" s="639">
        <v>1955045</v>
      </c>
      <c r="P12" s="572"/>
      <c r="Q12" s="623">
        <f>30075.17*20.53</f>
        <v>617443.24010000005</v>
      </c>
      <c r="R12" s="624" t="s">
        <v>349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3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31" t="s">
        <v>269</v>
      </c>
      <c r="K13" s="620">
        <v>9663</v>
      </c>
      <c r="L13" s="621" t="s">
        <v>263</v>
      </c>
      <c r="M13" s="620">
        <v>30160</v>
      </c>
      <c r="N13" s="622" t="s">
        <v>282</v>
      </c>
      <c r="O13" s="639">
        <v>8874</v>
      </c>
      <c r="P13" s="629"/>
      <c r="Q13" s="626">
        <f>29934.85*20.616</f>
        <v>617136.8676</v>
      </c>
      <c r="R13" s="624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08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3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28" t="s">
        <v>270</v>
      </c>
      <c r="K14" s="1021"/>
      <c r="L14" s="1022"/>
      <c r="M14" s="1021"/>
      <c r="N14" s="1023"/>
      <c r="O14" s="625">
        <v>144</v>
      </c>
      <c r="P14" s="1009" t="s">
        <v>276</v>
      </c>
      <c r="Q14" s="626">
        <v>619449.03</v>
      </c>
      <c r="R14" s="630" t="s">
        <v>316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31.5" x14ac:dyDescent="0.25">
      <c r="A15" s="101">
        <v>12</v>
      </c>
      <c r="B15" s="1003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3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8"/>
      <c r="K15" s="1021"/>
      <c r="L15" s="1022"/>
      <c r="M15" s="1021"/>
      <c r="N15" s="1024"/>
      <c r="O15" s="996" t="s">
        <v>272</v>
      </c>
      <c r="P15" s="572"/>
      <c r="Q15" s="626"/>
      <c r="R15" s="632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3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32" t="s">
        <v>297</v>
      </c>
      <c r="K16" s="620">
        <v>9663</v>
      </c>
      <c r="L16" s="621" t="s">
        <v>361</v>
      </c>
      <c r="M16" s="620">
        <v>30160</v>
      </c>
      <c r="N16" s="631" t="s">
        <v>361</v>
      </c>
      <c r="O16" s="639" t="s">
        <v>357</v>
      </c>
      <c r="P16" s="629"/>
      <c r="Q16" s="623">
        <f>28449.27*20.728</f>
        <v>589696.46856000007</v>
      </c>
      <c r="R16" s="624" t="s">
        <v>358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4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3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28" t="s">
        <v>298</v>
      </c>
      <c r="K17" s="620">
        <v>10963</v>
      </c>
      <c r="L17" s="621" t="s">
        <v>339</v>
      </c>
      <c r="M17" s="620">
        <v>30160</v>
      </c>
      <c r="N17" s="631" t="s">
        <v>340</v>
      </c>
      <c r="O17" s="625">
        <v>1957722</v>
      </c>
      <c r="P17" s="629"/>
      <c r="Q17" s="623">
        <f>25532.8*20.78</f>
        <v>530571.58400000003</v>
      </c>
      <c r="R17" s="630" t="s">
        <v>359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3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28" t="s">
        <v>299</v>
      </c>
      <c r="K18" s="626">
        <v>10963</v>
      </c>
      <c r="L18" s="718" t="s">
        <v>339</v>
      </c>
      <c r="M18" s="620">
        <v>30160</v>
      </c>
      <c r="N18" s="622" t="s">
        <v>340</v>
      </c>
      <c r="O18" s="640">
        <v>1957721</v>
      </c>
      <c r="P18" s="623"/>
      <c r="Q18" s="623">
        <f>25494.82*20.78</f>
        <v>529782.35959999997</v>
      </c>
      <c r="R18" s="624" t="s">
        <v>359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4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3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28" t="s">
        <v>301</v>
      </c>
      <c r="K19" s="620">
        <v>11813</v>
      </c>
      <c r="L19" s="621" t="s">
        <v>340</v>
      </c>
      <c r="M19" s="620">
        <v>30160</v>
      </c>
      <c r="N19" s="622" t="s">
        <v>342</v>
      </c>
      <c r="O19" s="625">
        <v>19307</v>
      </c>
      <c r="P19" s="572"/>
      <c r="Q19" s="623">
        <f>24711.94*20.28</f>
        <v>501158.14319999999</v>
      </c>
      <c r="R19" s="633" t="s">
        <v>354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3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28" t="s">
        <v>302</v>
      </c>
      <c r="K20" s="620">
        <v>9913</v>
      </c>
      <c r="L20" s="621" t="s">
        <v>341</v>
      </c>
      <c r="M20" s="620">
        <v>30160</v>
      </c>
      <c r="N20" s="622" t="s">
        <v>343</v>
      </c>
      <c r="O20" s="625">
        <v>19340</v>
      </c>
      <c r="P20" s="623"/>
      <c r="Q20" s="623">
        <f>25040.33*20.215</f>
        <v>506190.27095000003</v>
      </c>
      <c r="R20" s="633" t="s">
        <v>360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3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28" t="s">
        <v>306</v>
      </c>
      <c r="K21" s="620">
        <v>11973</v>
      </c>
      <c r="L21" s="621" t="s">
        <v>343</v>
      </c>
      <c r="M21" s="620">
        <v>30160</v>
      </c>
      <c r="N21" s="622" t="s">
        <v>344</v>
      </c>
      <c r="O21" s="625">
        <v>1959712</v>
      </c>
      <c r="P21" s="623"/>
      <c r="Q21" s="623">
        <f>25342.9*20.578</f>
        <v>521506.19620000001</v>
      </c>
      <c r="R21" s="633" t="s">
        <v>334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7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28" t="s">
        <v>307</v>
      </c>
      <c r="K22" s="620">
        <v>11813</v>
      </c>
      <c r="L22" s="621" t="s">
        <v>343</v>
      </c>
      <c r="M22" s="620">
        <v>30160</v>
      </c>
      <c r="N22" s="622" t="s">
        <v>344</v>
      </c>
      <c r="O22" s="639">
        <v>1959316</v>
      </c>
      <c r="P22" s="600"/>
      <c r="Q22" s="623">
        <f>25308.83*20.578</f>
        <v>520805.10374000005</v>
      </c>
      <c r="R22" s="633" t="s">
        <v>334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7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28" t="s">
        <v>326</v>
      </c>
      <c r="K23" s="620">
        <v>11813</v>
      </c>
      <c r="L23" s="621" t="s">
        <v>345</v>
      </c>
      <c r="M23" s="620">
        <v>30160</v>
      </c>
      <c r="N23" s="622" t="s">
        <v>347</v>
      </c>
      <c r="O23" s="640">
        <v>1960680</v>
      </c>
      <c r="P23" s="623"/>
      <c r="Q23" s="623">
        <f>25523.72*20.36</f>
        <v>519662.93920000002</v>
      </c>
      <c r="R23" s="633" t="s">
        <v>336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2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7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28" t="s">
        <v>330</v>
      </c>
      <c r="K24" s="620">
        <v>9663</v>
      </c>
      <c r="L24" s="621" t="s">
        <v>345</v>
      </c>
      <c r="M24" s="620">
        <v>30160</v>
      </c>
      <c r="N24" s="622" t="s">
        <v>346</v>
      </c>
      <c r="O24" s="625">
        <v>1960681</v>
      </c>
      <c r="P24" s="623"/>
      <c r="Q24" s="623">
        <f>25632.59*20.36</f>
        <v>521879.53239999997</v>
      </c>
      <c r="R24" s="633" t="s">
        <v>336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7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28" t="s">
        <v>331</v>
      </c>
      <c r="K25" s="620">
        <v>10963</v>
      </c>
      <c r="L25" s="621" t="s">
        <v>346</v>
      </c>
      <c r="M25" s="620">
        <v>30160</v>
      </c>
      <c r="N25" s="633" t="s">
        <v>346</v>
      </c>
      <c r="O25" s="625">
        <v>30328</v>
      </c>
      <c r="P25" s="600"/>
      <c r="Q25" s="623">
        <f>24823.56*20.195</f>
        <v>501311.79420000006</v>
      </c>
      <c r="R25" s="606" t="s">
        <v>337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2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7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28" t="s">
        <v>332</v>
      </c>
      <c r="K26" s="1016">
        <f>11807+5400</f>
        <v>17207</v>
      </c>
      <c r="L26" s="1015" t="s">
        <v>346</v>
      </c>
      <c r="M26" s="620">
        <v>30160</v>
      </c>
      <c r="N26" s="633" t="s">
        <v>348</v>
      </c>
      <c r="O26" s="625">
        <v>25890</v>
      </c>
      <c r="P26" s="623"/>
      <c r="Q26" s="623">
        <f>24556.96*20.61</f>
        <v>506118.94559999998</v>
      </c>
      <c r="R26" s="633" t="s">
        <v>338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7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28" t="s">
        <v>368</v>
      </c>
      <c r="K27" s="620">
        <v>11963</v>
      </c>
      <c r="L27" s="621" t="s">
        <v>348</v>
      </c>
      <c r="M27" s="620">
        <v>30160</v>
      </c>
      <c r="N27" s="633" t="s">
        <v>380</v>
      </c>
      <c r="O27" s="625">
        <v>1962130</v>
      </c>
      <c r="P27" s="623"/>
      <c r="Q27" s="623">
        <f>24719.73*20.26</f>
        <v>500821.72980000003</v>
      </c>
      <c r="R27" s="633" t="s">
        <v>379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ht="15.75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14" t="str">
        <f>PIERNA!IS5</f>
        <v>PED. 72898136</v>
      </c>
      <c r="E28" s="1115">
        <f>PIERNA!IT5</f>
        <v>44502</v>
      </c>
      <c r="F28" s="797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552</v>
      </c>
      <c r="K28" s="620">
        <v>10963</v>
      </c>
      <c r="L28" s="621" t="s">
        <v>618</v>
      </c>
      <c r="M28" s="620">
        <v>30160</v>
      </c>
      <c r="N28" s="633" t="s">
        <v>615</v>
      </c>
      <c r="O28" s="1292">
        <v>1964215</v>
      </c>
      <c r="P28" s="1293"/>
      <c r="Q28" s="1293">
        <f>26070.66*20.185</f>
        <v>526236.27209999994</v>
      </c>
      <c r="R28" s="1291" t="s">
        <v>620</v>
      </c>
      <c r="S28" s="66">
        <f t="shared" si="0"/>
        <v>567359.27209999994</v>
      </c>
      <c r="T28" s="66">
        <f>S28/H28</f>
        <v>30.219030306419736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14" t="str">
        <f>PIERNA!JC5</f>
        <v>PED. 72898969</v>
      </c>
      <c r="E29" s="1115">
        <f>PIERNA!JD5</f>
        <v>44502</v>
      </c>
      <c r="F29" s="797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553</v>
      </c>
      <c r="K29" s="626">
        <v>9663</v>
      </c>
      <c r="L29" s="621" t="s">
        <v>618</v>
      </c>
      <c r="M29" s="620">
        <v>30160</v>
      </c>
      <c r="N29" s="633" t="s">
        <v>615</v>
      </c>
      <c r="O29" s="1292">
        <v>1964214</v>
      </c>
      <c r="P29" s="1293"/>
      <c r="Q29" s="1293">
        <f>25443.66*20.185</f>
        <v>513580.27709999995</v>
      </c>
      <c r="R29" s="1291" t="s">
        <v>620</v>
      </c>
      <c r="S29" s="66">
        <f t="shared" si="0"/>
        <v>553403.27709999995</v>
      </c>
      <c r="T29" s="66">
        <f>S29/H29</f>
        <v>28.782013017880729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14" t="str">
        <f>PIERNA!JM5</f>
        <v xml:space="preserve">PED. </v>
      </c>
      <c r="E30" s="1116">
        <f>PIERNA!JN5</f>
        <v>44504</v>
      </c>
      <c r="F30" s="944">
        <f>PIERNA!JO5</f>
        <v>18435.52</v>
      </c>
      <c r="G30" s="945">
        <f>PIERNA!JP5</f>
        <v>20</v>
      </c>
      <c r="H30" s="693">
        <f>PIERNA!JQ5</f>
        <v>18534.07</v>
      </c>
      <c r="I30" s="295">
        <f>PIERNA!I30</f>
        <v>-98.549999999999272</v>
      </c>
      <c r="J30" s="572" t="s">
        <v>555</v>
      </c>
      <c r="K30" s="620">
        <v>11963</v>
      </c>
      <c r="L30" s="621" t="s">
        <v>615</v>
      </c>
      <c r="M30" s="620">
        <v>30160</v>
      </c>
      <c r="N30" s="633" t="s">
        <v>616</v>
      </c>
      <c r="O30" s="640">
        <v>641273</v>
      </c>
      <c r="P30" s="623"/>
      <c r="Q30" s="623">
        <f>25760.94*20.64</f>
        <v>531705.80160000001</v>
      </c>
      <c r="R30" s="606" t="s">
        <v>614</v>
      </c>
      <c r="S30" s="66">
        <f>Q30+M30+K30+P30</f>
        <v>573828.80160000001</v>
      </c>
      <c r="T30" s="66">
        <f t="shared" si="4"/>
        <v>31.060755063512765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28" t="str">
        <f>PIERNA!JV5</f>
        <v>Seabord</v>
      </c>
      <c r="D31" s="1114" t="str">
        <f>PIERNA!JW5</f>
        <v>PED. 73051125</v>
      </c>
      <c r="E31" s="1116">
        <f>PIERNA!JX5</f>
        <v>44505</v>
      </c>
      <c r="F31" s="944">
        <f>PIERNA!JY5</f>
        <v>18803.88</v>
      </c>
      <c r="G31" s="945">
        <f>PIERNA!JZ5</f>
        <v>21</v>
      </c>
      <c r="H31" s="693">
        <f>PIERNA!KA5</f>
        <v>18921.900000000001</v>
      </c>
      <c r="I31" s="295">
        <f>PIERNA!I31</f>
        <v>-118.02000000000044</v>
      </c>
      <c r="J31" s="572" t="s">
        <v>556</v>
      </c>
      <c r="K31" s="620">
        <v>9663</v>
      </c>
      <c r="L31" s="621" t="s">
        <v>616</v>
      </c>
      <c r="M31" s="620">
        <v>30160</v>
      </c>
      <c r="N31" s="633" t="s">
        <v>617</v>
      </c>
      <c r="O31" s="1292">
        <v>1965347</v>
      </c>
      <c r="P31" s="623"/>
      <c r="Q31" s="1017">
        <f>26323.18*20.61</f>
        <v>542520.73979999998</v>
      </c>
      <c r="R31" s="1291" t="s">
        <v>338</v>
      </c>
      <c r="S31" s="66">
        <f t="shared" si="0"/>
        <v>582343.73979999998</v>
      </c>
      <c r="T31" s="66">
        <f t="shared" si="4"/>
        <v>30.876176800427018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1175" t="str">
        <f>PIERNA!KE5</f>
        <v xml:space="preserve">DISTRIBUIDORA ASGAR S DE RL DE CVC </v>
      </c>
      <c r="C32" s="260" t="str">
        <f>PIERNA!KF5</f>
        <v>SWIFT</v>
      </c>
      <c r="D32" s="1114" t="str">
        <f>PIERNA!KG5</f>
        <v xml:space="preserve">PED. </v>
      </c>
      <c r="E32" s="1116">
        <f>PIERNA!KH5</f>
        <v>44505</v>
      </c>
      <c r="F32" s="944">
        <f>PIERNA!KI5</f>
        <v>18756.21</v>
      </c>
      <c r="G32" s="945">
        <f>PIERNA!KJ5</f>
        <v>20</v>
      </c>
      <c r="H32" s="693">
        <f>PIERNA!KK5</f>
        <v>18631.8</v>
      </c>
      <c r="I32" s="295">
        <f>PIERNA!I32</f>
        <v>124.40999999999985</v>
      </c>
      <c r="J32" s="572">
        <v>194</v>
      </c>
      <c r="K32" s="620"/>
      <c r="L32" s="621"/>
      <c r="M32" s="620"/>
      <c r="N32" s="633"/>
      <c r="O32" s="640">
        <v>194</v>
      </c>
      <c r="P32" s="623"/>
      <c r="Q32" s="623"/>
      <c r="R32" s="606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14" t="str">
        <f>PIERNA!KQ5</f>
        <v>PED. 73051618</v>
      </c>
      <c r="E33" s="1116">
        <f>PIERNA!KR5</f>
        <v>44505</v>
      </c>
      <c r="F33" s="889">
        <f>PIERNA!KS5</f>
        <v>18802.93</v>
      </c>
      <c r="G33" s="890">
        <f>PIERNA!KT5</f>
        <v>21</v>
      </c>
      <c r="H33" s="693">
        <f>PIERNA!KU5</f>
        <v>18886.2</v>
      </c>
      <c r="I33" s="295">
        <f>PIERNA!I33</f>
        <v>-83.270000000000437</v>
      </c>
      <c r="J33" s="572" t="s">
        <v>557</v>
      </c>
      <c r="K33" s="626">
        <v>11973</v>
      </c>
      <c r="L33" s="621" t="s">
        <v>616</v>
      </c>
      <c r="M33" s="620">
        <v>30160</v>
      </c>
      <c r="N33" s="633" t="s">
        <v>617</v>
      </c>
      <c r="O33" s="1292">
        <v>1965212</v>
      </c>
      <c r="P33" s="1294"/>
      <c r="Q33" s="1017">
        <f>26277.11*20.61</f>
        <v>541571.23710000003</v>
      </c>
      <c r="R33" s="1291" t="s">
        <v>619</v>
      </c>
      <c r="S33" s="66">
        <f>Q33+M33+K33+P33</f>
        <v>583704.23710000003</v>
      </c>
      <c r="T33" s="66">
        <f t="shared" si="4"/>
        <v>31.00638863826498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89">
        <f>PIERNA!F34</f>
        <v>0</v>
      </c>
      <c r="G34" s="890">
        <f>PIERNA!G34</f>
        <v>0</v>
      </c>
      <c r="H34" s="693">
        <f>PIERNA!H34</f>
        <v>0</v>
      </c>
      <c r="I34" s="295">
        <f>PIERNA!I34</f>
        <v>0</v>
      </c>
      <c r="J34" s="572"/>
      <c r="K34" s="620"/>
      <c r="L34" s="621"/>
      <c r="M34" s="620"/>
      <c r="N34" s="633"/>
      <c r="O34" s="694"/>
      <c r="P34" s="623"/>
      <c r="Q34" s="697"/>
      <c r="R34" s="69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89">
        <f>PIERNA!F35</f>
        <v>0</v>
      </c>
      <c r="G35" s="891">
        <f>PIERNA!G35</f>
        <v>0</v>
      </c>
      <c r="H35" s="693">
        <f>PIERNA!H35</f>
        <v>0</v>
      </c>
      <c r="I35" s="295">
        <f>PIERNA!I35</f>
        <v>0</v>
      </c>
      <c r="J35" s="572"/>
      <c r="K35" s="620"/>
      <c r="L35" s="621"/>
      <c r="M35" s="620"/>
      <c r="N35" s="633"/>
      <c r="O35" s="694"/>
      <c r="P35" s="695"/>
      <c r="Q35" s="620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4">
        <f>PIERNA!E36</f>
        <v>0</v>
      </c>
      <c r="F36" s="798">
        <f>PIERNA!F36</f>
        <v>0</v>
      </c>
      <c r="G36" s="688">
        <f>PIERNA!G36</f>
        <v>0</v>
      </c>
      <c r="H36" s="687">
        <f>PIERNA!H36</f>
        <v>0</v>
      </c>
      <c r="I36" s="295">
        <f>PIERNA!I36</f>
        <v>0</v>
      </c>
      <c r="J36" s="572"/>
      <c r="K36" s="620"/>
      <c r="L36" s="621"/>
      <c r="M36" s="620"/>
      <c r="N36" s="622"/>
      <c r="O36" s="694"/>
      <c r="P36" s="695"/>
      <c r="Q36" s="620"/>
      <c r="R36" s="69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3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0"/>
      <c r="L37" s="621"/>
      <c r="M37" s="620"/>
      <c r="N37" s="633"/>
      <c r="O37" s="625"/>
      <c r="P37" s="623"/>
      <c r="Q37" s="623"/>
      <c r="R37" s="633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0"/>
      <c r="L38" s="621"/>
      <c r="M38" s="620"/>
      <c r="N38" s="633"/>
      <c r="O38" s="625"/>
      <c r="P38" s="623"/>
      <c r="Q38" s="623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6"/>
      <c r="L39" s="621"/>
      <c r="M39" s="620"/>
      <c r="N39" s="675"/>
      <c r="O39" s="640"/>
      <c r="P39" s="676"/>
      <c r="Q39" s="623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3"/>
      <c r="L40" s="621"/>
      <c r="M40" s="620"/>
      <c r="N40" s="675"/>
      <c r="O40" s="640"/>
      <c r="P40" s="676"/>
      <c r="Q40" s="623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4"/>
      <c r="L41" s="621"/>
      <c r="M41" s="620"/>
      <c r="N41" s="675"/>
      <c r="O41" s="640"/>
      <c r="P41" s="676"/>
      <c r="Q41" s="861"/>
      <c r="R41" s="862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29">
        <f>PIERNA!C42</f>
        <v>0</v>
      </c>
      <c r="D42" s="188">
        <f>PIERNA!D42</f>
        <v>0</v>
      </c>
      <c r="E42" s="140">
        <f>PIERNA!E42</f>
        <v>0</v>
      </c>
      <c r="F42" s="793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3"/>
      <c r="L42" s="621"/>
      <c r="M42" s="620"/>
      <c r="N42" s="675"/>
      <c r="O42" s="640"/>
      <c r="P42" s="676"/>
      <c r="Q42" s="623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3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3"/>
      <c r="L43" s="621"/>
      <c r="M43" s="620"/>
      <c r="N43" s="675"/>
      <c r="O43" s="640"/>
      <c r="P43" s="676"/>
      <c r="Q43" s="623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3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0"/>
      <c r="L44" s="621"/>
      <c r="M44" s="620"/>
      <c r="N44" s="622"/>
      <c r="O44" s="625"/>
      <c r="P44" s="623"/>
      <c r="Q44" s="620"/>
      <c r="R44" s="69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3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0"/>
      <c r="L45" s="621"/>
      <c r="M45" s="620"/>
      <c r="N45" s="622"/>
      <c r="O45" s="625"/>
      <c r="P45" s="623"/>
      <c r="Q45" s="620"/>
      <c r="R45" s="69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3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41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3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2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3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41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3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41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3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41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3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41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3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41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3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41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3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41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799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41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3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41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3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41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3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41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3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41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3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19"/>
      <c r="M60" s="548"/>
      <c r="N60" s="311"/>
      <c r="O60" s="641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3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41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3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41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3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41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3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41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3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41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3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3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3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3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3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3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3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3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3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3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3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3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3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3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3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3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3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3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3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3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3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3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3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3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3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3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3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3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3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3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3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3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3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3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3"/>
      <c r="G96" s="173"/>
      <c r="H96" s="582"/>
      <c r="I96" s="107"/>
      <c r="J96" s="534"/>
      <c r="K96" s="307"/>
      <c r="L96" s="315"/>
      <c r="M96" s="285"/>
      <c r="N96" s="558"/>
      <c r="O96" s="641"/>
      <c r="P96" s="808"/>
      <c r="Q96" s="777"/>
      <c r="R96" s="77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3"/>
      <c r="G97" s="173"/>
      <c r="H97" s="582"/>
      <c r="I97" s="107"/>
      <c r="J97" s="779"/>
      <c r="K97" s="620"/>
      <c r="L97" s="621"/>
      <c r="M97" s="620"/>
      <c r="N97" s="892"/>
      <c r="O97" s="830"/>
      <c r="P97" s="623"/>
      <c r="Q97" s="620"/>
      <c r="R97" s="696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190" t="s">
        <v>113</v>
      </c>
      <c r="C98" s="930" t="s">
        <v>104</v>
      </c>
      <c r="D98" s="930"/>
      <c r="E98" s="932">
        <v>44474</v>
      </c>
      <c r="F98" s="1126">
        <v>334.64</v>
      </c>
      <c r="G98" s="930">
        <v>27</v>
      </c>
      <c r="H98" s="930">
        <v>334.64</v>
      </c>
      <c r="I98" s="838">
        <f t="shared" ref="I98:I106" si="17">H98-F98</f>
        <v>0</v>
      </c>
      <c r="J98" s="779"/>
      <c r="K98" s="618"/>
      <c r="L98" s="649"/>
      <c r="M98" s="618"/>
      <c r="N98" s="846"/>
      <c r="O98" s="1206" t="s">
        <v>224</v>
      </c>
      <c r="P98" s="941"/>
      <c r="Q98" s="618">
        <v>30117.599999999999</v>
      </c>
      <c r="R98" s="1178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192"/>
      <c r="C99" s="881" t="s">
        <v>105</v>
      </c>
      <c r="D99" s="881"/>
      <c r="E99" s="931">
        <v>44474</v>
      </c>
      <c r="F99" s="1127">
        <v>385.34</v>
      </c>
      <c r="G99" s="881">
        <v>30</v>
      </c>
      <c r="H99" s="881">
        <v>385.34</v>
      </c>
      <c r="I99" s="838">
        <f t="shared" si="17"/>
        <v>0</v>
      </c>
      <c r="J99" s="779"/>
      <c r="K99" s="618"/>
      <c r="L99" s="649"/>
      <c r="M99" s="618"/>
      <c r="N99" s="846"/>
      <c r="O99" s="1207"/>
      <c r="P99" s="942"/>
      <c r="Q99" s="618">
        <v>33524.58</v>
      </c>
      <c r="R99" s="1179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6" t="s">
        <v>226</v>
      </c>
      <c r="C100" s="881" t="s">
        <v>227</v>
      </c>
      <c r="D100" s="881"/>
      <c r="E100" s="931">
        <v>44476</v>
      </c>
      <c r="F100" s="1127">
        <v>976.92</v>
      </c>
      <c r="G100" s="881">
        <v>34</v>
      </c>
      <c r="H100" s="881">
        <v>976.92</v>
      </c>
      <c r="I100" s="838">
        <f t="shared" si="17"/>
        <v>0</v>
      </c>
      <c r="J100" s="779"/>
      <c r="K100" s="618"/>
      <c r="L100" s="649"/>
      <c r="M100" s="618"/>
      <c r="N100" s="846"/>
      <c r="O100" s="993" t="s">
        <v>228</v>
      </c>
      <c r="P100" s="942"/>
      <c r="Q100" s="618">
        <v>138722.64000000001</v>
      </c>
      <c r="R100" s="809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6" t="s">
        <v>226</v>
      </c>
      <c r="C101" s="588" t="s">
        <v>250</v>
      </c>
      <c r="D101" s="588"/>
      <c r="E101" s="990">
        <v>44479</v>
      </c>
      <c r="F101" s="1129">
        <v>202.16</v>
      </c>
      <c r="G101" s="933">
        <v>10</v>
      </c>
      <c r="H101" s="933">
        <f>202.16-2.9512</f>
        <v>199.2088</v>
      </c>
      <c r="I101" s="838">
        <f>H101-F101</f>
        <v>-2.9512</v>
      </c>
      <c r="J101" s="779"/>
      <c r="K101" s="618"/>
      <c r="L101" s="649"/>
      <c r="M101" s="618"/>
      <c r="N101" s="846"/>
      <c r="O101" s="993" t="s">
        <v>280</v>
      </c>
      <c r="P101" s="999" t="s">
        <v>276</v>
      </c>
      <c r="Q101" s="618">
        <v>27291.61</v>
      </c>
      <c r="R101" s="809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1" t="s">
        <v>226</v>
      </c>
      <c r="C102" s="588" t="s">
        <v>251</v>
      </c>
      <c r="D102" s="588"/>
      <c r="E102" s="990">
        <v>44479</v>
      </c>
      <c r="F102" s="1130">
        <v>4874.42</v>
      </c>
      <c r="G102" s="881">
        <v>163</v>
      </c>
      <c r="H102" s="881">
        <v>4874.42</v>
      </c>
      <c r="I102" s="838">
        <f t="shared" si="17"/>
        <v>0</v>
      </c>
      <c r="J102" s="779"/>
      <c r="K102" s="618"/>
      <c r="L102" s="649"/>
      <c r="M102" s="618"/>
      <c r="N102" s="846"/>
      <c r="O102" s="993" t="s">
        <v>252</v>
      </c>
      <c r="P102" s="999" t="s">
        <v>276</v>
      </c>
      <c r="Q102" s="618">
        <v>692167.64</v>
      </c>
      <c r="R102" s="809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1" t="s">
        <v>277</v>
      </c>
      <c r="C103" s="588" t="s">
        <v>253</v>
      </c>
      <c r="D103" s="588"/>
      <c r="E103" s="990">
        <v>44480</v>
      </c>
      <c r="F103" s="1130">
        <v>615.84</v>
      </c>
      <c r="G103" s="881">
        <v>20</v>
      </c>
      <c r="H103" s="881">
        <v>615.84</v>
      </c>
      <c r="I103" s="838">
        <f t="shared" si="17"/>
        <v>0</v>
      </c>
      <c r="J103" s="779"/>
      <c r="K103" s="618"/>
      <c r="L103" s="853"/>
      <c r="M103" s="618"/>
      <c r="N103" s="851"/>
      <c r="O103" s="943" t="s">
        <v>278</v>
      </c>
      <c r="P103" s="998" t="s">
        <v>276</v>
      </c>
      <c r="Q103" s="618">
        <v>83138.399999999994</v>
      </c>
      <c r="R103" s="617" t="s">
        <v>275</v>
      </c>
      <c r="S103" s="66">
        <f t="shared" si="14"/>
        <v>83138.399999999994</v>
      </c>
      <c r="T103" s="192">
        <f t="shared" ref="T103:T109" si="18">S103/H103</f>
        <v>134.99999999999997</v>
      </c>
    </row>
    <row r="104" spans="1:20" s="163" customFormat="1" ht="28.5" x14ac:dyDescent="0.25">
      <c r="A104" s="101">
        <v>67</v>
      </c>
      <c r="B104" s="991" t="s">
        <v>256</v>
      </c>
      <c r="C104" s="588" t="s">
        <v>257</v>
      </c>
      <c r="D104" s="588"/>
      <c r="E104" s="990">
        <v>44481</v>
      </c>
      <c r="F104" s="1129">
        <v>304.18</v>
      </c>
      <c r="G104" s="881">
        <v>67</v>
      </c>
      <c r="H104" s="933">
        <v>304.18</v>
      </c>
      <c r="I104" s="838">
        <f t="shared" si="17"/>
        <v>0</v>
      </c>
      <c r="J104" s="779"/>
      <c r="K104" s="618"/>
      <c r="L104" s="649"/>
      <c r="M104" s="618"/>
      <c r="N104" s="846"/>
      <c r="O104" s="865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1" t="s">
        <v>247</v>
      </c>
      <c r="C105" s="588" t="s">
        <v>250</v>
      </c>
      <c r="D105" s="588"/>
      <c r="E105" s="990">
        <v>44481</v>
      </c>
      <c r="F105" s="1129">
        <v>274.89</v>
      </c>
      <c r="G105" s="881">
        <v>13</v>
      </c>
      <c r="H105" s="933">
        <v>274.89</v>
      </c>
      <c r="I105" s="107">
        <f t="shared" si="17"/>
        <v>0</v>
      </c>
      <c r="J105" s="779"/>
      <c r="K105" s="618"/>
      <c r="L105" s="649"/>
      <c r="M105" s="618"/>
      <c r="N105" s="846"/>
      <c r="O105" s="865" t="s">
        <v>274</v>
      </c>
      <c r="P105" s="997" t="s">
        <v>276</v>
      </c>
      <c r="Q105" s="618">
        <v>37110.15</v>
      </c>
      <c r="R105" s="617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8.5" x14ac:dyDescent="0.25">
      <c r="A106" s="101">
        <v>69</v>
      </c>
      <c r="B106" s="1133" t="s">
        <v>370</v>
      </c>
      <c r="C106" s="1134" t="s">
        <v>449</v>
      </c>
      <c r="D106" s="588"/>
      <c r="E106" s="990">
        <v>44485</v>
      </c>
      <c r="F106" s="1129">
        <v>18381.8</v>
      </c>
      <c r="G106" s="881">
        <v>21</v>
      </c>
      <c r="H106" s="1135">
        <v>18980.900000000001</v>
      </c>
      <c r="I106" s="1035">
        <f t="shared" si="17"/>
        <v>599.10000000000218</v>
      </c>
      <c r="J106" s="779"/>
      <c r="K106" s="618"/>
      <c r="L106" s="649"/>
      <c r="M106" s="618"/>
      <c r="N106" s="846"/>
      <c r="O106" s="1122" t="s">
        <v>271</v>
      </c>
      <c r="P106" s="997"/>
      <c r="Q106" s="618"/>
      <c r="R106" s="617"/>
      <c r="S106" s="66"/>
      <c r="T106" s="192"/>
    </row>
    <row r="107" spans="1:20" s="163" customFormat="1" ht="25.5" customHeight="1" x14ac:dyDescent="0.25">
      <c r="A107" s="101">
        <v>70</v>
      </c>
      <c r="B107" s="1188" t="s">
        <v>113</v>
      </c>
      <c r="C107" s="588" t="s">
        <v>104</v>
      </c>
      <c r="D107" s="588"/>
      <c r="E107" s="990">
        <v>44488</v>
      </c>
      <c r="F107" s="1129">
        <v>139.91</v>
      </c>
      <c r="G107" s="881">
        <v>12</v>
      </c>
      <c r="H107" s="933">
        <v>139.91</v>
      </c>
      <c r="I107" s="107">
        <f t="shared" ref="I107:I109" si="19">H107-F107</f>
        <v>0</v>
      </c>
      <c r="J107" s="779"/>
      <c r="K107" s="618"/>
      <c r="L107" s="649"/>
      <c r="M107" s="618"/>
      <c r="N107" s="846"/>
      <c r="O107" s="1186" t="s">
        <v>300</v>
      </c>
      <c r="P107" s="618"/>
      <c r="Q107" s="618">
        <v>11584.55</v>
      </c>
      <c r="R107" s="617" t="s">
        <v>335</v>
      </c>
      <c r="S107" s="1013">
        <f t="shared" si="14"/>
        <v>11584.55</v>
      </c>
      <c r="T107" s="1014">
        <f>S107/H107</f>
        <v>82.80001429490386</v>
      </c>
    </row>
    <row r="108" spans="1:20" s="163" customFormat="1" ht="28.5" x14ac:dyDescent="0.3">
      <c r="A108" s="101">
        <v>71</v>
      </c>
      <c r="B108" s="1189"/>
      <c r="C108" s="588" t="s">
        <v>105</v>
      </c>
      <c r="D108" s="588"/>
      <c r="E108" s="990">
        <v>44488</v>
      </c>
      <c r="F108" s="1129">
        <v>385.48</v>
      </c>
      <c r="G108" s="881">
        <v>30</v>
      </c>
      <c r="H108" s="933">
        <v>385.48</v>
      </c>
      <c r="I108" s="481">
        <f t="shared" si="19"/>
        <v>0</v>
      </c>
      <c r="J108" s="780"/>
      <c r="K108" s="618"/>
      <c r="L108" s="649"/>
      <c r="M108" s="618"/>
      <c r="N108" s="846"/>
      <c r="O108" s="1187"/>
      <c r="P108" s="864"/>
      <c r="Q108" s="618">
        <v>30876.95</v>
      </c>
      <c r="R108" s="617" t="s">
        <v>335</v>
      </c>
      <c r="S108" s="1013">
        <f t="shared" si="14"/>
        <v>30876.95</v>
      </c>
      <c r="T108" s="1014">
        <f t="shared" si="18"/>
        <v>80.100005188336624</v>
      </c>
    </row>
    <row r="109" spans="1:20" s="163" customFormat="1" ht="28.5" x14ac:dyDescent="0.3">
      <c r="A109" s="101">
        <v>72</v>
      </c>
      <c r="B109" s="1123" t="s">
        <v>592</v>
      </c>
      <c r="C109" s="588" t="s">
        <v>318</v>
      </c>
      <c r="D109" s="588"/>
      <c r="E109" s="990">
        <v>44488</v>
      </c>
      <c r="F109" s="1129">
        <v>7999.73</v>
      </c>
      <c r="G109" s="881">
        <v>245</v>
      </c>
      <c r="H109" s="933">
        <v>7999.73</v>
      </c>
      <c r="I109" s="481">
        <f t="shared" si="19"/>
        <v>0</v>
      </c>
      <c r="J109" s="780"/>
      <c r="K109" s="618"/>
      <c r="L109" s="649"/>
      <c r="M109" s="618"/>
      <c r="N109" s="846"/>
      <c r="O109" s="1124" t="s">
        <v>593</v>
      </c>
      <c r="P109" s="1010" t="s">
        <v>276</v>
      </c>
      <c r="Q109" s="1172">
        <v>1135961.8</v>
      </c>
      <c r="R109" s="1173" t="s">
        <v>609</v>
      </c>
      <c r="S109" s="1013">
        <f t="shared" si="14"/>
        <v>1135961.8</v>
      </c>
      <c r="T109" s="1014">
        <f t="shared" si="18"/>
        <v>142.00001750059067</v>
      </c>
    </row>
    <row r="110" spans="1:20" s="163" customFormat="1" ht="28.5" x14ac:dyDescent="0.25">
      <c r="A110" s="101">
        <v>73</v>
      </c>
      <c r="B110" s="588" t="s">
        <v>303</v>
      </c>
      <c r="C110" s="588" t="s">
        <v>45</v>
      </c>
      <c r="D110" s="588"/>
      <c r="E110" s="990">
        <v>44489</v>
      </c>
      <c r="F110" s="1129">
        <v>304.18</v>
      </c>
      <c r="G110" s="881">
        <v>67</v>
      </c>
      <c r="H110" s="933">
        <v>304.18</v>
      </c>
      <c r="I110" s="107">
        <f t="shared" ref="I110:I180" si="20">H110-F110</f>
        <v>0</v>
      </c>
      <c r="J110" s="779"/>
      <c r="K110" s="618"/>
      <c r="L110" s="649"/>
      <c r="M110" s="618"/>
      <c r="N110" s="846"/>
      <c r="O110" s="863" t="s">
        <v>304</v>
      </c>
      <c r="P110" s="864"/>
      <c r="Q110" s="618">
        <v>16729.900000000001</v>
      </c>
      <c r="R110" s="617" t="s">
        <v>354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303</v>
      </c>
      <c r="C111" s="588" t="s">
        <v>45</v>
      </c>
      <c r="D111" s="588"/>
      <c r="E111" s="990">
        <v>44490</v>
      </c>
      <c r="F111" s="1129">
        <v>1003.34</v>
      </c>
      <c r="G111" s="881">
        <v>221</v>
      </c>
      <c r="H111" s="933">
        <v>1003.34</v>
      </c>
      <c r="I111" s="107">
        <f t="shared" si="20"/>
        <v>0</v>
      </c>
      <c r="J111" s="779"/>
      <c r="K111" s="618"/>
      <c r="L111" s="649"/>
      <c r="M111" s="618"/>
      <c r="N111" s="846"/>
      <c r="O111" s="863" t="s">
        <v>305</v>
      </c>
      <c r="P111" s="864"/>
      <c r="Q111" s="618">
        <v>54180.36</v>
      </c>
      <c r="R111" s="617" t="s">
        <v>333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81" t="s">
        <v>317</v>
      </c>
      <c r="C112" s="881" t="s">
        <v>318</v>
      </c>
      <c r="D112" s="588"/>
      <c r="E112" s="990">
        <v>44491</v>
      </c>
      <c r="F112" s="1129">
        <v>2638.76</v>
      </c>
      <c r="G112" s="881">
        <v>86</v>
      </c>
      <c r="H112" s="933">
        <v>2638.76</v>
      </c>
      <c r="I112" s="107">
        <f t="shared" si="20"/>
        <v>0</v>
      </c>
      <c r="J112" s="779"/>
      <c r="K112" s="618"/>
      <c r="L112" s="649"/>
      <c r="M112" s="618"/>
      <c r="N112" s="846"/>
      <c r="O112" s="863">
        <v>3454</v>
      </c>
      <c r="P112" s="1010" t="s">
        <v>276</v>
      </c>
      <c r="Q112" s="618">
        <v>377342.68</v>
      </c>
      <c r="R112" s="617" t="s">
        <v>319</v>
      </c>
      <c r="S112" s="66"/>
      <c r="T112" s="192"/>
    </row>
    <row r="113" spans="1:20" s="163" customFormat="1" ht="28.5" x14ac:dyDescent="0.25">
      <c r="A113" s="101">
        <v>76</v>
      </c>
      <c r="B113" s="588" t="s">
        <v>113</v>
      </c>
      <c r="C113" s="588" t="s">
        <v>104</v>
      </c>
      <c r="D113" s="588"/>
      <c r="E113" s="990">
        <v>44492</v>
      </c>
      <c r="F113" s="1129">
        <v>161.41</v>
      </c>
      <c r="G113" s="881">
        <v>14</v>
      </c>
      <c r="H113" s="933">
        <v>161.41</v>
      </c>
      <c r="I113" s="107">
        <f t="shared" si="20"/>
        <v>0</v>
      </c>
      <c r="J113" s="781"/>
      <c r="K113" s="618"/>
      <c r="L113" s="649"/>
      <c r="M113" s="618"/>
      <c r="N113" s="847"/>
      <c r="O113" s="863" t="s">
        <v>308</v>
      </c>
      <c r="P113" s="864"/>
      <c r="Q113" s="618">
        <v>13364.75</v>
      </c>
      <c r="R113" s="617" t="s">
        <v>612</v>
      </c>
      <c r="S113" s="66">
        <f t="shared" si="14"/>
        <v>13364.75</v>
      </c>
      <c r="T113" s="66">
        <f t="shared" si="21"/>
        <v>82.800012390806017</v>
      </c>
    </row>
    <row r="114" spans="1:20" s="163" customFormat="1" ht="28.5" x14ac:dyDescent="0.25">
      <c r="A114" s="101">
        <v>77</v>
      </c>
      <c r="B114" s="588" t="s">
        <v>303</v>
      </c>
      <c r="C114" s="588" t="s">
        <v>45</v>
      </c>
      <c r="D114" s="1007"/>
      <c r="E114" s="990">
        <v>44494</v>
      </c>
      <c r="F114" s="1129">
        <v>503.94</v>
      </c>
      <c r="G114" s="881">
        <v>111</v>
      </c>
      <c r="H114" s="933">
        <v>503.94</v>
      </c>
      <c r="I114" s="107">
        <f t="shared" si="20"/>
        <v>0</v>
      </c>
      <c r="J114" s="781"/>
      <c r="K114" s="618"/>
      <c r="L114" s="649"/>
      <c r="M114" s="618"/>
      <c r="N114" s="847"/>
      <c r="O114" s="863" t="s">
        <v>309</v>
      </c>
      <c r="P114" s="989"/>
      <c r="Q114" s="618">
        <v>27212.76</v>
      </c>
      <c r="R114" s="617" t="s">
        <v>319</v>
      </c>
      <c r="S114" s="66">
        <f t="shared" si="14"/>
        <v>27212.76</v>
      </c>
      <c r="T114" s="66">
        <f t="shared" si="21"/>
        <v>54</v>
      </c>
    </row>
    <row r="115" spans="1:20" s="163" customFormat="1" ht="28.5" x14ac:dyDescent="0.25">
      <c r="A115" s="101">
        <v>78</v>
      </c>
      <c r="B115" s="588" t="s">
        <v>303</v>
      </c>
      <c r="C115" s="588" t="s">
        <v>107</v>
      </c>
      <c r="D115" s="588"/>
      <c r="E115" s="990">
        <v>44494</v>
      </c>
      <c r="F115" s="1129">
        <v>18.5</v>
      </c>
      <c r="G115" s="956">
        <v>4</v>
      </c>
      <c r="H115" s="933">
        <v>18.5</v>
      </c>
      <c r="I115" s="107">
        <f t="shared" si="20"/>
        <v>0</v>
      </c>
      <c r="J115" s="781"/>
      <c r="K115" s="618"/>
      <c r="L115" s="649"/>
      <c r="M115" s="618"/>
      <c r="N115" s="847"/>
      <c r="O115" s="863" t="s">
        <v>310</v>
      </c>
      <c r="P115" s="619"/>
      <c r="Q115" s="618">
        <v>4625</v>
      </c>
      <c r="R115" s="617" t="s">
        <v>319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190" t="s">
        <v>303</v>
      </c>
      <c r="C116" s="588" t="s">
        <v>311</v>
      </c>
      <c r="D116" s="588"/>
      <c r="E116" s="1194">
        <v>44494</v>
      </c>
      <c r="F116" s="1129">
        <v>100</v>
      </c>
      <c r="G116" s="881">
        <v>10</v>
      </c>
      <c r="H116" s="933">
        <v>100</v>
      </c>
      <c r="I116" s="107">
        <f t="shared" si="20"/>
        <v>0</v>
      </c>
      <c r="J116" s="781"/>
      <c r="K116" s="618"/>
      <c r="L116" s="649"/>
      <c r="M116" s="618"/>
      <c r="N116" s="847"/>
      <c r="O116" s="1186" t="s">
        <v>312</v>
      </c>
      <c r="P116" s="619"/>
      <c r="Q116" s="618">
        <v>10000</v>
      </c>
      <c r="R116" s="1176" t="s">
        <v>319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191"/>
      <c r="C117" s="588" t="s">
        <v>313</v>
      </c>
      <c r="D117" s="588"/>
      <c r="E117" s="1195"/>
      <c r="F117" s="1129">
        <v>100</v>
      </c>
      <c r="G117" s="881">
        <v>10</v>
      </c>
      <c r="H117" s="933">
        <v>100</v>
      </c>
      <c r="I117" s="107">
        <f t="shared" si="20"/>
        <v>0</v>
      </c>
      <c r="J117" s="781"/>
      <c r="K117" s="618"/>
      <c r="L117" s="649"/>
      <c r="M117" s="618"/>
      <c r="N117" s="847"/>
      <c r="O117" s="1193"/>
      <c r="P117" s="619"/>
      <c r="Q117" s="618">
        <v>8500</v>
      </c>
      <c r="R117" s="1197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191"/>
      <c r="C118" s="588" t="s">
        <v>314</v>
      </c>
      <c r="D118" s="588"/>
      <c r="E118" s="1195"/>
      <c r="F118" s="1129">
        <v>50</v>
      </c>
      <c r="G118" s="881">
        <v>5</v>
      </c>
      <c r="H118" s="933">
        <v>50</v>
      </c>
      <c r="I118" s="107">
        <f t="shared" si="20"/>
        <v>0</v>
      </c>
      <c r="J118" s="781"/>
      <c r="K118" s="618"/>
      <c r="L118" s="649"/>
      <c r="M118" s="618"/>
      <c r="N118" s="847"/>
      <c r="O118" s="1193"/>
      <c r="P118" s="619"/>
      <c r="Q118" s="618">
        <v>4100</v>
      </c>
      <c r="R118" s="1197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191"/>
      <c r="C119" s="588" t="s">
        <v>315</v>
      </c>
      <c r="D119" s="588"/>
      <c r="E119" s="1195"/>
      <c r="F119" s="1129">
        <v>40</v>
      </c>
      <c r="G119" s="881">
        <v>2</v>
      </c>
      <c r="H119" s="933">
        <v>40</v>
      </c>
      <c r="I119" s="107">
        <f t="shared" si="20"/>
        <v>0</v>
      </c>
      <c r="J119" s="781"/>
      <c r="K119" s="618"/>
      <c r="L119" s="649"/>
      <c r="M119" s="618"/>
      <c r="N119" s="847"/>
      <c r="O119" s="1193"/>
      <c r="P119" s="619"/>
      <c r="Q119" s="618">
        <v>7200</v>
      </c>
      <c r="R119" s="1197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191"/>
      <c r="C120" s="881" t="s">
        <v>46</v>
      </c>
      <c r="D120" s="881"/>
      <c r="E120" s="1195"/>
      <c r="F120" s="1135">
        <v>50</v>
      </c>
      <c r="G120" s="881">
        <v>5</v>
      </c>
      <c r="H120" s="933">
        <v>50</v>
      </c>
      <c r="I120" s="107">
        <f t="shared" si="20"/>
        <v>0</v>
      </c>
      <c r="J120" s="781"/>
      <c r="K120" s="618"/>
      <c r="L120" s="649"/>
      <c r="M120" s="618"/>
      <c r="N120" s="847"/>
      <c r="O120" s="1193"/>
      <c r="P120" s="619"/>
      <c r="Q120" s="618">
        <v>2250</v>
      </c>
      <c r="R120" s="1197"/>
      <c r="S120" s="66">
        <f t="shared" si="14"/>
        <v>2250</v>
      </c>
      <c r="T120" s="66">
        <f t="shared" si="21"/>
        <v>45</v>
      </c>
    </row>
    <row r="121" spans="1:20" s="163" customFormat="1" ht="18.75" customHeight="1" x14ac:dyDescent="0.25">
      <c r="A121" s="101">
        <v>84</v>
      </c>
      <c r="B121" s="1192"/>
      <c r="C121" s="881" t="s">
        <v>296</v>
      </c>
      <c r="D121" s="881"/>
      <c r="E121" s="1196"/>
      <c r="F121" s="1135">
        <v>20</v>
      </c>
      <c r="G121" s="881">
        <v>2</v>
      </c>
      <c r="H121" s="933">
        <v>20</v>
      </c>
      <c r="I121" s="107">
        <f t="shared" si="20"/>
        <v>0</v>
      </c>
      <c r="J121" s="781"/>
      <c r="K121" s="618"/>
      <c r="L121" s="649"/>
      <c r="M121" s="618"/>
      <c r="N121" s="847"/>
      <c r="O121" s="1187"/>
      <c r="P121" s="619"/>
      <c r="Q121" s="618">
        <v>1100</v>
      </c>
      <c r="R121" s="1177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190" t="s">
        <v>113</v>
      </c>
      <c r="C122" s="881" t="s">
        <v>105</v>
      </c>
      <c r="D122" s="881"/>
      <c r="E122" s="931">
        <v>44495</v>
      </c>
      <c r="F122" s="1135">
        <v>472.56</v>
      </c>
      <c r="G122" s="881">
        <v>37</v>
      </c>
      <c r="H122" s="933">
        <v>472.56</v>
      </c>
      <c r="I122" s="107">
        <f t="shared" si="20"/>
        <v>0</v>
      </c>
      <c r="J122" s="781"/>
      <c r="K122" s="618"/>
      <c r="L122" s="649"/>
      <c r="M122" s="618"/>
      <c r="N122" s="848"/>
      <c r="O122" s="1186" t="s">
        <v>327</v>
      </c>
      <c r="P122" s="619"/>
      <c r="Q122" s="618">
        <v>37852.06</v>
      </c>
      <c r="R122" s="1178" t="s">
        <v>609</v>
      </c>
      <c r="S122" s="66">
        <f t="shared" si="14"/>
        <v>37852.06</v>
      </c>
      <c r="T122" s="66">
        <f t="shared" si="21"/>
        <v>80.100008464533602</v>
      </c>
    </row>
    <row r="123" spans="1:20" s="163" customFormat="1" ht="28.5" x14ac:dyDescent="0.25">
      <c r="A123" s="101">
        <v>86</v>
      </c>
      <c r="B123" s="1192"/>
      <c r="C123" s="881" t="s">
        <v>328</v>
      </c>
      <c r="D123" s="881"/>
      <c r="E123" s="931">
        <v>44495</v>
      </c>
      <c r="F123" s="1135">
        <v>4.54</v>
      </c>
      <c r="G123" s="881">
        <v>0.8</v>
      </c>
      <c r="H123" s="933">
        <v>4.54</v>
      </c>
      <c r="I123" s="107">
        <f t="shared" si="20"/>
        <v>0</v>
      </c>
      <c r="J123" s="795"/>
      <c r="K123" s="618"/>
      <c r="L123" s="649"/>
      <c r="M123" s="618"/>
      <c r="N123" s="849"/>
      <c r="O123" s="1187"/>
      <c r="P123" s="619"/>
      <c r="Q123" s="618">
        <v>375.91</v>
      </c>
      <c r="R123" s="1179"/>
      <c r="S123" s="66">
        <f t="shared" si="14"/>
        <v>375.91</v>
      </c>
      <c r="T123" s="66">
        <f t="shared" si="21"/>
        <v>82.79955947136564</v>
      </c>
    </row>
    <row r="124" spans="1:20" s="163" customFormat="1" ht="42.75" x14ac:dyDescent="0.25">
      <c r="A124" s="101">
        <v>87</v>
      </c>
      <c r="B124" s="1190" t="s">
        <v>247</v>
      </c>
      <c r="C124" s="881" t="s">
        <v>329</v>
      </c>
      <c r="D124" s="881"/>
      <c r="E124" s="931">
        <v>44495</v>
      </c>
      <c r="F124" s="1135">
        <v>941.72</v>
      </c>
      <c r="G124" s="881">
        <v>115</v>
      </c>
      <c r="H124" s="933">
        <v>941.72</v>
      </c>
      <c r="I124" s="107">
        <f t="shared" si="20"/>
        <v>0</v>
      </c>
      <c r="J124" s="795"/>
      <c r="K124" s="618"/>
      <c r="L124" s="649"/>
      <c r="M124" s="618"/>
      <c r="N124" s="850"/>
      <c r="O124" s="1186" t="s">
        <v>610</v>
      </c>
      <c r="P124" s="864"/>
      <c r="Q124" s="1174">
        <v>108297.8</v>
      </c>
      <c r="R124" s="1198" t="s">
        <v>611</v>
      </c>
      <c r="S124" s="66">
        <f t="shared" si="14"/>
        <v>108297.8</v>
      </c>
      <c r="T124" s="66">
        <f>S124/H124</f>
        <v>115</v>
      </c>
    </row>
    <row r="125" spans="1:20" s="163" customFormat="1" ht="21.75" customHeight="1" x14ac:dyDescent="0.25">
      <c r="A125" s="101">
        <v>88</v>
      </c>
      <c r="B125" s="1192"/>
      <c r="C125" s="881" t="s">
        <v>250</v>
      </c>
      <c r="D125" s="881"/>
      <c r="E125" s="931">
        <v>44495</v>
      </c>
      <c r="F125" s="1135">
        <v>148.72</v>
      </c>
      <c r="G125" s="881">
        <v>135</v>
      </c>
      <c r="H125" s="933">
        <v>148.72</v>
      </c>
      <c r="I125" s="107">
        <f t="shared" si="20"/>
        <v>0</v>
      </c>
      <c r="J125" s="572"/>
      <c r="K125" s="618"/>
      <c r="L125" s="649"/>
      <c r="M125" s="618"/>
      <c r="N125" s="851"/>
      <c r="O125" s="1187"/>
      <c r="P125" s="619"/>
      <c r="Q125" s="1174">
        <v>20077.2</v>
      </c>
      <c r="R125" s="1199"/>
      <c r="S125" s="66">
        <f t="shared" si="14"/>
        <v>20077.2</v>
      </c>
      <c r="T125" s="66">
        <f t="shared" ref="T125:T131" si="22">S125/H125</f>
        <v>135</v>
      </c>
    </row>
    <row r="126" spans="1:20" s="163" customFormat="1" ht="42.75" x14ac:dyDescent="0.25">
      <c r="A126" s="101">
        <v>89</v>
      </c>
      <c r="B126" s="1032" t="s">
        <v>376</v>
      </c>
      <c r="C126" s="881" t="s">
        <v>377</v>
      </c>
      <c r="D126" s="881"/>
      <c r="E126" s="931">
        <v>44495</v>
      </c>
      <c r="F126" s="1135">
        <v>2022.78</v>
      </c>
      <c r="G126" s="881">
        <v>70</v>
      </c>
      <c r="H126" s="933">
        <v>2022.78</v>
      </c>
      <c r="I126" s="107">
        <f t="shared" si="20"/>
        <v>0</v>
      </c>
      <c r="J126" s="572"/>
      <c r="K126" s="618"/>
      <c r="L126" s="649"/>
      <c r="M126" s="618"/>
      <c r="N126" s="851"/>
      <c r="O126" s="1033"/>
      <c r="P126" s="619"/>
      <c r="Q126" s="618"/>
      <c r="R126" s="617"/>
      <c r="S126" s="66"/>
      <c r="T126" s="66"/>
    </row>
    <row r="127" spans="1:20" s="163" customFormat="1" ht="42.75" x14ac:dyDescent="0.25">
      <c r="A127" s="101">
        <v>90</v>
      </c>
      <c r="B127" s="1032" t="s">
        <v>376</v>
      </c>
      <c r="C127" s="881" t="s">
        <v>378</v>
      </c>
      <c r="D127" s="881"/>
      <c r="E127" s="931">
        <v>44495</v>
      </c>
      <c r="F127" s="1135">
        <v>1006.3</v>
      </c>
      <c r="G127" s="881">
        <v>50</v>
      </c>
      <c r="H127" s="933">
        <v>1006.3</v>
      </c>
      <c r="I127" s="107">
        <f t="shared" si="20"/>
        <v>0</v>
      </c>
      <c r="J127" s="572"/>
      <c r="K127" s="618"/>
      <c r="L127" s="649"/>
      <c r="M127" s="618"/>
      <c r="N127" s="851"/>
      <c r="O127" s="1033"/>
      <c r="P127" s="619"/>
      <c r="Q127" s="618"/>
      <c r="R127" s="617"/>
      <c r="S127" s="66"/>
      <c r="T127" s="66"/>
    </row>
    <row r="128" spans="1:20" s="163" customFormat="1" ht="42.75" x14ac:dyDescent="0.25">
      <c r="A128" s="101">
        <v>91</v>
      </c>
      <c r="B128" s="1032" t="s">
        <v>376</v>
      </c>
      <c r="C128" s="881" t="s">
        <v>377</v>
      </c>
      <c r="D128" s="881"/>
      <c r="E128" s="931">
        <v>44496</v>
      </c>
      <c r="F128" s="1135">
        <v>3497.97</v>
      </c>
      <c r="G128" s="881">
        <v>120</v>
      </c>
      <c r="H128" s="933">
        <v>3497.97</v>
      </c>
      <c r="I128" s="107">
        <f t="shared" si="20"/>
        <v>0</v>
      </c>
      <c r="J128" s="572"/>
      <c r="K128" s="618"/>
      <c r="L128" s="649"/>
      <c r="M128" s="618"/>
      <c r="N128" s="851"/>
      <c r="O128" s="1033"/>
      <c r="P128" s="619"/>
      <c r="Q128" s="618"/>
      <c r="R128" s="617"/>
      <c r="S128" s="66"/>
      <c r="T128" s="66"/>
    </row>
    <row r="129" spans="1:20" s="163" customFormat="1" ht="28.5" x14ac:dyDescent="0.25">
      <c r="A129" s="101">
        <v>92</v>
      </c>
      <c r="B129" s="1133" t="s">
        <v>370</v>
      </c>
      <c r="C129" s="1134" t="s">
        <v>449</v>
      </c>
      <c r="D129" s="881"/>
      <c r="E129" s="931">
        <v>44498</v>
      </c>
      <c r="F129" s="1135">
        <v>18662.09</v>
      </c>
      <c r="G129" s="881">
        <v>21</v>
      </c>
      <c r="H129" s="933">
        <v>19259.41</v>
      </c>
      <c r="I129" s="1035">
        <f t="shared" si="20"/>
        <v>597.31999999999971</v>
      </c>
      <c r="J129" s="572"/>
      <c r="K129" s="618"/>
      <c r="L129" s="649"/>
      <c r="M129" s="618"/>
      <c r="N129" s="851"/>
      <c r="O129" s="1125">
        <v>30919</v>
      </c>
      <c r="P129" s="619"/>
      <c r="Q129" s="618"/>
      <c r="R129" s="617"/>
      <c r="S129" s="66"/>
      <c r="T129" s="66"/>
    </row>
    <row r="130" spans="1:20" s="163" customFormat="1" ht="28.5" x14ac:dyDescent="0.25">
      <c r="A130" s="101">
        <v>93</v>
      </c>
      <c r="B130" s="1190" t="s">
        <v>303</v>
      </c>
      <c r="C130" s="881" t="s">
        <v>362</v>
      </c>
      <c r="D130" s="881"/>
      <c r="E130" s="931">
        <v>44499</v>
      </c>
      <c r="F130" s="1135">
        <v>100</v>
      </c>
      <c r="G130" s="881">
        <v>10</v>
      </c>
      <c r="H130" s="933">
        <v>100</v>
      </c>
      <c r="I130" s="107">
        <f t="shared" si="20"/>
        <v>0</v>
      </c>
      <c r="J130" s="779"/>
      <c r="K130" s="618"/>
      <c r="L130" s="649"/>
      <c r="M130" s="618"/>
      <c r="N130" s="846"/>
      <c r="O130" s="1186" t="s">
        <v>364</v>
      </c>
      <c r="P130" s="618"/>
      <c r="Q130" s="618">
        <v>8500</v>
      </c>
      <c r="R130" s="1176" t="s">
        <v>612</v>
      </c>
      <c r="S130" s="66">
        <f t="shared" si="14"/>
        <v>8500</v>
      </c>
      <c r="T130" s="66">
        <f t="shared" si="22"/>
        <v>85</v>
      </c>
    </row>
    <row r="131" spans="1:20" s="163" customFormat="1" ht="31.5" x14ac:dyDescent="0.25">
      <c r="A131" s="101">
        <v>94</v>
      </c>
      <c r="B131" s="1192"/>
      <c r="C131" s="1149" t="s">
        <v>363</v>
      </c>
      <c r="D131" s="881"/>
      <c r="E131" s="931">
        <v>44499</v>
      </c>
      <c r="F131" s="1135">
        <v>100</v>
      </c>
      <c r="G131" s="881">
        <v>10</v>
      </c>
      <c r="H131" s="933">
        <v>100</v>
      </c>
      <c r="I131" s="107">
        <f t="shared" si="20"/>
        <v>0</v>
      </c>
      <c r="J131" s="779"/>
      <c r="K131" s="618"/>
      <c r="L131" s="649"/>
      <c r="M131" s="618"/>
      <c r="N131" s="846"/>
      <c r="O131" s="1187"/>
      <c r="P131" s="618"/>
      <c r="Q131" s="618">
        <v>10000</v>
      </c>
      <c r="R131" s="1177"/>
      <c r="S131" s="66">
        <f t="shared" si="14"/>
        <v>10000</v>
      </c>
      <c r="T131" s="66">
        <f t="shared" si="22"/>
        <v>100</v>
      </c>
    </row>
    <row r="132" spans="1:20" s="163" customFormat="1" ht="28.5" customHeight="1" thickBot="1" x14ac:dyDescent="0.3">
      <c r="A132" s="101">
        <v>95</v>
      </c>
      <c r="B132" s="881" t="s">
        <v>303</v>
      </c>
      <c r="C132" s="881" t="s">
        <v>257</v>
      </c>
      <c r="D132" s="881"/>
      <c r="E132" s="1117">
        <v>44503</v>
      </c>
      <c r="F132" s="1118">
        <v>2002.14</v>
      </c>
      <c r="G132" s="881">
        <v>441</v>
      </c>
      <c r="H132" s="933">
        <v>2002.14</v>
      </c>
      <c r="I132" s="107">
        <f t="shared" si="20"/>
        <v>0</v>
      </c>
      <c r="J132" s="572"/>
      <c r="K132" s="618"/>
      <c r="L132" s="649"/>
      <c r="M132" s="618"/>
      <c r="N132" s="846"/>
      <c r="O132" s="1105" t="s">
        <v>554</v>
      </c>
      <c r="P132" s="1108"/>
      <c r="Q132" s="1108">
        <v>108115.55</v>
      </c>
      <c r="R132" s="1106" t="s">
        <v>613</v>
      </c>
      <c r="S132" s="66">
        <f t="shared" si="14"/>
        <v>108115.55</v>
      </c>
      <c r="T132" s="66">
        <f t="shared" ref="T132:T133" si="23">S132/H132</f>
        <v>53.999995005344282</v>
      </c>
    </row>
    <row r="133" spans="1:20" s="163" customFormat="1" ht="33" x14ac:dyDescent="0.25">
      <c r="A133" s="101">
        <v>96</v>
      </c>
      <c r="B133" s="1180" t="s">
        <v>113</v>
      </c>
      <c r="C133" s="1097" t="s">
        <v>105</v>
      </c>
      <c r="D133" s="1098"/>
      <c r="E133" s="1170">
        <v>44506</v>
      </c>
      <c r="F133" s="1171">
        <v>638.1</v>
      </c>
      <c r="G133" s="499">
        <v>50</v>
      </c>
      <c r="H133" s="1101">
        <v>638.1</v>
      </c>
      <c r="I133" s="107">
        <f t="shared" si="20"/>
        <v>0</v>
      </c>
      <c r="J133" s="588"/>
      <c r="K133" s="618"/>
      <c r="L133" s="649"/>
      <c r="M133" s="618"/>
      <c r="N133" s="846"/>
      <c r="O133" s="1183" t="s">
        <v>602</v>
      </c>
      <c r="P133" s="1157"/>
      <c r="Q133" s="1110"/>
      <c r="R133" s="617"/>
      <c r="S133" s="66">
        <f t="shared" si="14"/>
        <v>0</v>
      </c>
      <c r="T133" s="66">
        <f t="shared" si="23"/>
        <v>0</v>
      </c>
    </row>
    <row r="134" spans="1:20" s="163" customFormat="1" ht="33" x14ac:dyDescent="0.25">
      <c r="A134" s="101">
        <v>97</v>
      </c>
      <c r="B134" s="1181"/>
      <c r="C134" s="1097" t="s">
        <v>104</v>
      </c>
      <c r="D134" s="1099"/>
      <c r="E134" s="1170">
        <v>44506</v>
      </c>
      <c r="F134" s="1171">
        <v>395.54</v>
      </c>
      <c r="G134" s="499">
        <v>31</v>
      </c>
      <c r="H134" s="1101">
        <v>395.54</v>
      </c>
      <c r="I134" s="107">
        <f t="shared" si="20"/>
        <v>0</v>
      </c>
      <c r="J134" s="588"/>
      <c r="K134" s="618"/>
      <c r="L134" s="649"/>
      <c r="M134" s="618"/>
      <c r="N134" s="846"/>
      <c r="O134" s="1184"/>
      <c r="P134" s="1157"/>
      <c r="Q134" s="1110"/>
      <c r="R134" s="617"/>
      <c r="S134" s="66">
        <f t="shared" si="14"/>
        <v>0</v>
      </c>
      <c r="T134" s="66">
        <f t="shared" ref="T134" si="24">S134/H134</f>
        <v>0</v>
      </c>
    </row>
    <row r="135" spans="1:20" s="163" customFormat="1" ht="33.75" thickBot="1" x14ac:dyDescent="0.3">
      <c r="A135" s="101">
        <v>98</v>
      </c>
      <c r="B135" s="1182"/>
      <c r="C135" s="1097" t="s">
        <v>595</v>
      </c>
      <c r="D135" s="1098"/>
      <c r="E135" s="1170">
        <v>44506</v>
      </c>
      <c r="F135" s="1171">
        <v>58.39</v>
      </c>
      <c r="G135" s="499">
        <v>5</v>
      </c>
      <c r="H135" s="1101"/>
      <c r="I135" s="295">
        <f t="shared" si="20"/>
        <v>-58.39</v>
      </c>
      <c r="J135" s="782"/>
      <c r="K135" s="783"/>
      <c r="L135" s="621"/>
      <c r="M135" s="783"/>
      <c r="N135" s="875"/>
      <c r="O135" s="1185"/>
      <c r="P135" s="1158"/>
      <c r="Q135" s="1110"/>
      <c r="R135" s="617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107"/>
      <c r="C136" s="1097"/>
      <c r="D136" s="1098"/>
      <c r="E136" s="1154"/>
      <c r="F136" s="1100"/>
      <c r="G136" s="499"/>
      <c r="H136" s="1101"/>
      <c r="I136" s="295">
        <f t="shared" si="20"/>
        <v>0</v>
      </c>
      <c r="J136" s="782"/>
      <c r="K136" s="783"/>
      <c r="L136" s="621"/>
      <c r="M136" s="783"/>
      <c r="N136" s="875"/>
      <c r="O136" s="1159"/>
      <c r="P136" s="893"/>
      <c r="Q136" s="1110"/>
      <c r="R136" s="617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107"/>
      <c r="C137" s="1102"/>
      <c r="D137" s="1099"/>
      <c r="E137" s="1154"/>
      <c r="F137" s="1100"/>
      <c r="G137" s="499"/>
      <c r="H137" s="1101"/>
      <c r="I137" s="295">
        <f t="shared" si="20"/>
        <v>0</v>
      </c>
      <c r="J137" s="782"/>
      <c r="K137" s="783"/>
      <c r="L137" s="621"/>
      <c r="M137" s="783"/>
      <c r="N137" s="875"/>
      <c r="O137" s="1111"/>
      <c r="P137" s="831"/>
      <c r="Q137" s="1110"/>
      <c r="R137" s="617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1107"/>
      <c r="C138" s="1102"/>
      <c r="D138" s="1103"/>
      <c r="E138" s="1155"/>
      <c r="F138" s="1104"/>
      <c r="G138" s="499"/>
      <c r="H138" s="1101"/>
      <c r="I138" s="295">
        <f t="shared" si="20"/>
        <v>0</v>
      </c>
      <c r="J138" s="782"/>
      <c r="K138" s="783"/>
      <c r="L138" s="621"/>
      <c r="M138" s="783"/>
      <c r="N138" s="875"/>
      <c r="O138" s="1111"/>
      <c r="P138" s="831"/>
      <c r="Q138" s="1110"/>
      <c r="R138" s="617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81"/>
      <c r="C139" s="572"/>
      <c r="D139" s="600"/>
      <c r="E139" s="1156"/>
      <c r="F139" s="601"/>
      <c r="G139" s="602"/>
      <c r="H139" s="603"/>
      <c r="I139" s="295">
        <f t="shared" si="20"/>
        <v>0</v>
      </c>
      <c r="J139" s="782"/>
      <c r="K139" s="783"/>
      <c r="L139" s="621"/>
      <c r="M139" s="783"/>
      <c r="N139" s="875"/>
      <c r="O139" s="1109"/>
      <c r="P139" s="894"/>
      <c r="Q139" s="895"/>
      <c r="R139" s="896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604"/>
      <c r="C140" s="605"/>
      <c r="D140" s="600"/>
      <c r="E140" s="1156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7"/>
      <c r="P140" s="831"/>
      <c r="Q140" s="783"/>
      <c r="R140" s="832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604"/>
      <c r="C141" s="605"/>
      <c r="D141" s="600"/>
      <c r="E141" s="1156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4"/>
      <c r="P141" s="894"/>
      <c r="Q141" s="895"/>
      <c r="R141" s="896"/>
      <c r="S141" s="66"/>
      <c r="T141" s="66"/>
    </row>
    <row r="142" spans="1:20" s="163" customFormat="1" x14ac:dyDescent="0.25">
      <c r="A142" s="101"/>
      <c r="B142" s="604"/>
      <c r="C142" s="606"/>
      <c r="D142" s="600"/>
      <c r="E142" s="805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4"/>
      <c r="P142" s="831"/>
      <c r="Q142" s="783"/>
      <c r="R142" s="832"/>
      <c r="S142" s="66"/>
      <c r="T142" s="66"/>
    </row>
    <row r="143" spans="1:20" s="163" customFormat="1" x14ac:dyDescent="0.25">
      <c r="A143" s="101"/>
      <c r="B143" s="604"/>
      <c r="C143" s="607"/>
      <c r="D143" s="600"/>
      <c r="E143" s="805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4"/>
      <c r="P143" s="831"/>
      <c r="Q143" s="783"/>
      <c r="R143" s="832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5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4"/>
      <c r="P144" s="831"/>
      <c r="Q144" s="783"/>
      <c r="R144" s="832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5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4"/>
      <c r="P145" s="831"/>
      <c r="Q145" s="783"/>
      <c r="R145" s="832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5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4"/>
      <c r="P146" s="831"/>
      <c r="Q146" s="783"/>
      <c r="R146" s="832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5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4"/>
      <c r="P147" s="831"/>
      <c r="Q147" s="783"/>
      <c r="R147" s="832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5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4"/>
      <c r="P148" s="831"/>
      <c r="Q148" s="783"/>
      <c r="R148" s="832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5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4"/>
      <c r="P149" s="831"/>
      <c r="Q149" s="783"/>
      <c r="R149" s="832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5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4"/>
      <c r="P150" s="831"/>
      <c r="Q150" s="783"/>
      <c r="R150" s="832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5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4"/>
      <c r="P151" s="831"/>
      <c r="Q151" s="783"/>
      <c r="R151" s="832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5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4"/>
      <c r="P152" s="831"/>
      <c r="Q152" s="783"/>
      <c r="R152" s="832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5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4"/>
      <c r="P153" s="831"/>
      <c r="Q153" s="783"/>
      <c r="R153" s="832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5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4"/>
      <c r="P154" s="831"/>
      <c r="Q154" s="783"/>
      <c r="R154" s="832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802"/>
      <c r="F155" s="708"/>
      <c r="G155" s="709"/>
      <c r="H155" s="710"/>
      <c r="I155" s="295">
        <f t="shared" si="20"/>
        <v>0</v>
      </c>
      <c r="J155" s="275"/>
      <c r="K155" s="257"/>
      <c r="L155" s="315"/>
      <c r="M155" s="256"/>
      <c r="N155" s="589"/>
      <c r="O155" s="644"/>
      <c r="P155" s="831"/>
      <c r="Q155" s="783"/>
      <c r="R155" s="832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802"/>
      <c r="F156" s="708"/>
      <c r="G156" s="709"/>
      <c r="H156" s="710"/>
      <c r="I156" s="295">
        <f t="shared" si="20"/>
        <v>0</v>
      </c>
      <c r="J156" s="275"/>
      <c r="K156" s="257"/>
      <c r="L156" s="315"/>
      <c r="M156" s="256"/>
      <c r="N156" s="589"/>
      <c r="O156" s="644"/>
      <c r="P156" s="831"/>
      <c r="Q156" s="783"/>
      <c r="R156" s="832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802"/>
      <c r="F157" s="708"/>
      <c r="G157" s="709"/>
      <c r="H157" s="710"/>
      <c r="I157" s="295">
        <f t="shared" si="20"/>
        <v>0</v>
      </c>
      <c r="J157" s="275"/>
      <c r="K157" s="257"/>
      <c r="L157" s="315"/>
      <c r="M157" s="256"/>
      <c r="N157" s="589"/>
      <c r="O157" s="644"/>
      <c r="P157" s="831"/>
      <c r="Q157" s="783"/>
      <c r="R157" s="832"/>
      <c r="S157" s="66"/>
      <c r="T157" s="66"/>
    </row>
    <row r="158" spans="1:20" s="163" customFormat="1" x14ac:dyDescent="0.25">
      <c r="A158" s="101"/>
      <c r="B158" s="707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4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4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4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4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4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4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4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5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5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5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3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3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3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3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3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3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3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3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3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3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3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3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6"/>
      <c r="F180" s="793"/>
      <c r="G180" s="101"/>
      <c r="H180" s="582"/>
      <c r="I180" s="107">
        <f t="shared" si="20"/>
        <v>0</v>
      </c>
      <c r="J180" s="133"/>
      <c r="K180" s="175"/>
      <c r="L180" s="720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800" t="s">
        <v>31</v>
      </c>
      <c r="G181" s="73">
        <f>SUM(G5:G180)</f>
        <v>2881.8</v>
      </c>
      <c r="H181" s="584">
        <f>SUM(H3:H180)</f>
        <v>617163.06880000047</v>
      </c>
      <c r="I181" s="839">
        <f>PIERNA!I37</f>
        <v>0</v>
      </c>
      <c r="J181" s="46"/>
      <c r="K181" s="177">
        <f>SUM(K5:K180)</f>
        <v>290402</v>
      </c>
      <c r="L181" s="721"/>
      <c r="M181" s="177">
        <f>SUM(M5:M180)</f>
        <v>784160</v>
      </c>
      <c r="N181" s="496"/>
      <c r="O181" s="646"/>
      <c r="P181" s="120"/>
      <c r="Q181" s="178">
        <f>SUM(Q5:Q180)</f>
        <v>18576371.000260003</v>
      </c>
      <c r="R181" s="158"/>
      <c r="S181" s="189">
        <f>Q181+M181+K181</f>
        <v>19650933.000260003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2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3">
    <mergeCell ref="B98:B99"/>
    <mergeCell ref="O98:O99"/>
    <mergeCell ref="O124:O125"/>
    <mergeCell ref="R124:R125"/>
    <mergeCell ref="Q1:Q2"/>
    <mergeCell ref="K1:K2"/>
    <mergeCell ref="M1:M2"/>
    <mergeCell ref="R130:R131"/>
    <mergeCell ref="R122:R123"/>
    <mergeCell ref="B133:B135"/>
    <mergeCell ref="O133:O135"/>
    <mergeCell ref="R98:R99"/>
    <mergeCell ref="O107:O108"/>
    <mergeCell ref="B107:B108"/>
    <mergeCell ref="B116:B121"/>
    <mergeCell ref="O116:O121"/>
    <mergeCell ref="E116:E121"/>
    <mergeCell ref="R116:R121"/>
    <mergeCell ref="B130:B131"/>
    <mergeCell ref="O130:O131"/>
    <mergeCell ref="O122:O123"/>
    <mergeCell ref="B122:B123"/>
    <mergeCell ref="B124:B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6"/>
    <col min="10" max="10" width="17.5703125" customWidth="1"/>
  </cols>
  <sheetData>
    <row r="1" spans="1:11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1" ht="16.5" thickBot="1" x14ac:dyDescent="0.3">
      <c r="K2" s="77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78">
        <f>E5+E6-F8+E4</f>
        <v>0</v>
      </c>
      <c r="J8" s="83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78">
        <f>I8-F9</f>
        <v>0</v>
      </c>
      <c r="J9" s="83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78">
        <f t="shared" ref="I10:I27" si="4">I9-F10</f>
        <v>0</v>
      </c>
      <c r="J10" s="83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78">
        <f t="shared" si="4"/>
        <v>0</v>
      </c>
      <c r="J11" s="83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78">
        <f t="shared" si="4"/>
        <v>0</v>
      </c>
      <c r="J12" s="83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78">
        <f t="shared" si="4"/>
        <v>0</v>
      </c>
      <c r="J13" s="83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78">
        <f t="shared" si="4"/>
        <v>0</v>
      </c>
      <c r="J14" s="83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78">
        <f t="shared" si="4"/>
        <v>0</v>
      </c>
      <c r="J15" s="83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79">
        <f t="shared" si="4"/>
        <v>0</v>
      </c>
      <c r="J16" s="81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79">
        <f t="shared" si="4"/>
        <v>0</v>
      </c>
      <c r="J17" s="81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79">
        <f t="shared" si="4"/>
        <v>0</v>
      </c>
      <c r="J18" s="81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79">
        <f t="shared" si="4"/>
        <v>0</v>
      </c>
      <c r="J19" s="81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79">
        <f t="shared" si="4"/>
        <v>0</v>
      </c>
      <c r="J20" s="81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79">
        <f t="shared" si="4"/>
        <v>0</v>
      </c>
      <c r="J21" s="81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79">
        <f t="shared" si="4"/>
        <v>0</v>
      </c>
      <c r="J22" s="81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79">
        <f t="shared" si="4"/>
        <v>0</v>
      </c>
      <c r="J23" s="81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79">
        <f t="shared" si="4"/>
        <v>0</v>
      </c>
      <c r="J24" s="81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79">
        <f t="shared" si="4"/>
        <v>0</v>
      </c>
      <c r="J25" s="81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79">
        <f t="shared" si="4"/>
        <v>0</v>
      </c>
      <c r="J26" s="81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79">
        <f t="shared" si="4"/>
        <v>0</v>
      </c>
      <c r="J27" s="81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80"/>
      <c r="J28" s="81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13" t="s">
        <v>21</v>
      </c>
      <c r="E31" s="1214"/>
      <c r="F31" s="147">
        <f>E4+E5-F29+E6</f>
        <v>0</v>
      </c>
    </row>
    <row r="32" spans="1:10" ht="16.5" thickBot="1" x14ac:dyDescent="0.3">
      <c r="A32" s="129"/>
      <c r="D32" s="873" t="s">
        <v>4</v>
      </c>
      <c r="E32" s="87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8" t="s">
        <v>292</v>
      </c>
      <c r="B1" s="1208"/>
      <c r="C1" s="1208"/>
      <c r="D1" s="1208"/>
      <c r="E1" s="1208"/>
      <c r="F1" s="1208"/>
      <c r="G1" s="1208"/>
      <c r="H1" s="386">
        <v>1</v>
      </c>
      <c r="I1" s="663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4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4"/>
    </row>
    <row r="4" spans="1:10" ht="15.75" thickTop="1" x14ac:dyDescent="0.25">
      <c r="A4" s="76"/>
      <c r="B4" s="76"/>
      <c r="C4" s="650"/>
      <c r="D4" s="266"/>
      <c r="E4" s="264"/>
      <c r="F4" s="261"/>
      <c r="G4" s="829"/>
      <c r="H4" s="159"/>
      <c r="I4" s="668"/>
    </row>
    <row r="5" spans="1:10" ht="18.75" customHeight="1" thickBot="1" x14ac:dyDescent="0.3">
      <c r="A5" s="826" t="s">
        <v>108</v>
      </c>
      <c r="B5" s="759" t="s">
        <v>295</v>
      </c>
      <c r="C5" s="346">
        <v>45</v>
      </c>
      <c r="D5" s="266">
        <v>44494</v>
      </c>
      <c r="E5" s="1145">
        <v>50</v>
      </c>
      <c r="F5" s="1113">
        <v>5</v>
      </c>
      <c r="G5" s="259">
        <f>F30</f>
        <v>50</v>
      </c>
      <c r="H5" s="144">
        <f>E5-G5</f>
        <v>0</v>
      </c>
      <c r="I5" s="665"/>
    </row>
    <row r="6" spans="1:10" ht="15.75" hidden="1" thickBot="1" x14ac:dyDescent="0.3">
      <c r="A6" s="268"/>
      <c r="B6" s="759"/>
      <c r="C6" s="654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60"/>
      <c r="C7" s="654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6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506</v>
      </c>
      <c r="H9" s="72">
        <v>50</v>
      </c>
      <c r="I9" s="654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69">
        <f t="shared" ref="F10:F29" si="0">D10</f>
        <v>0</v>
      </c>
      <c r="G10" s="1073"/>
      <c r="H10" s="1074"/>
      <c r="I10" s="108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69">
        <f t="shared" si="0"/>
        <v>0</v>
      </c>
      <c r="G11" s="1073"/>
      <c r="H11" s="1074"/>
      <c r="I11" s="1081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69">
        <f t="shared" si="0"/>
        <v>0</v>
      </c>
      <c r="G12" s="1073"/>
      <c r="H12" s="1074"/>
      <c r="I12" s="1081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69">
        <f t="shared" si="0"/>
        <v>0</v>
      </c>
      <c r="G13" s="1073"/>
      <c r="H13" s="1074"/>
      <c r="I13" s="1081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4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4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4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4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4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4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4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4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4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4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4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13" t="s">
        <v>21</v>
      </c>
      <c r="E32" s="1214"/>
      <c r="F32" s="147">
        <f>G5-F30</f>
        <v>0</v>
      </c>
    </row>
    <row r="33" spans="1:6" ht="15.75" thickBot="1" x14ac:dyDescent="0.3">
      <c r="A33" s="129"/>
      <c r="D33" s="827" t="s">
        <v>4</v>
      </c>
      <c r="E33" s="82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24" t="s">
        <v>199</v>
      </c>
      <c r="B1" s="1224"/>
      <c r="C1" s="1224"/>
      <c r="D1" s="1224"/>
      <c r="E1" s="1224"/>
      <c r="F1" s="1224"/>
      <c r="G1" s="1224"/>
      <c r="H1" s="11">
        <v>1</v>
      </c>
      <c r="K1" s="1219" t="s">
        <v>217</v>
      </c>
      <c r="L1" s="1219"/>
      <c r="M1" s="1219"/>
      <c r="N1" s="1219"/>
      <c r="O1" s="1219"/>
      <c r="P1" s="1219"/>
      <c r="Q1" s="121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1002"/>
    </row>
    <row r="5" spans="1:19" ht="15.75" x14ac:dyDescent="0.25">
      <c r="A5" s="76" t="s">
        <v>108</v>
      </c>
      <c r="B5" s="648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8" t="s">
        <v>107</v>
      </c>
      <c r="M5" s="333">
        <v>250</v>
      </c>
      <c r="N5" s="334">
        <v>44494</v>
      </c>
      <c r="O5" s="1141">
        <v>18.5</v>
      </c>
      <c r="P5" s="1142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8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511</v>
      </c>
      <c r="H8" s="285">
        <v>250</v>
      </c>
      <c r="I8" s="47">
        <f>E4+E5+E6-F8</f>
        <v>0</v>
      </c>
      <c r="K8" s="56" t="s">
        <v>32</v>
      </c>
      <c r="L8" s="728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505</v>
      </c>
      <c r="R8" s="285">
        <v>250</v>
      </c>
      <c r="S8" s="47">
        <f>O4+O5+O6-P8</f>
        <v>13.5</v>
      </c>
    </row>
    <row r="9" spans="1:19" x14ac:dyDescent="0.25">
      <c r="B9" s="728">
        <f>B8-C9</f>
        <v>0</v>
      </c>
      <c r="C9" s="261"/>
      <c r="D9" s="70">
        <v>0</v>
      </c>
      <c r="E9" s="354"/>
      <c r="F9" s="1031">
        <f t="shared" si="0"/>
        <v>0</v>
      </c>
      <c r="G9" s="1073"/>
      <c r="H9" s="1074"/>
      <c r="I9" s="1083">
        <f>I8-F9</f>
        <v>0</v>
      </c>
      <c r="L9" s="728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538</v>
      </c>
      <c r="R9" s="285">
        <v>250</v>
      </c>
      <c r="S9" s="47">
        <f>S8-P9</f>
        <v>0</v>
      </c>
    </row>
    <row r="10" spans="1:19" x14ac:dyDescent="0.25">
      <c r="B10" s="728">
        <f>B9-C10</f>
        <v>0</v>
      </c>
      <c r="C10" s="261"/>
      <c r="D10" s="70">
        <v>0</v>
      </c>
      <c r="E10" s="354"/>
      <c r="F10" s="1031">
        <f t="shared" si="0"/>
        <v>0</v>
      </c>
      <c r="G10" s="1073"/>
      <c r="H10" s="1074"/>
      <c r="I10" s="1083">
        <f t="shared" ref="I10:I25" si="2">I9-F10</f>
        <v>0</v>
      </c>
      <c r="L10" s="728">
        <f>L9-M10</f>
        <v>0</v>
      </c>
      <c r="M10" s="261"/>
      <c r="N10" s="283"/>
      <c r="O10" s="354"/>
      <c r="P10" s="1031">
        <f t="shared" si="1"/>
        <v>0</v>
      </c>
      <c r="Q10" s="1073"/>
      <c r="R10" s="1074"/>
      <c r="S10" s="1083">
        <f t="shared" ref="S10:S25" si="3">S9-P10</f>
        <v>0</v>
      </c>
    </row>
    <row r="11" spans="1:19" x14ac:dyDescent="0.25">
      <c r="A11" s="56" t="s">
        <v>33</v>
      </c>
      <c r="B11" s="728">
        <f t="shared" ref="B11:B25" si="4">B10-C11</f>
        <v>0</v>
      </c>
      <c r="C11" s="261"/>
      <c r="D11" s="70">
        <v>0</v>
      </c>
      <c r="E11" s="354"/>
      <c r="F11" s="1031">
        <f t="shared" si="0"/>
        <v>0</v>
      </c>
      <c r="G11" s="1073"/>
      <c r="H11" s="1074"/>
      <c r="I11" s="1083">
        <f t="shared" si="2"/>
        <v>0</v>
      </c>
      <c r="K11" s="56" t="s">
        <v>33</v>
      </c>
      <c r="L11" s="728">
        <f t="shared" ref="L11:L13" si="5">L10-M11</f>
        <v>0</v>
      </c>
      <c r="M11" s="261"/>
      <c r="N11" s="283"/>
      <c r="O11" s="354"/>
      <c r="P11" s="1031">
        <f t="shared" si="1"/>
        <v>0</v>
      </c>
      <c r="Q11" s="1073"/>
      <c r="R11" s="1074"/>
      <c r="S11" s="1083">
        <f t="shared" si="3"/>
        <v>0</v>
      </c>
    </row>
    <row r="12" spans="1:19" x14ac:dyDescent="0.25">
      <c r="B12" s="728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8">
        <f t="shared" si="5"/>
        <v>0</v>
      </c>
      <c r="M12" s="261"/>
      <c r="N12" s="283"/>
      <c r="O12" s="354"/>
      <c r="P12" s="1031">
        <f t="shared" si="1"/>
        <v>0</v>
      </c>
      <c r="Q12" s="1073"/>
      <c r="R12" s="1074"/>
      <c r="S12" s="1083">
        <f t="shared" si="3"/>
        <v>0</v>
      </c>
    </row>
    <row r="13" spans="1:19" x14ac:dyDescent="0.25">
      <c r="A13" s="19"/>
      <c r="B13" s="728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8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8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8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8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8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8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8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8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8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8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8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8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8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8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8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8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8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8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8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8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8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8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8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8">
        <f t="shared" si="4"/>
        <v>0</v>
      </c>
      <c r="C25" s="37"/>
      <c r="D25" s="70">
        <v>0</v>
      </c>
      <c r="E25" s="233"/>
      <c r="F25" s="784">
        <f t="shared" si="0"/>
        <v>0</v>
      </c>
      <c r="G25" s="785"/>
      <c r="H25" s="786"/>
      <c r="I25" s="281">
        <f t="shared" si="2"/>
        <v>0</v>
      </c>
      <c r="K25" s="125"/>
      <c r="L25" s="728">
        <f t="shared" si="7"/>
        <v>0</v>
      </c>
      <c r="M25" s="37"/>
      <c r="N25" s="70">
        <v>0</v>
      </c>
      <c r="O25" s="233"/>
      <c r="P25" s="784">
        <f t="shared" si="1"/>
        <v>0</v>
      </c>
      <c r="Q25" s="785"/>
      <c r="R25" s="786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13" t="s">
        <v>21</v>
      </c>
      <c r="E28" s="1214"/>
      <c r="F28" s="147">
        <f>E4+E5-F26+E6</f>
        <v>0</v>
      </c>
      <c r="L28" s="5"/>
      <c r="N28" s="1213" t="s">
        <v>21</v>
      </c>
      <c r="O28" s="1214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1000" t="s">
        <v>4</v>
      </c>
      <c r="O29" s="1001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7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2" t="s">
        <v>7</v>
      </c>
      <c r="C8" s="733" t="s">
        <v>8</v>
      </c>
      <c r="D8" s="734" t="s">
        <v>17</v>
      </c>
      <c r="E8" s="735" t="s">
        <v>2</v>
      </c>
      <c r="F8" s="736" t="s">
        <v>18</v>
      </c>
      <c r="G8" s="731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7"/>
      <c r="D9" s="738"/>
      <c r="E9" s="739"/>
      <c r="F9" s="740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61"/>
      <c r="E10" s="906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61"/>
      <c r="E11" s="906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61">
        <v>0</v>
      </c>
      <c r="E12" s="906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61">
        <v>0</v>
      </c>
      <c r="E13" s="906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61">
        <v>0</v>
      </c>
      <c r="E14" s="906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61">
        <v>0</v>
      </c>
      <c r="E15" s="906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61">
        <v>0</v>
      </c>
      <c r="E16" s="906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61">
        <v>0</v>
      </c>
      <c r="E17" s="906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61">
        <v>0</v>
      </c>
      <c r="E18" s="906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61">
        <v>0</v>
      </c>
      <c r="E19" s="906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61">
        <v>0</v>
      </c>
      <c r="E20" s="523"/>
      <c r="F20" s="661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61">
        <v>0</v>
      </c>
      <c r="E21" s="523"/>
      <c r="F21" s="661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61">
        <v>0</v>
      </c>
      <c r="E22" s="523"/>
      <c r="F22" s="661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61">
        <v>0</v>
      </c>
      <c r="E23" s="523"/>
      <c r="F23" s="661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61">
        <v>0</v>
      </c>
      <c r="E24" s="523"/>
      <c r="F24" s="661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61">
        <v>0</v>
      </c>
      <c r="E25" s="523"/>
      <c r="F25" s="661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61">
        <v>0</v>
      </c>
      <c r="E26" s="523"/>
      <c r="F26" s="661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61">
        <f t="shared" ref="D27:D28" si="3">C27*B27</f>
        <v>0</v>
      </c>
      <c r="E27" s="523"/>
      <c r="F27" s="661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61">
        <f t="shared" si="3"/>
        <v>0</v>
      </c>
      <c r="E28" s="523"/>
      <c r="F28" s="661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1"/>
      <c r="D29" s="742">
        <f>B29*C29</f>
        <v>0</v>
      </c>
      <c r="E29" s="743"/>
      <c r="F29" s="661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3" t="s">
        <v>21</v>
      </c>
      <c r="E32" s="1214"/>
      <c r="F32" s="147">
        <f>E5-F30+E6+E7</f>
        <v>0</v>
      </c>
    </row>
    <row r="33" spans="1:6" ht="15.75" thickBot="1" x14ac:dyDescent="0.3">
      <c r="A33" s="129"/>
      <c r="D33" s="904" t="s">
        <v>4</v>
      </c>
      <c r="E33" s="90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9" t="s">
        <v>217</v>
      </c>
      <c r="B1" s="1219"/>
      <c r="C1" s="1219"/>
      <c r="D1" s="1219"/>
      <c r="E1" s="1219"/>
      <c r="F1" s="1219"/>
      <c r="G1" s="121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899"/>
    </row>
    <row r="6" spans="1:8" ht="15.75" customHeight="1" thickTop="1" x14ac:dyDescent="0.25">
      <c r="A6" s="1210" t="s">
        <v>108</v>
      </c>
      <c r="B6" s="1004" t="s">
        <v>294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10"/>
      <c r="B7" s="1005"/>
      <c r="C7" s="580">
        <v>180</v>
      </c>
      <c r="D7" s="334">
        <v>44494</v>
      </c>
      <c r="E7" s="1144">
        <v>40</v>
      </c>
      <c r="F7" s="1113">
        <v>2</v>
      </c>
    </row>
    <row r="8" spans="1:8" ht="16.5" customHeight="1" thickBot="1" x14ac:dyDescent="0.3">
      <c r="A8" s="703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4">
        <v>44494</v>
      </c>
      <c r="F10" s="835">
        <f>D10</f>
        <v>40</v>
      </c>
      <c r="G10" s="836" t="s">
        <v>506</v>
      </c>
      <c r="H10" s="837">
        <v>185</v>
      </c>
    </row>
    <row r="11" spans="1:8" x14ac:dyDescent="0.25">
      <c r="B11" s="559">
        <f>B10-C11</f>
        <v>0</v>
      </c>
      <c r="C11" s="15"/>
      <c r="D11" s="331">
        <v>0</v>
      </c>
      <c r="E11" s="834"/>
      <c r="F11" s="1078">
        <f>D11</f>
        <v>0</v>
      </c>
      <c r="G11" s="1079"/>
      <c r="H11" s="1080"/>
    </row>
    <row r="12" spans="1:8" x14ac:dyDescent="0.25">
      <c r="B12" s="559">
        <f t="shared" ref="B12:B27" si="0">B11-C12</f>
        <v>0</v>
      </c>
      <c r="C12" s="15"/>
      <c r="D12" s="331">
        <v>0</v>
      </c>
      <c r="E12" s="834"/>
      <c r="F12" s="1078">
        <f>D12</f>
        <v>0</v>
      </c>
      <c r="G12" s="1079"/>
      <c r="H12" s="1080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4"/>
      <c r="F13" s="1078">
        <f>D13</f>
        <v>0</v>
      </c>
      <c r="G13" s="1079"/>
      <c r="H13" s="1080"/>
    </row>
    <row r="14" spans="1:8" x14ac:dyDescent="0.25">
      <c r="B14" s="559">
        <f t="shared" si="0"/>
        <v>0</v>
      </c>
      <c r="C14" s="15"/>
      <c r="D14" s="331">
        <v>0</v>
      </c>
      <c r="E14" s="834"/>
      <c r="F14" s="1078">
        <f t="shared" ref="F14:F27" si="1">D14</f>
        <v>0</v>
      </c>
      <c r="G14" s="1079"/>
      <c r="H14" s="1080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4"/>
      <c r="F15" s="835">
        <f t="shared" si="1"/>
        <v>0</v>
      </c>
      <c r="G15" s="836"/>
      <c r="H15" s="837"/>
    </row>
    <row r="16" spans="1:8" x14ac:dyDescent="0.25">
      <c r="B16" s="559">
        <f t="shared" si="0"/>
        <v>0</v>
      </c>
      <c r="C16" s="15"/>
      <c r="D16" s="331">
        <v>0</v>
      </c>
      <c r="E16" s="834"/>
      <c r="F16" s="835">
        <f t="shared" si="1"/>
        <v>0</v>
      </c>
      <c r="G16" s="836"/>
      <c r="H16" s="837"/>
    </row>
    <row r="17" spans="1:8" x14ac:dyDescent="0.25">
      <c r="B17" s="559">
        <f t="shared" si="0"/>
        <v>0</v>
      </c>
      <c r="C17" s="15"/>
      <c r="D17" s="331">
        <v>0</v>
      </c>
      <c r="E17" s="834"/>
      <c r="F17" s="835">
        <f t="shared" si="1"/>
        <v>0</v>
      </c>
      <c r="G17" s="836"/>
      <c r="H17" s="837"/>
    </row>
    <row r="18" spans="1:8" x14ac:dyDescent="0.25">
      <c r="B18" s="559">
        <f t="shared" si="0"/>
        <v>0</v>
      </c>
      <c r="C18" s="15"/>
      <c r="D18" s="331">
        <v>0</v>
      </c>
      <c r="E18" s="834"/>
      <c r="F18" s="835">
        <f t="shared" si="1"/>
        <v>0</v>
      </c>
      <c r="G18" s="836"/>
      <c r="H18" s="837"/>
    </row>
    <row r="19" spans="1:8" x14ac:dyDescent="0.25">
      <c r="B19" s="559">
        <f t="shared" si="0"/>
        <v>0</v>
      </c>
      <c r="C19" s="15"/>
      <c r="D19" s="331">
        <v>0</v>
      </c>
      <c r="E19" s="834"/>
      <c r="F19" s="835">
        <f t="shared" si="1"/>
        <v>0</v>
      </c>
      <c r="G19" s="836"/>
      <c r="H19" s="837"/>
    </row>
    <row r="20" spans="1:8" x14ac:dyDescent="0.25">
      <c r="B20" s="559">
        <f t="shared" si="0"/>
        <v>0</v>
      </c>
      <c r="C20" s="15"/>
      <c r="D20" s="331">
        <v>0</v>
      </c>
      <c r="E20" s="834"/>
      <c r="F20" s="835">
        <f t="shared" si="1"/>
        <v>0</v>
      </c>
      <c r="G20" s="836"/>
      <c r="H20" s="837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13" t="s">
        <v>21</v>
      </c>
      <c r="E30" s="1214"/>
      <c r="F30" s="147">
        <f>E5+E6-F28+E7+E4+E8</f>
        <v>0</v>
      </c>
    </row>
    <row r="31" spans="1:8" ht="15.75" thickBot="1" x14ac:dyDescent="0.3">
      <c r="A31" s="129"/>
      <c r="D31" s="701" t="s">
        <v>4</v>
      </c>
      <c r="E31" s="702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5" t="s">
        <v>198</v>
      </c>
      <c r="B1" s="1235"/>
      <c r="C1" s="1235"/>
      <c r="D1" s="1235"/>
      <c r="E1" s="1235"/>
      <c r="F1" s="1235"/>
      <c r="G1" s="1235"/>
      <c r="H1" s="1235"/>
      <c r="I1" s="1235"/>
      <c r="J1" s="1235"/>
      <c r="K1" s="927">
        <v>1</v>
      </c>
      <c r="M1" s="1235" t="str">
        <f>A1</f>
        <v>INVENTARIO DEL MES DE SEPTIEMBRE 2021</v>
      </c>
      <c r="N1" s="1235"/>
      <c r="O1" s="1235"/>
      <c r="P1" s="1235"/>
      <c r="Q1" s="1235"/>
      <c r="R1" s="1235"/>
      <c r="S1" s="1235"/>
      <c r="T1" s="1235"/>
      <c r="U1" s="1235"/>
      <c r="V1" s="1235"/>
      <c r="W1" s="9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36" t="s">
        <v>68</v>
      </c>
      <c r="B4" s="344">
        <v>18506.88</v>
      </c>
      <c r="C4" s="724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36" t="s">
        <v>115</v>
      </c>
      <c r="N4" s="344">
        <v>18506.759999999998</v>
      </c>
      <c r="O4" s="724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37"/>
      <c r="B5" s="12" t="s">
        <v>51</v>
      </c>
      <c r="C5" s="725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37"/>
      <c r="N5" s="12" t="s">
        <v>51</v>
      </c>
      <c r="O5" s="725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37"/>
      <c r="B6" s="169" t="s">
        <v>42</v>
      </c>
      <c r="C6" s="167"/>
      <c r="D6" s="141"/>
      <c r="E6" s="79"/>
      <c r="F6" s="63"/>
      <c r="M6" s="1237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2"/>
      <c r="B7" s="169"/>
      <c r="C7" s="794"/>
      <c r="D7" s="263"/>
      <c r="E7" s="79"/>
      <c r="F7" s="63"/>
      <c r="M7" s="957"/>
      <c r="N7" s="169"/>
      <c r="O7" s="1163"/>
      <c r="P7" s="1164" t="s">
        <v>608</v>
      </c>
      <c r="Q7" s="1165">
        <v>-108.88</v>
      </c>
      <c r="R7" s="1166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1" t="s">
        <v>98</v>
      </c>
      <c r="I8" s="762" t="s">
        <v>99</v>
      </c>
      <c r="J8" s="762" t="s">
        <v>100</v>
      </c>
      <c r="K8" s="763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1" t="s">
        <v>98</v>
      </c>
      <c r="U8" s="762" t="s">
        <v>99</v>
      </c>
      <c r="V8" s="762" t="s">
        <v>100</v>
      </c>
      <c r="W8" s="763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4">
        <f>E5-F9+E4+E6</f>
        <v>17853.599999999999</v>
      </c>
      <c r="J9" s="765">
        <f>F5-C9+F4+F6</f>
        <v>656</v>
      </c>
      <c r="K9" s="766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539</v>
      </c>
      <c r="T9" s="72">
        <v>70</v>
      </c>
      <c r="U9" s="764">
        <f>Q5-R9+Q4+Q6+Q7</f>
        <v>36447.579999999994</v>
      </c>
      <c r="V9" s="765">
        <f>R5-O9+R4+R6+R7</f>
        <v>1339</v>
      </c>
      <c r="W9" s="766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7">
        <f>I9-F10</f>
        <v>17581.399999999998</v>
      </c>
      <c r="J10" s="768">
        <f>J9-C10</f>
        <v>646</v>
      </c>
      <c r="K10" s="769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540</v>
      </c>
      <c r="T10" s="72">
        <v>70</v>
      </c>
      <c r="U10" s="767">
        <f>U9-R10</f>
        <v>36338.699999999997</v>
      </c>
      <c r="V10" s="768">
        <f>V9-O10</f>
        <v>1335</v>
      </c>
      <c r="W10" s="769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7">
        <f>I10-F11+E7</f>
        <v>17418.079999999998</v>
      </c>
      <c r="J11" s="768">
        <f t="shared" ref="J11" si="6">J10-C11</f>
        <v>640</v>
      </c>
      <c r="K11" s="769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544</v>
      </c>
      <c r="T11" s="285">
        <v>70</v>
      </c>
      <c r="U11" s="767">
        <f t="shared" ref="U11:U74" si="7">U10-R11</f>
        <v>36311.479999999996</v>
      </c>
      <c r="V11" s="768">
        <f t="shared" ref="V11" si="8">V10-O11</f>
        <v>1334</v>
      </c>
      <c r="W11" s="769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7">
        <f>I11-F12</f>
        <v>16764.8</v>
      </c>
      <c r="J12" s="768">
        <f>J11-C12</f>
        <v>616</v>
      </c>
      <c r="K12" s="769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560</v>
      </c>
      <c r="T12" s="285">
        <v>70</v>
      </c>
      <c r="U12" s="767">
        <f t="shared" si="7"/>
        <v>36284.259999999995</v>
      </c>
      <c r="V12" s="768">
        <f>V11-O12</f>
        <v>1333</v>
      </c>
      <c r="W12" s="769">
        <f t="shared" si="5"/>
        <v>1905.3999999999999</v>
      </c>
    </row>
    <row r="13" spans="1:23" ht="15" customHeight="1" x14ac:dyDescent="0.25">
      <c r="A13" s="723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7">
        <f t="shared" ref="I13:I76" si="9">I12-F13</f>
        <v>15784.88</v>
      </c>
      <c r="J13" s="768">
        <f t="shared" ref="J13:J76" si="10">J12-C13</f>
        <v>580</v>
      </c>
      <c r="K13" s="769">
        <f t="shared" si="4"/>
        <v>60755.040000000001</v>
      </c>
      <c r="M13" s="723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561</v>
      </c>
      <c r="T13" s="72">
        <v>70</v>
      </c>
      <c r="U13" s="767">
        <f t="shared" si="7"/>
        <v>35522.099999999991</v>
      </c>
      <c r="V13" s="768">
        <f t="shared" ref="V13:V76" si="11">V12-O13</f>
        <v>1305</v>
      </c>
      <c r="W13" s="769">
        <f t="shared" si="5"/>
        <v>53351.199999999997</v>
      </c>
    </row>
    <row r="14" spans="1:23" x14ac:dyDescent="0.25">
      <c r="A14" s="723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7">
        <f t="shared" si="9"/>
        <v>15512.679999999998</v>
      </c>
      <c r="J14" s="768">
        <f t="shared" si="10"/>
        <v>570</v>
      </c>
      <c r="K14" s="769">
        <f t="shared" si="4"/>
        <v>16876.399999999998</v>
      </c>
      <c r="M14" s="723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565</v>
      </c>
      <c r="T14" s="72">
        <v>70</v>
      </c>
      <c r="U14" s="767">
        <f t="shared" si="7"/>
        <v>35467.659999999989</v>
      </c>
      <c r="V14" s="768">
        <f t="shared" si="11"/>
        <v>1303</v>
      </c>
      <c r="W14" s="769">
        <f t="shared" si="5"/>
        <v>3810.7999999999997</v>
      </c>
    </row>
    <row r="15" spans="1:23" x14ac:dyDescent="0.25">
      <c r="A15" s="723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7">
        <f t="shared" si="9"/>
        <v>14532.759999999998</v>
      </c>
      <c r="J15" s="768">
        <f t="shared" si="10"/>
        <v>534</v>
      </c>
      <c r="K15" s="769">
        <f t="shared" si="4"/>
        <v>60755.040000000001</v>
      </c>
      <c r="M15" s="723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568</v>
      </c>
      <c r="T15" s="72">
        <v>70</v>
      </c>
      <c r="U15" s="767">
        <f t="shared" si="7"/>
        <v>35440.439999999988</v>
      </c>
      <c r="V15" s="768">
        <f t="shared" si="11"/>
        <v>1302</v>
      </c>
      <c r="W15" s="769">
        <f t="shared" si="5"/>
        <v>1905.3999999999999</v>
      </c>
    </row>
    <row r="16" spans="1:23" x14ac:dyDescent="0.25">
      <c r="A16" s="723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7">
        <f t="shared" si="9"/>
        <v>14505.539999999999</v>
      </c>
      <c r="J16" s="768">
        <f t="shared" si="10"/>
        <v>533</v>
      </c>
      <c r="K16" s="769">
        <f t="shared" si="4"/>
        <v>1687.6399999999999</v>
      </c>
      <c r="M16" s="723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569</v>
      </c>
      <c r="T16" s="72">
        <v>70</v>
      </c>
      <c r="U16" s="767">
        <f t="shared" si="7"/>
        <v>35331.55999999999</v>
      </c>
      <c r="V16" s="768">
        <f t="shared" si="11"/>
        <v>1298</v>
      </c>
      <c r="W16" s="769">
        <f t="shared" si="5"/>
        <v>7621.5999999999995</v>
      </c>
    </row>
    <row r="17" spans="1:23" x14ac:dyDescent="0.25">
      <c r="A17" s="723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7">
        <f t="shared" si="9"/>
        <v>13525.619999999999</v>
      </c>
      <c r="J17" s="768">
        <f t="shared" si="10"/>
        <v>497</v>
      </c>
      <c r="K17" s="769">
        <f t="shared" si="4"/>
        <v>60755.040000000001</v>
      </c>
      <c r="M17" s="723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532</v>
      </c>
      <c r="T17" s="72">
        <v>70</v>
      </c>
      <c r="U17" s="767">
        <f t="shared" si="7"/>
        <v>35304.339999999989</v>
      </c>
      <c r="V17" s="768">
        <f t="shared" si="11"/>
        <v>1297</v>
      </c>
      <c r="W17" s="769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7">
        <f t="shared" si="9"/>
        <v>13498.4</v>
      </c>
      <c r="J18" s="768">
        <f t="shared" si="10"/>
        <v>496</v>
      </c>
      <c r="K18" s="769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573</v>
      </c>
      <c r="T18" s="72">
        <v>70</v>
      </c>
      <c r="U18" s="767">
        <f t="shared" si="7"/>
        <v>34324.419999999991</v>
      </c>
      <c r="V18" s="768">
        <f t="shared" si="11"/>
        <v>1261</v>
      </c>
      <c r="W18" s="769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7">
        <f t="shared" si="9"/>
        <v>13471.18</v>
      </c>
      <c r="J19" s="768">
        <f t="shared" si="10"/>
        <v>495</v>
      </c>
      <c r="K19" s="769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576</v>
      </c>
      <c r="T19" s="72">
        <v>70</v>
      </c>
      <c r="U19" s="767">
        <f t="shared" si="7"/>
        <v>34052.219999999994</v>
      </c>
      <c r="V19" s="768">
        <f t="shared" si="11"/>
        <v>1251</v>
      </c>
      <c r="W19" s="769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7">
        <f t="shared" si="9"/>
        <v>13443.960000000001</v>
      </c>
      <c r="J20" s="768">
        <f t="shared" si="10"/>
        <v>494</v>
      </c>
      <c r="K20" s="769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580</v>
      </c>
      <c r="T20" s="72">
        <v>70</v>
      </c>
      <c r="U20" s="767">
        <f t="shared" si="7"/>
        <v>34024.999999999993</v>
      </c>
      <c r="V20" s="1169">
        <f t="shared" si="11"/>
        <v>1250</v>
      </c>
      <c r="W20" s="769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7">
        <f t="shared" si="9"/>
        <v>13171.76</v>
      </c>
      <c r="J21" s="768">
        <f t="shared" si="10"/>
        <v>484</v>
      </c>
      <c r="K21" s="769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582</v>
      </c>
      <c r="T21" s="72">
        <v>70</v>
      </c>
      <c r="U21" s="767">
        <f t="shared" si="7"/>
        <v>33997.779999999992</v>
      </c>
      <c r="V21" s="768">
        <f t="shared" si="11"/>
        <v>1249</v>
      </c>
      <c r="W21" s="769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7">
        <f t="shared" si="9"/>
        <v>12518.48</v>
      </c>
      <c r="J22" s="768">
        <f t="shared" si="10"/>
        <v>460</v>
      </c>
      <c r="K22" s="769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588</v>
      </c>
      <c r="T22" s="72">
        <v>70</v>
      </c>
      <c r="U22" s="767">
        <f t="shared" si="7"/>
        <v>33970.55999999999</v>
      </c>
      <c r="V22" s="768">
        <f t="shared" si="11"/>
        <v>1248</v>
      </c>
      <c r="W22" s="769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7">
        <f t="shared" si="9"/>
        <v>12382.38</v>
      </c>
      <c r="J23" s="768">
        <f t="shared" si="10"/>
        <v>455</v>
      </c>
      <c r="K23" s="769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589</v>
      </c>
      <c r="T23" s="72">
        <v>70</v>
      </c>
      <c r="U23" s="767">
        <f t="shared" si="7"/>
        <v>33099.51999999999</v>
      </c>
      <c r="V23" s="768">
        <f t="shared" si="11"/>
        <v>1216</v>
      </c>
      <c r="W23" s="769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7">
        <f t="shared" si="9"/>
        <v>11511.34</v>
      </c>
      <c r="J24" s="768">
        <f t="shared" si="10"/>
        <v>423</v>
      </c>
      <c r="K24" s="769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590</v>
      </c>
      <c r="T24" s="72">
        <v>70</v>
      </c>
      <c r="U24" s="767">
        <f t="shared" si="7"/>
        <v>33072.299999999988</v>
      </c>
      <c r="V24" s="768">
        <f t="shared" si="11"/>
        <v>1215</v>
      </c>
      <c r="W24" s="769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7">
        <f t="shared" si="9"/>
        <v>11484.12</v>
      </c>
      <c r="J25" s="768">
        <f t="shared" si="10"/>
        <v>422</v>
      </c>
      <c r="K25" s="769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591</v>
      </c>
      <c r="T25" s="72">
        <v>70</v>
      </c>
      <c r="U25" s="767">
        <f t="shared" si="7"/>
        <v>32990.639999999985</v>
      </c>
      <c r="V25" s="768">
        <f t="shared" si="11"/>
        <v>1212</v>
      </c>
      <c r="W25" s="769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7">
        <f t="shared" si="9"/>
        <v>11348.02</v>
      </c>
      <c r="J26" s="768">
        <f t="shared" si="10"/>
        <v>417</v>
      </c>
      <c r="K26" s="769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7">
        <f t="shared" si="7"/>
        <v>32990.639999999985</v>
      </c>
      <c r="V26" s="768">
        <f t="shared" si="11"/>
        <v>1212</v>
      </c>
      <c r="W26" s="769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7">
        <f t="shared" si="9"/>
        <v>11320.800000000001</v>
      </c>
      <c r="J27" s="768">
        <f t="shared" si="10"/>
        <v>416</v>
      </c>
      <c r="K27" s="769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7">
        <f t="shared" si="7"/>
        <v>32990.639999999985</v>
      </c>
      <c r="V27" s="768">
        <f t="shared" si="11"/>
        <v>1212</v>
      </c>
      <c r="W27" s="769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7">
        <f t="shared" si="9"/>
        <v>10667.52</v>
      </c>
      <c r="J28" s="768">
        <f t="shared" si="10"/>
        <v>392</v>
      </c>
      <c r="K28" s="769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7">
        <f t="shared" si="7"/>
        <v>32990.639999999985</v>
      </c>
      <c r="V28" s="768">
        <f t="shared" si="11"/>
        <v>1212</v>
      </c>
      <c r="W28" s="769">
        <f t="shared" si="5"/>
        <v>0</v>
      </c>
    </row>
    <row r="29" spans="1:23" x14ac:dyDescent="0.25">
      <c r="B29" s="2">
        <v>27.22</v>
      </c>
      <c r="C29" s="15">
        <v>1</v>
      </c>
      <c r="D29" s="963">
        <f t="shared" si="12"/>
        <v>27.22</v>
      </c>
      <c r="E29" s="964">
        <v>44473</v>
      </c>
      <c r="F29" s="244">
        <f t="shared" si="13"/>
        <v>27.22</v>
      </c>
      <c r="G29" s="455" t="s">
        <v>381</v>
      </c>
      <c r="H29" s="456">
        <v>62</v>
      </c>
      <c r="I29" s="770">
        <f t="shared" si="9"/>
        <v>10640.300000000001</v>
      </c>
      <c r="J29" s="771">
        <f t="shared" si="10"/>
        <v>391</v>
      </c>
      <c r="K29" s="769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7">
        <f t="shared" si="7"/>
        <v>32990.639999999985</v>
      </c>
      <c r="V29" s="771">
        <f t="shared" si="11"/>
        <v>1212</v>
      </c>
      <c r="W29" s="769">
        <f t="shared" si="5"/>
        <v>0</v>
      </c>
    </row>
    <row r="30" spans="1:23" x14ac:dyDescent="0.25">
      <c r="B30" s="2">
        <v>27.22</v>
      </c>
      <c r="C30" s="15">
        <v>5</v>
      </c>
      <c r="D30" s="963">
        <f t="shared" si="12"/>
        <v>136.1</v>
      </c>
      <c r="E30" s="964">
        <v>44473</v>
      </c>
      <c r="F30" s="244">
        <f t="shared" si="13"/>
        <v>136.1</v>
      </c>
      <c r="G30" s="455" t="s">
        <v>385</v>
      </c>
      <c r="H30" s="456">
        <v>62</v>
      </c>
      <c r="I30" s="770">
        <f t="shared" si="9"/>
        <v>10504.2</v>
      </c>
      <c r="J30" s="771">
        <f t="shared" si="10"/>
        <v>386</v>
      </c>
      <c r="K30" s="769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7">
        <f t="shared" si="7"/>
        <v>32990.639999999985</v>
      </c>
      <c r="V30" s="771">
        <f t="shared" si="11"/>
        <v>1212</v>
      </c>
      <c r="W30" s="769">
        <f t="shared" si="5"/>
        <v>0</v>
      </c>
    </row>
    <row r="31" spans="1:23" x14ac:dyDescent="0.25">
      <c r="B31" s="2">
        <v>27.22</v>
      </c>
      <c r="C31" s="15">
        <v>24</v>
      </c>
      <c r="D31" s="963">
        <f t="shared" si="12"/>
        <v>653.28</v>
      </c>
      <c r="E31" s="964">
        <v>44474</v>
      </c>
      <c r="F31" s="244">
        <f t="shared" si="13"/>
        <v>653.28</v>
      </c>
      <c r="G31" s="455" t="s">
        <v>390</v>
      </c>
      <c r="H31" s="456">
        <v>62</v>
      </c>
      <c r="I31" s="770">
        <f t="shared" si="9"/>
        <v>9850.92</v>
      </c>
      <c r="J31" s="771">
        <f t="shared" si="10"/>
        <v>362</v>
      </c>
      <c r="K31" s="769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7">
        <f t="shared" si="7"/>
        <v>32990.639999999985</v>
      </c>
      <c r="V31" s="771">
        <f t="shared" si="11"/>
        <v>1212</v>
      </c>
      <c r="W31" s="769">
        <f t="shared" si="5"/>
        <v>0</v>
      </c>
    </row>
    <row r="32" spans="1:23" x14ac:dyDescent="0.25">
      <c r="B32" s="2">
        <v>27.22</v>
      </c>
      <c r="C32" s="15">
        <v>24</v>
      </c>
      <c r="D32" s="963">
        <f t="shared" si="12"/>
        <v>653.28</v>
      </c>
      <c r="E32" s="964">
        <v>44475</v>
      </c>
      <c r="F32" s="244">
        <f t="shared" si="13"/>
        <v>653.28</v>
      </c>
      <c r="G32" s="455" t="s">
        <v>395</v>
      </c>
      <c r="H32" s="456">
        <v>62</v>
      </c>
      <c r="I32" s="770">
        <f t="shared" si="9"/>
        <v>9197.64</v>
      </c>
      <c r="J32" s="771">
        <f t="shared" si="10"/>
        <v>338</v>
      </c>
      <c r="K32" s="769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7">
        <f t="shared" si="7"/>
        <v>32990.639999999985</v>
      </c>
      <c r="V32" s="771">
        <f t="shared" si="11"/>
        <v>1212</v>
      </c>
      <c r="W32" s="769">
        <f t="shared" si="5"/>
        <v>0</v>
      </c>
    </row>
    <row r="33" spans="2:23" x14ac:dyDescent="0.25">
      <c r="B33" s="2">
        <v>27.22</v>
      </c>
      <c r="C33" s="15">
        <v>24</v>
      </c>
      <c r="D33" s="963">
        <f t="shared" si="12"/>
        <v>653.28</v>
      </c>
      <c r="E33" s="964">
        <v>44476</v>
      </c>
      <c r="F33" s="244">
        <f t="shared" si="13"/>
        <v>653.28</v>
      </c>
      <c r="G33" s="455" t="s">
        <v>399</v>
      </c>
      <c r="H33" s="456">
        <v>62</v>
      </c>
      <c r="I33" s="770">
        <f t="shared" si="9"/>
        <v>8544.3599999999988</v>
      </c>
      <c r="J33" s="771">
        <f t="shared" si="10"/>
        <v>314</v>
      </c>
      <c r="K33" s="769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7">
        <f t="shared" si="7"/>
        <v>32990.639999999985</v>
      </c>
      <c r="V33" s="771">
        <f t="shared" si="11"/>
        <v>1212</v>
      </c>
      <c r="W33" s="769">
        <f t="shared" si="5"/>
        <v>0</v>
      </c>
    </row>
    <row r="34" spans="2:23" x14ac:dyDescent="0.25">
      <c r="B34" s="2">
        <v>27.22</v>
      </c>
      <c r="C34" s="15">
        <v>24</v>
      </c>
      <c r="D34" s="963">
        <f t="shared" si="12"/>
        <v>653.28</v>
      </c>
      <c r="E34" s="964">
        <v>44477</v>
      </c>
      <c r="F34" s="244">
        <f t="shared" si="13"/>
        <v>653.28</v>
      </c>
      <c r="G34" s="183" t="s">
        <v>405</v>
      </c>
      <c r="H34" s="121">
        <v>62</v>
      </c>
      <c r="I34" s="767">
        <f t="shared" si="9"/>
        <v>7891.079999999999</v>
      </c>
      <c r="J34" s="768">
        <f t="shared" si="10"/>
        <v>290</v>
      </c>
      <c r="K34" s="769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7">
        <f t="shared" si="7"/>
        <v>32990.639999999985</v>
      </c>
      <c r="V34" s="768">
        <f t="shared" si="11"/>
        <v>1212</v>
      </c>
      <c r="W34" s="769">
        <f t="shared" si="5"/>
        <v>0</v>
      </c>
    </row>
    <row r="35" spans="2:23" x14ac:dyDescent="0.25">
      <c r="B35" s="2">
        <v>27.22</v>
      </c>
      <c r="C35" s="15">
        <v>4</v>
      </c>
      <c r="D35" s="963">
        <f t="shared" si="12"/>
        <v>108.88</v>
      </c>
      <c r="E35" s="964">
        <v>44477</v>
      </c>
      <c r="F35" s="244">
        <f t="shared" si="13"/>
        <v>108.88</v>
      </c>
      <c r="G35" s="183" t="s">
        <v>409</v>
      </c>
      <c r="H35" s="121">
        <v>62</v>
      </c>
      <c r="I35" s="767">
        <f t="shared" si="9"/>
        <v>7782.1999999999989</v>
      </c>
      <c r="J35" s="768">
        <f t="shared" si="10"/>
        <v>286</v>
      </c>
      <c r="K35" s="769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7">
        <f t="shared" si="7"/>
        <v>32990.639999999985</v>
      </c>
      <c r="V35" s="768">
        <f t="shared" si="11"/>
        <v>1212</v>
      </c>
      <c r="W35" s="769">
        <f t="shared" si="5"/>
        <v>0</v>
      </c>
    </row>
    <row r="36" spans="2:23" x14ac:dyDescent="0.25">
      <c r="B36" s="2">
        <v>27.22</v>
      </c>
      <c r="C36" s="15">
        <v>36</v>
      </c>
      <c r="D36" s="963">
        <f t="shared" si="12"/>
        <v>979.92</v>
      </c>
      <c r="E36" s="964">
        <v>44478</v>
      </c>
      <c r="F36" s="244">
        <f t="shared" si="13"/>
        <v>979.92</v>
      </c>
      <c r="G36" s="183" t="s">
        <v>411</v>
      </c>
      <c r="H36" s="121">
        <v>62</v>
      </c>
      <c r="I36" s="767">
        <f t="shared" si="9"/>
        <v>6802.2799999999988</v>
      </c>
      <c r="J36" s="768">
        <f t="shared" si="10"/>
        <v>250</v>
      </c>
      <c r="K36" s="769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7">
        <f t="shared" si="7"/>
        <v>32990.639999999985</v>
      </c>
      <c r="V36" s="768">
        <f t="shared" si="11"/>
        <v>1212</v>
      </c>
      <c r="W36" s="769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416</v>
      </c>
      <c r="H37" s="121">
        <v>62</v>
      </c>
      <c r="I37" s="767">
        <f t="shared" si="9"/>
        <v>6775.0599999999986</v>
      </c>
      <c r="J37" s="768">
        <f t="shared" si="10"/>
        <v>249</v>
      </c>
      <c r="K37" s="769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7">
        <f t="shared" si="7"/>
        <v>32990.639999999985</v>
      </c>
      <c r="V37" s="768">
        <f t="shared" si="11"/>
        <v>1212</v>
      </c>
      <c r="W37" s="769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430</v>
      </c>
      <c r="H38" s="121">
        <v>70</v>
      </c>
      <c r="I38" s="767">
        <f t="shared" si="9"/>
        <v>6502.8599999999988</v>
      </c>
      <c r="J38" s="768">
        <f t="shared" si="10"/>
        <v>239</v>
      </c>
      <c r="K38" s="769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7">
        <f t="shared" si="7"/>
        <v>32990.639999999985</v>
      </c>
      <c r="V38" s="768">
        <f t="shared" si="11"/>
        <v>1212</v>
      </c>
      <c r="W38" s="769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444</v>
      </c>
      <c r="H39" s="121">
        <v>70</v>
      </c>
      <c r="I39" s="767">
        <f t="shared" si="9"/>
        <v>5849.579999999999</v>
      </c>
      <c r="J39" s="768">
        <f t="shared" si="10"/>
        <v>215</v>
      </c>
      <c r="K39" s="769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7">
        <f t="shared" si="7"/>
        <v>32990.639999999985</v>
      </c>
      <c r="V39" s="768">
        <f t="shared" si="11"/>
        <v>1212</v>
      </c>
      <c r="W39" s="769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433</v>
      </c>
      <c r="H40" s="121">
        <v>70</v>
      </c>
      <c r="I40" s="767">
        <f t="shared" si="9"/>
        <v>5822.3599999999988</v>
      </c>
      <c r="J40" s="768">
        <f t="shared" si="10"/>
        <v>214</v>
      </c>
      <c r="K40" s="769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7">
        <f t="shared" si="7"/>
        <v>32990.639999999985</v>
      </c>
      <c r="V40" s="768">
        <f t="shared" si="11"/>
        <v>1212</v>
      </c>
      <c r="W40" s="769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453</v>
      </c>
      <c r="H41" s="121">
        <v>70</v>
      </c>
      <c r="I41" s="767">
        <f t="shared" si="9"/>
        <v>5795.1399999999985</v>
      </c>
      <c r="J41" s="768">
        <f t="shared" si="10"/>
        <v>213</v>
      </c>
      <c r="K41" s="769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7">
        <f t="shared" si="7"/>
        <v>32990.639999999985</v>
      </c>
      <c r="V41" s="768">
        <f t="shared" si="11"/>
        <v>1212</v>
      </c>
      <c r="W41" s="769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454</v>
      </c>
      <c r="H42" s="121">
        <v>70</v>
      </c>
      <c r="I42" s="767">
        <f t="shared" si="9"/>
        <v>5767.9199999999983</v>
      </c>
      <c r="J42" s="768">
        <f t="shared" si="10"/>
        <v>212</v>
      </c>
      <c r="K42" s="769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7">
        <f t="shared" si="7"/>
        <v>32990.639999999985</v>
      </c>
      <c r="V42" s="768">
        <f t="shared" si="11"/>
        <v>1212</v>
      </c>
      <c r="W42" s="769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455</v>
      </c>
      <c r="H43" s="121">
        <v>70</v>
      </c>
      <c r="I43" s="767">
        <f t="shared" si="9"/>
        <v>5631.8199999999979</v>
      </c>
      <c r="J43" s="768">
        <f t="shared" si="10"/>
        <v>207</v>
      </c>
      <c r="K43" s="769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7">
        <f t="shared" si="7"/>
        <v>32990.639999999985</v>
      </c>
      <c r="V43" s="768">
        <f t="shared" si="11"/>
        <v>1212</v>
      </c>
      <c r="W43" s="769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456</v>
      </c>
      <c r="H44" s="121">
        <v>70</v>
      </c>
      <c r="I44" s="767">
        <f t="shared" si="9"/>
        <v>4651.8999999999978</v>
      </c>
      <c r="J44" s="768">
        <f t="shared" si="10"/>
        <v>171</v>
      </c>
      <c r="K44" s="769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7">
        <f t="shared" si="7"/>
        <v>32990.639999999985</v>
      </c>
      <c r="V44" s="768">
        <f t="shared" si="11"/>
        <v>1212</v>
      </c>
      <c r="W44" s="769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457</v>
      </c>
      <c r="H45" s="121">
        <v>70</v>
      </c>
      <c r="I45" s="767">
        <f t="shared" si="9"/>
        <v>4107.4999999999982</v>
      </c>
      <c r="J45" s="768">
        <f t="shared" si="10"/>
        <v>151</v>
      </c>
      <c r="K45" s="769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7">
        <f t="shared" si="7"/>
        <v>32990.639999999985</v>
      </c>
      <c r="V45" s="768">
        <f t="shared" si="11"/>
        <v>1212</v>
      </c>
      <c r="W45" s="769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458</v>
      </c>
      <c r="H46" s="121">
        <v>70</v>
      </c>
      <c r="I46" s="767">
        <f t="shared" si="9"/>
        <v>4080.2799999999984</v>
      </c>
      <c r="J46" s="768">
        <f t="shared" si="10"/>
        <v>150</v>
      </c>
      <c r="K46" s="769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7">
        <f t="shared" si="7"/>
        <v>32990.639999999985</v>
      </c>
      <c r="V46" s="768">
        <f t="shared" si="11"/>
        <v>1212</v>
      </c>
      <c r="W46" s="769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463</v>
      </c>
      <c r="H47" s="121">
        <v>70</v>
      </c>
      <c r="I47" s="767">
        <f t="shared" si="9"/>
        <v>4053.0599999999986</v>
      </c>
      <c r="J47" s="768">
        <f t="shared" si="10"/>
        <v>149</v>
      </c>
      <c r="K47" s="769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7">
        <f t="shared" si="7"/>
        <v>32990.639999999985</v>
      </c>
      <c r="V47" s="768">
        <f t="shared" si="11"/>
        <v>1212</v>
      </c>
      <c r="W47" s="769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464</v>
      </c>
      <c r="H48" s="121">
        <v>70</v>
      </c>
      <c r="I48" s="767">
        <f t="shared" si="9"/>
        <v>3971.3999999999987</v>
      </c>
      <c r="J48" s="768">
        <f t="shared" si="10"/>
        <v>146</v>
      </c>
      <c r="K48" s="769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7">
        <f t="shared" si="7"/>
        <v>32990.639999999985</v>
      </c>
      <c r="V48" s="768">
        <f t="shared" si="11"/>
        <v>1212</v>
      </c>
      <c r="W48" s="769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466</v>
      </c>
      <c r="H49" s="121">
        <v>70</v>
      </c>
      <c r="I49" s="767">
        <f t="shared" si="9"/>
        <v>3944.1799999999989</v>
      </c>
      <c r="J49" s="768">
        <f t="shared" si="10"/>
        <v>145</v>
      </c>
      <c r="K49" s="769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7">
        <f t="shared" si="7"/>
        <v>32990.639999999985</v>
      </c>
      <c r="V49" s="768">
        <f t="shared" si="11"/>
        <v>1212</v>
      </c>
      <c r="W49" s="769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473</v>
      </c>
      <c r="H50" s="121">
        <v>70</v>
      </c>
      <c r="I50" s="767">
        <f t="shared" si="9"/>
        <v>3889.7399999999989</v>
      </c>
      <c r="J50" s="768">
        <f t="shared" si="10"/>
        <v>143</v>
      </c>
      <c r="K50" s="769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7">
        <f t="shared" si="7"/>
        <v>32990.639999999985</v>
      </c>
      <c r="V50" s="768">
        <f t="shared" si="11"/>
        <v>1212</v>
      </c>
      <c r="W50" s="769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476</v>
      </c>
      <c r="H51" s="121">
        <v>70</v>
      </c>
      <c r="I51" s="767">
        <f t="shared" si="9"/>
        <v>3862.5199999999991</v>
      </c>
      <c r="J51" s="768">
        <f t="shared" si="10"/>
        <v>142</v>
      </c>
      <c r="K51" s="769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7">
        <f t="shared" si="7"/>
        <v>32990.639999999985</v>
      </c>
      <c r="V51" s="768">
        <f t="shared" si="11"/>
        <v>1212</v>
      </c>
      <c r="W51" s="769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483</v>
      </c>
      <c r="H52" s="121">
        <v>70</v>
      </c>
      <c r="I52" s="767">
        <f t="shared" si="9"/>
        <v>3590.3199999999993</v>
      </c>
      <c r="J52" s="768">
        <f t="shared" si="10"/>
        <v>132</v>
      </c>
      <c r="K52" s="769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7">
        <f t="shared" si="7"/>
        <v>32990.639999999985</v>
      </c>
      <c r="V52" s="768">
        <f t="shared" si="11"/>
        <v>1212</v>
      </c>
      <c r="W52" s="769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484</v>
      </c>
      <c r="H53" s="121">
        <v>70</v>
      </c>
      <c r="I53" s="767">
        <f t="shared" si="9"/>
        <v>3535.8799999999992</v>
      </c>
      <c r="J53" s="768">
        <f t="shared" si="10"/>
        <v>130</v>
      </c>
      <c r="K53" s="769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7">
        <f t="shared" si="7"/>
        <v>32990.639999999985</v>
      </c>
      <c r="V53" s="768">
        <f t="shared" si="11"/>
        <v>1212</v>
      </c>
      <c r="W53" s="769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485</v>
      </c>
      <c r="H54" s="121">
        <v>70</v>
      </c>
      <c r="I54" s="767">
        <f t="shared" si="9"/>
        <v>2882.5999999999995</v>
      </c>
      <c r="J54" s="768">
        <f t="shared" si="10"/>
        <v>106</v>
      </c>
      <c r="K54" s="769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7">
        <f t="shared" si="7"/>
        <v>32990.639999999985</v>
      </c>
      <c r="V54" s="768">
        <f t="shared" si="11"/>
        <v>1212</v>
      </c>
      <c r="W54" s="769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491</v>
      </c>
      <c r="H55" s="121">
        <v>70</v>
      </c>
      <c r="I55" s="767">
        <f t="shared" si="9"/>
        <v>2120.4399999999996</v>
      </c>
      <c r="J55" s="768">
        <f t="shared" si="10"/>
        <v>78</v>
      </c>
      <c r="K55" s="769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7">
        <f t="shared" si="7"/>
        <v>32990.639999999985</v>
      </c>
      <c r="V55" s="768">
        <f t="shared" si="11"/>
        <v>1212</v>
      </c>
      <c r="W55" s="769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492</v>
      </c>
      <c r="H56" s="121">
        <v>70</v>
      </c>
      <c r="I56" s="767">
        <f t="shared" si="9"/>
        <v>2065.9999999999995</v>
      </c>
      <c r="J56" s="768">
        <f t="shared" si="10"/>
        <v>76</v>
      </c>
      <c r="K56" s="769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7">
        <f t="shared" si="7"/>
        <v>32990.639999999985</v>
      </c>
      <c r="V56" s="768">
        <f t="shared" si="11"/>
        <v>1212</v>
      </c>
      <c r="W56" s="769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499</v>
      </c>
      <c r="H57" s="121">
        <v>70</v>
      </c>
      <c r="I57" s="767">
        <f t="shared" si="9"/>
        <v>1793.7999999999995</v>
      </c>
      <c r="J57" s="768">
        <f t="shared" si="10"/>
        <v>66</v>
      </c>
      <c r="K57" s="769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7">
        <f t="shared" si="7"/>
        <v>32990.639999999985</v>
      </c>
      <c r="V57" s="768">
        <f t="shared" si="11"/>
        <v>1212</v>
      </c>
      <c r="W57" s="769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502</v>
      </c>
      <c r="H58" s="121">
        <v>70</v>
      </c>
      <c r="I58" s="767">
        <f t="shared" si="9"/>
        <v>704.99999999999955</v>
      </c>
      <c r="J58" s="768">
        <f t="shared" si="10"/>
        <v>26</v>
      </c>
      <c r="K58" s="769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7">
        <f t="shared" si="7"/>
        <v>32990.639999999985</v>
      </c>
      <c r="V58" s="768">
        <f t="shared" si="11"/>
        <v>1212</v>
      </c>
      <c r="W58" s="769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503</v>
      </c>
      <c r="H59" s="121">
        <v>70</v>
      </c>
      <c r="I59" s="767">
        <f t="shared" si="9"/>
        <v>432.79999999999956</v>
      </c>
      <c r="J59" s="768">
        <f t="shared" si="10"/>
        <v>16</v>
      </c>
      <c r="K59" s="769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7">
        <f t="shared" si="7"/>
        <v>32990.639999999985</v>
      </c>
      <c r="V59" s="768">
        <f t="shared" si="11"/>
        <v>1212</v>
      </c>
      <c r="W59" s="769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513</v>
      </c>
      <c r="H60" s="121">
        <v>70</v>
      </c>
      <c r="I60" s="767">
        <f t="shared" si="9"/>
        <v>405.57999999999959</v>
      </c>
      <c r="J60" s="768">
        <f t="shared" si="10"/>
        <v>15</v>
      </c>
      <c r="K60" s="769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7">
        <f t="shared" si="7"/>
        <v>32990.639999999985</v>
      </c>
      <c r="V60" s="768">
        <f t="shared" si="11"/>
        <v>1212</v>
      </c>
      <c r="W60" s="769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7">
        <f t="shared" si="9"/>
        <v>405.57999999999959</v>
      </c>
      <c r="J61" s="768">
        <f t="shared" si="10"/>
        <v>15</v>
      </c>
      <c r="K61" s="769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7">
        <f t="shared" si="7"/>
        <v>32990.639999999985</v>
      </c>
      <c r="V61" s="768">
        <f t="shared" si="11"/>
        <v>1212</v>
      </c>
      <c r="W61" s="769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7">
        <f t="shared" si="9"/>
        <v>405.57999999999959</v>
      </c>
      <c r="J62" s="768">
        <f t="shared" si="10"/>
        <v>15</v>
      </c>
      <c r="K62" s="769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7">
        <f t="shared" si="7"/>
        <v>32990.639999999985</v>
      </c>
      <c r="V62" s="768">
        <f t="shared" si="11"/>
        <v>1212</v>
      </c>
      <c r="W62" s="769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92">
        <f t="shared" si="13"/>
        <v>408.29999999999995</v>
      </c>
      <c r="G63" s="1093"/>
      <c r="H63" s="1094"/>
      <c r="I63" s="1095">
        <f t="shared" si="9"/>
        <v>-2.7200000000003683</v>
      </c>
      <c r="J63" s="1096">
        <f t="shared" si="10"/>
        <v>0</v>
      </c>
      <c r="K63" s="769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7">
        <f t="shared" si="7"/>
        <v>32990.639999999985</v>
      </c>
      <c r="V63" s="768">
        <f t="shared" si="11"/>
        <v>1212</v>
      </c>
      <c r="W63" s="769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92">
        <f t="shared" si="13"/>
        <v>0</v>
      </c>
      <c r="G64" s="1093"/>
      <c r="H64" s="1094"/>
      <c r="I64" s="1095">
        <f t="shared" si="9"/>
        <v>-2.7200000000003683</v>
      </c>
      <c r="J64" s="1096">
        <f t="shared" si="10"/>
        <v>0</v>
      </c>
      <c r="K64" s="769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7">
        <f t="shared" si="7"/>
        <v>32990.639999999985</v>
      </c>
      <c r="V64" s="768">
        <f t="shared" si="11"/>
        <v>1212</v>
      </c>
      <c r="W64" s="769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92">
        <f t="shared" si="13"/>
        <v>0</v>
      </c>
      <c r="G65" s="1093"/>
      <c r="H65" s="1094"/>
      <c r="I65" s="1095">
        <f t="shared" si="9"/>
        <v>-2.7200000000003683</v>
      </c>
      <c r="J65" s="1096">
        <f t="shared" si="10"/>
        <v>0</v>
      </c>
      <c r="K65" s="769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7">
        <f t="shared" si="7"/>
        <v>32990.639999999985</v>
      </c>
      <c r="V65" s="768">
        <f t="shared" si="11"/>
        <v>1212</v>
      </c>
      <c r="W65" s="769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72">
        <f t="shared" si="13"/>
        <v>0</v>
      </c>
      <c r="G66" s="1073"/>
      <c r="H66" s="1074"/>
      <c r="I66" s="1095">
        <f t="shared" si="9"/>
        <v>-2.7200000000003683</v>
      </c>
      <c r="J66" s="1096">
        <f t="shared" si="10"/>
        <v>0</v>
      </c>
      <c r="K66" s="769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7">
        <f t="shared" si="7"/>
        <v>32990.639999999985</v>
      </c>
      <c r="V66" s="768">
        <f t="shared" si="11"/>
        <v>1212</v>
      </c>
      <c r="W66" s="769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7">
        <f t="shared" si="9"/>
        <v>-2.7200000000003683</v>
      </c>
      <c r="J67" s="768">
        <f t="shared" si="10"/>
        <v>0</v>
      </c>
      <c r="K67" s="769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7">
        <f t="shared" si="7"/>
        <v>32990.639999999985</v>
      </c>
      <c r="V67" s="768">
        <f t="shared" si="11"/>
        <v>1212</v>
      </c>
      <c r="W67" s="769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7">
        <f t="shared" si="9"/>
        <v>-2.7200000000003683</v>
      </c>
      <c r="J68" s="768">
        <f t="shared" si="10"/>
        <v>0</v>
      </c>
      <c r="K68" s="769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7">
        <f t="shared" si="7"/>
        <v>32990.639999999985</v>
      </c>
      <c r="V68" s="768">
        <f t="shared" si="11"/>
        <v>1212</v>
      </c>
      <c r="W68" s="769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7">
        <f t="shared" si="9"/>
        <v>-2.7200000000003683</v>
      </c>
      <c r="J69" s="768">
        <f t="shared" si="10"/>
        <v>0</v>
      </c>
      <c r="K69" s="769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7">
        <f t="shared" si="7"/>
        <v>32990.639999999985</v>
      </c>
      <c r="V69" s="768">
        <f t="shared" si="11"/>
        <v>1212</v>
      </c>
      <c r="W69" s="769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70">
        <f t="shared" si="9"/>
        <v>-2.7200000000003683</v>
      </c>
      <c r="J70" s="771">
        <f t="shared" si="10"/>
        <v>0</v>
      </c>
      <c r="K70" s="769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7">
        <f t="shared" si="7"/>
        <v>32990.639999999985</v>
      </c>
      <c r="V70" s="771">
        <f t="shared" si="11"/>
        <v>1212</v>
      </c>
      <c r="W70" s="769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70">
        <f t="shared" si="9"/>
        <v>-2.7200000000003683</v>
      </c>
      <c r="J71" s="771">
        <f t="shared" si="10"/>
        <v>0</v>
      </c>
      <c r="K71" s="769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7">
        <f t="shared" si="7"/>
        <v>32990.639999999985</v>
      </c>
      <c r="V71" s="771">
        <f t="shared" si="11"/>
        <v>1212</v>
      </c>
      <c r="W71" s="769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70">
        <f t="shared" si="9"/>
        <v>-2.7200000000003683</v>
      </c>
      <c r="J72" s="771">
        <f t="shared" si="10"/>
        <v>0</v>
      </c>
      <c r="K72" s="769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7">
        <f t="shared" si="7"/>
        <v>32990.639999999985</v>
      </c>
      <c r="V72" s="771">
        <f t="shared" si="11"/>
        <v>1212</v>
      </c>
      <c r="W72" s="769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70">
        <f t="shared" si="9"/>
        <v>-2.7200000000003683</v>
      </c>
      <c r="J73" s="771">
        <f t="shared" si="10"/>
        <v>0</v>
      </c>
      <c r="K73" s="769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7">
        <f t="shared" si="7"/>
        <v>32990.639999999985</v>
      </c>
      <c r="V73" s="771">
        <f t="shared" si="11"/>
        <v>1212</v>
      </c>
      <c r="W73" s="769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70">
        <f t="shared" si="9"/>
        <v>-2.7200000000003683</v>
      </c>
      <c r="J74" s="771">
        <f t="shared" si="10"/>
        <v>0</v>
      </c>
      <c r="K74" s="769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7">
        <f t="shared" si="7"/>
        <v>32990.639999999985</v>
      </c>
      <c r="V74" s="771">
        <f t="shared" si="11"/>
        <v>1212</v>
      </c>
      <c r="W74" s="769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70">
        <f t="shared" si="9"/>
        <v>-2.7200000000003683</v>
      </c>
      <c r="J75" s="771">
        <f t="shared" si="10"/>
        <v>0</v>
      </c>
      <c r="K75" s="769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7">
        <f t="shared" ref="U75:U92" si="20">U74-R75</f>
        <v>32990.639999999985</v>
      </c>
      <c r="V75" s="771">
        <f t="shared" si="11"/>
        <v>1212</v>
      </c>
      <c r="W75" s="769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7">
        <f t="shared" si="9"/>
        <v>-2.7200000000003683</v>
      </c>
      <c r="J76" s="768">
        <f t="shared" si="10"/>
        <v>0</v>
      </c>
      <c r="K76" s="769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7">
        <f t="shared" si="20"/>
        <v>32990.639999999985</v>
      </c>
      <c r="V76" s="768">
        <f t="shared" si="11"/>
        <v>1212</v>
      </c>
      <c r="W76" s="769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7">
        <f t="shared" ref="I77:I91" si="21">I76-F77</f>
        <v>-2.7200000000003683</v>
      </c>
      <c r="J77" s="768">
        <f t="shared" ref="J77:J91" si="22">J76-C77</f>
        <v>0</v>
      </c>
      <c r="K77" s="769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7">
        <f t="shared" si="20"/>
        <v>32990.639999999985</v>
      </c>
      <c r="V77" s="768">
        <f t="shared" ref="V77:V91" si="23">V76-O77</f>
        <v>1212</v>
      </c>
      <c r="W77" s="769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7">
        <f t="shared" si="21"/>
        <v>-2.7200000000003683</v>
      </c>
      <c r="J78" s="768">
        <f t="shared" si="22"/>
        <v>0</v>
      </c>
      <c r="K78" s="769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7">
        <f t="shared" si="20"/>
        <v>32990.639999999985</v>
      </c>
      <c r="V78" s="768">
        <f t="shared" si="23"/>
        <v>1212</v>
      </c>
      <c r="W78" s="769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7">
        <f t="shared" si="21"/>
        <v>-2.7200000000003683</v>
      </c>
      <c r="J79" s="768">
        <f t="shared" si="22"/>
        <v>0</v>
      </c>
      <c r="K79" s="769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7">
        <f t="shared" si="20"/>
        <v>32990.639999999985</v>
      </c>
      <c r="V79" s="768">
        <f t="shared" si="23"/>
        <v>1212</v>
      </c>
      <c r="W79" s="769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7">
        <f t="shared" si="21"/>
        <v>-2.7200000000003683</v>
      </c>
      <c r="J80" s="768">
        <f t="shared" si="22"/>
        <v>0</v>
      </c>
      <c r="K80" s="769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7">
        <f t="shared" si="20"/>
        <v>32990.639999999985</v>
      </c>
      <c r="V80" s="768">
        <f t="shared" si="23"/>
        <v>1212</v>
      </c>
      <c r="W80" s="769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7">
        <f t="shared" si="21"/>
        <v>-2.7200000000003683</v>
      </c>
      <c r="J81" s="768">
        <f t="shared" si="22"/>
        <v>0</v>
      </c>
      <c r="K81" s="769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7">
        <f t="shared" si="20"/>
        <v>32990.639999999985</v>
      </c>
      <c r="V81" s="768">
        <f t="shared" si="23"/>
        <v>1212</v>
      </c>
      <c r="W81" s="769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7">
        <f t="shared" si="21"/>
        <v>-2.7200000000003683</v>
      </c>
      <c r="J82" s="768">
        <f t="shared" si="22"/>
        <v>0</v>
      </c>
      <c r="K82" s="769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7">
        <f t="shared" si="20"/>
        <v>32990.639999999985</v>
      </c>
      <c r="V82" s="768">
        <f t="shared" si="23"/>
        <v>1212</v>
      </c>
      <c r="W82" s="769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7">
        <f t="shared" si="21"/>
        <v>-2.7200000000003683</v>
      </c>
      <c r="J83" s="768">
        <f t="shared" si="22"/>
        <v>0</v>
      </c>
      <c r="K83" s="769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7">
        <f t="shared" si="20"/>
        <v>32990.639999999985</v>
      </c>
      <c r="V83" s="768">
        <f t="shared" si="23"/>
        <v>1212</v>
      </c>
      <c r="W83" s="769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7">
        <f t="shared" si="21"/>
        <v>-2.7200000000003683</v>
      </c>
      <c r="J84" s="768">
        <f t="shared" si="22"/>
        <v>0</v>
      </c>
      <c r="K84" s="769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7">
        <f t="shared" si="20"/>
        <v>32990.639999999985</v>
      </c>
      <c r="V84" s="768">
        <f t="shared" si="23"/>
        <v>1212</v>
      </c>
      <c r="W84" s="769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7">
        <f t="shared" si="21"/>
        <v>-2.7200000000003683</v>
      </c>
      <c r="J85" s="768">
        <f t="shared" si="22"/>
        <v>0</v>
      </c>
      <c r="K85" s="769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7">
        <f t="shared" si="20"/>
        <v>32990.639999999985</v>
      </c>
      <c r="V85" s="768">
        <f t="shared" si="23"/>
        <v>1212</v>
      </c>
      <c r="W85" s="769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7">
        <f t="shared" si="21"/>
        <v>-2.7200000000003683</v>
      </c>
      <c r="J86" s="768">
        <f t="shared" si="22"/>
        <v>0</v>
      </c>
      <c r="K86" s="769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7">
        <f t="shared" si="20"/>
        <v>32990.639999999985</v>
      </c>
      <c r="V86" s="768">
        <f t="shared" si="23"/>
        <v>1212</v>
      </c>
      <c r="W86" s="769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7">
        <f t="shared" si="21"/>
        <v>-2.7200000000003683</v>
      </c>
      <c r="J87" s="768">
        <f t="shared" si="22"/>
        <v>0</v>
      </c>
      <c r="K87" s="769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7">
        <f t="shared" si="20"/>
        <v>32990.639999999985</v>
      </c>
      <c r="V87" s="768">
        <f t="shared" si="23"/>
        <v>1212</v>
      </c>
      <c r="W87" s="769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7">
        <f t="shared" si="21"/>
        <v>-2.7200000000003683</v>
      </c>
      <c r="J88" s="768">
        <f t="shared" si="22"/>
        <v>0</v>
      </c>
      <c r="K88" s="769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7">
        <f t="shared" si="20"/>
        <v>32990.639999999985</v>
      </c>
      <c r="V88" s="768">
        <f t="shared" si="23"/>
        <v>1212</v>
      </c>
      <c r="W88" s="769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7">
        <f t="shared" si="21"/>
        <v>-2.7200000000003683</v>
      </c>
      <c r="J89" s="768">
        <f t="shared" si="22"/>
        <v>0</v>
      </c>
      <c r="K89" s="769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7">
        <f t="shared" si="20"/>
        <v>32990.639999999985</v>
      </c>
      <c r="V89" s="768">
        <f t="shared" si="23"/>
        <v>1212</v>
      </c>
      <c r="W89" s="769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7">
        <f t="shared" si="21"/>
        <v>-2.7200000000003683</v>
      </c>
      <c r="J90" s="768">
        <f t="shared" si="22"/>
        <v>0</v>
      </c>
      <c r="K90" s="769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7">
        <f t="shared" si="20"/>
        <v>32990.639999999985</v>
      </c>
      <c r="V90" s="768">
        <f t="shared" si="23"/>
        <v>1212</v>
      </c>
      <c r="W90" s="769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7">
        <f t="shared" si="21"/>
        <v>-2.7200000000003683</v>
      </c>
      <c r="J91" s="768">
        <f t="shared" si="22"/>
        <v>0</v>
      </c>
      <c r="K91" s="769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7">
        <f t="shared" si="20"/>
        <v>32990.639999999985</v>
      </c>
      <c r="V91" s="768">
        <f t="shared" si="23"/>
        <v>1212</v>
      </c>
      <c r="W91" s="769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2">
        <f>I60-F92</f>
        <v>405.57999999999959</v>
      </c>
      <c r="J92" s="773">
        <f>J60-C92</f>
        <v>15</v>
      </c>
      <c r="K92" s="774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7">
        <f t="shared" si="20"/>
        <v>32990.639999999985</v>
      </c>
      <c r="V92" s="773">
        <f>V60-O92</f>
        <v>1212</v>
      </c>
      <c r="W92" s="774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21" t="s">
        <v>11</v>
      </c>
      <c r="D99" s="1222"/>
      <c r="E99" s="58">
        <f>E4+E5+E6-F94</f>
        <v>-2.7200000000011642</v>
      </c>
      <c r="G99" s="47"/>
      <c r="H99" s="92"/>
      <c r="O99" s="1221" t="s">
        <v>11</v>
      </c>
      <c r="P99" s="1222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9" t="s">
        <v>237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322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38" t="s">
        <v>245</v>
      </c>
      <c r="B5" s="525" t="s">
        <v>238</v>
      </c>
      <c r="C5" s="267">
        <v>137</v>
      </c>
      <c r="D5" s="266">
        <v>44478</v>
      </c>
      <c r="E5" s="1136">
        <v>202.16</v>
      </c>
      <c r="F5" s="1113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38"/>
      <c r="B6" s="526" t="s">
        <v>239</v>
      </c>
      <c r="C6" s="267">
        <v>135</v>
      </c>
      <c r="D6" s="294">
        <v>44481</v>
      </c>
      <c r="E6" s="1139">
        <v>274.89</v>
      </c>
      <c r="F6" s="1140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38">
        <v>148.72</v>
      </c>
      <c r="F7" s="1113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5">
        <v>44478</v>
      </c>
      <c r="F9" s="283">
        <f t="shared" ref="F9:F54" si="0">D9</f>
        <v>65.98</v>
      </c>
      <c r="G9" s="284" t="s">
        <v>412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5">
        <v>44484</v>
      </c>
      <c r="F10" s="283">
        <f t="shared" si="0"/>
        <v>122.38</v>
      </c>
      <c r="G10" s="284" t="s">
        <v>443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5">
        <v>44487</v>
      </c>
      <c r="F11" s="283">
        <f t="shared" si="0"/>
        <v>40.46</v>
      </c>
      <c r="G11" s="284" t="s">
        <v>455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5">
        <v>44488</v>
      </c>
      <c r="F12" s="283">
        <f t="shared" si="0"/>
        <v>215.36</v>
      </c>
      <c r="G12" s="284" t="s">
        <v>457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5">
        <v>44488</v>
      </c>
      <c r="F13" s="283">
        <f t="shared" si="0"/>
        <v>18.2</v>
      </c>
      <c r="G13" s="284" t="s">
        <v>460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5">
        <v>44489</v>
      </c>
      <c r="F14" s="283">
        <f t="shared" si="0"/>
        <v>14.63</v>
      </c>
      <c r="G14" s="284" t="s">
        <v>436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5">
        <v>44496</v>
      </c>
      <c r="F15" s="283">
        <f t="shared" si="0"/>
        <v>18.82</v>
      </c>
      <c r="G15" s="284" t="s">
        <v>514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5">
        <v>44496</v>
      </c>
      <c r="F16" s="283">
        <f t="shared" si="0"/>
        <v>129.9</v>
      </c>
      <c r="G16" s="284" t="s">
        <v>520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5"/>
      <c r="F17" s="1072">
        <f t="shared" si="0"/>
        <v>0</v>
      </c>
      <c r="G17" s="1073"/>
      <c r="H17" s="1074"/>
      <c r="I17" s="958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5"/>
      <c r="F18" s="1072">
        <f t="shared" si="0"/>
        <v>0</v>
      </c>
      <c r="G18" s="1073"/>
      <c r="H18" s="1074"/>
      <c r="I18" s="958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5"/>
      <c r="F19" s="1072">
        <f t="shared" si="0"/>
        <v>0</v>
      </c>
      <c r="G19" s="1073"/>
      <c r="H19" s="1074"/>
      <c r="I19" s="958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5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5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5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5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5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5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5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5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5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5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5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5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5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5"/>
      <c r="F33" s="283">
        <f t="shared" si="0"/>
        <v>0</v>
      </c>
      <c r="G33" s="284"/>
      <c r="H33" s="285"/>
      <c r="I33" s="958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5"/>
      <c r="F34" s="283">
        <f t="shared" si="0"/>
        <v>0</v>
      </c>
      <c r="G34" s="284"/>
      <c r="H34" s="285"/>
      <c r="I34" s="958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5"/>
      <c r="F35" s="283">
        <f t="shared" si="0"/>
        <v>0</v>
      </c>
      <c r="G35" s="284"/>
      <c r="H35" s="285"/>
      <c r="I35" s="958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5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5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5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5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5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5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5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5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1" t="s">
        <v>11</v>
      </c>
      <c r="D60" s="1222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4" t="s">
        <v>200</v>
      </c>
      <c r="B1" s="1224"/>
      <c r="C1" s="1224"/>
      <c r="D1" s="1224"/>
      <c r="E1" s="1224"/>
      <c r="F1" s="1224"/>
      <c r="G1" s="12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38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38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48">
        <v>44452</v>
      </c>
      <c r="F10" s="915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48">
        <v>44467</v>
      </c>
      <c r="F13" s="915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08">
        <v>178.91</v>
      </c>
      <c r="E16" s="966">
        <v>44473</v>
      </c>
      <c r="F16" s="967">
        <f t="shared" si="0"/>
        <v>178.91</v>
      </c>
      <c r="G16" s="920" t="s">
        <v>366</v>
      </c>
      <c r="H16" s="921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08"/>
      <c r="E17" s="909"/>
      <c r="F17" s="1084">
        <f t="shared" si="0"/>
        <v>0</v>
      </c>
      <c r="G17" s="1058"/>
      <c r="H17" s="1059"/>
      <c r="I17" s="958">
        <f t="shared" si="3"/>
        <v>0</v>
      </c>
    </row>
    <row r="18" spans="2:9" x14ac:dyDescent="0.25">
      <c r="B18" s="206">
        <f t="shared" si="1"/>
        <v>0</v>
      </c>
      <c r="C18" s="53"/>
      <c r="D18" s="908"/>
      <c r="E18" s="909"/>
      <c r="F18" s="1084">
        <f t="shared" si="0"/>
        <v>0</v>
      </c>
      <c r="G18" s="1058"/>
      <c r="H18" s="1059"/>
      <c r="I18" s="958">
        <f t="shared" si="3"/>
        <v>0</v>
      </c>
    </row>
    <row r="19" spans="2:9" x14ac:dyDescent="0.25">
      <c r="B19" s="206">
        <f t="shared" si="1"/>
        <v>0</v>
      </c>
      <c r="C19" s="15"/>
      <c r="D19" s="908"/>
      <c r="E19" s="909"/>
      <c r="F19" s="1084">
        <f t="shared" si="0"/>
        <v>0</v>
      </c>
      <c r="G19" s="1058"/>
      <c r="H19" s="1059"/>
      <c r="I19" s="958">
        <f t="shared" si="3"/>
        <v>0</v>
      </c>
    </row>
    <row r="20" spans="2:9" x14ac:dyDescent="0.25">
      <c r="B20" s="206">
        <f t="shared" si="1"/>
        <v>0</v>
      </c>
      <c r="C20" s="15"/>
      <c r="D20" s="908"/>
      <c r="E20" s="909"/>
      <c r="F20" s="1084">
        <f t="shared" si="0"/>
        <v>0</v>
      </c>
      <c r="G20" s="1058"/>
      <c r="H20" s="1059"/>
      <c r="I20" s="958">
        <f t="shared" si="3"/>
        <v>0</v>
      </c>
    </row>
    <row r="21" spans="2:9" x14ac:dyDescent="0.25">
      <c r="B21" s="206">
        <f t="shared" si="1"/>
        <v>0</v>
      </c>
      <c r="C21" s="15"/>
      <c r="D21" s="908"/>
      <c r="E21" s="909"/>
      <c r="F21" s="908">
        <f t="shared" si="0"/>
        <v>0</v>
      </c>
      <c r="G21" s="920"/>
      <c r="H21" s="921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08"/>
      <c r="E22" s="909"/>
      <c r="F22" s="908">
        <f t="shared" si="0"/>
        <v>0</v>
      </c>
      <c r="G22" s="910"/>
      <c r="H22" s="911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08"/>
      <c r="E23" s="909"/>
      <c r="F23" s="908">
        <f t="shared" si="0"/>
        <v>0</v>
      </c>
      <c r="G23" s="910"/>
      <c r="H23" s="911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1" t="s">
        <v>11</v>
      </c>
      <c r="D60" s="1222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24" t="s">
        <v>201</v>
      </c>
      <c r="B1" s="1224"/>
      <c r="C1" s="1224"/>
      <c r="D1" s="1224"/>
      <c r="E1" s="1224"/>
      <c r="F1" s="1224"/>
      <c r="G1" s="122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39" t="s">
        <v>68</v>
      </c>
      <c r="B5" s="1241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40"/>
      <c r="B6" s="1242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7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366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385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386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400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73"/>
      <c r="H13" s="1074"/>
      <c r="I13" s="1085">
        <f t="shared" si="3"/>
        <v>0</v>
      </c>
      <c r="J13" s="1086">
        <f t="shared" si="4"/>
        <v>0</v>
      </c>
      <c r="K13" s="1050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73"/>
      <c r="H14" s="1074"/>
      <c r="I14" s="1085">
        <f t="shared" si="3"/>
        <v>0</v>
      </c>
      <c r="J14" s="1086">
        <f t="shared" si="4"/>
        <v>0</v>
      </c>
      <c r="K14" s="1050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73"/>
      <c r="H15" s="1074"/>
      <c r="I15" s="1085">
        <f t="shared" si="3"/>
        <v>0</v>
      </c>
      <c r="J15" s="1086">
        <f t="shared" si="4"/>
        <v>0</v>
      </c>
      <c r="K15" s="1050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60"/>
      <c r="J80" s="961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60"/>
      <c r="J81" s="961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60"/>
      <c r="J82" s="961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60"/>
      <c r="J83" s="961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60"/>
      <c r="J84" s="961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60"/>
      <c r="J85" s="961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60"/>
      <c r="J86" s="961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60"/>
      <c r="J87" s="961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60"/>
      <c r="J88" s="961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60"/>
      <c r="J89" s="961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60"/>
      <c r="J90" s="961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60"/>
      <c r="J91" s="961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60"/>
      <c r="J92" s="961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60"/>
      <c r="J93" s="961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60"/>
      <c r="J94" s="961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60"/>
      <c r="J95" s="961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60"/>
      <c r="J96" s="961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60"/>
      <c r="J97" s="961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60"/>
      <c r="J98" s="961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60"/>
      <c r="J99" s="961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60"/>
      <c r="J100" s="961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43" t="s">
        <v>11</v>
      </c>
      <c r="D105" s="1244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45" t="s">
        <v>202</v>
      </c>
      <c r="B1" s="1245"/>
      <c r="C1" s="1245"/>
      <c r="D1" s="1245"/>
      <c r="E1" s="1245"/>
      <c r="F1" s="1245"/>
      <c r="G1" s="1245"/>
      <c r="H1" s="100">
        <v>1</v>
      </c>
      <c r="L1" s="1208" t="s">
        <v>321</v>
      </c>
      <c r="M1" s="1208"/>
      <c r="N1" s="1208"/>
      <c r="O1" s="1208"/>
      <c r="P1" s="1208"/>
      <c r="Q1" s="1208"/>
      <c r="R1" s="1208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46" t="s">
        <v>114</v>
      </c>
      <c r="C4" s="511"/>
      <c r="D4" s="281"/>
      <c r="E4" s="366"/>
      <c r="F4" s="336"/>
      <c r="G4" s="258"/>
      <c r="L4" s="260"/>
      <c r="M4" s="1246" t="s">
        <v>114</v>
      </c>
      <c r="N4" s="511"/>
      <c r="O4" s="281"/>
      <c r="P4" s="366"/>
      <c r="Q4" s="336"/>
      <c r="R4" s="258"/>
    </row>
    <row r="5" spans="1:21" ht="15" customHeight="1" x14ac:dyDescent="0.25">
      <c r="A5" s="1239" t="s">
        <v>68</v>
      </c>
      <c r="B5" s="1247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39" t="s">
        <v>68</v>
      </c>
      <c r="M5" s="1247"/>
      <c r="N5" s="590">
        <v>115</v>
      </c>
      <c r="O5" s="334">
        <v>44495</v>
      </c>
      <c r="P5" s="1147">
        <v>941.72</v>
      </c>
      <c r="Q5" s="1148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40"/>
      <c r="B6" s="1248"/>
      <c r="C6" s="591"/>
      <c r="D6" s="489"/>
      <c r="E6" s="367"/>
      <c r="F6" s="338"/>
      <c r="G6" s="258"/>
      <c r="L6" s="1240"/>
      <c r="M6" s="1248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0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700">
        <v>44497</v>
      </c>
      <c r="Q8" s="70">
        <f t="shared" ref="Q8:Q51" si="1">O8</f>
        <v>105.14</v>
      </c>
      <c r="R8" s="284" t="s">
        <v>535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700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700">
        <v>44501</v>
      </c>
      <c r="Q9" s="70">
        <f t="shared" si="1"/>
        <v>103.6</v>
      </c>
      <c r="R9" s="284" t="s">
        <v>561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571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527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68">
        <v>140.72</v>
      </c>
      <c r="E12" s="969">
        <v>44476</v>
      </c>
      <c r="F12" s="967">
        <f t="shared" si="0"/>
        <v>140.72</v>
      </c>
      <c r="G12" s="920" t="s">
        <v>400</v>
      </c>
      <c r="H12" s="921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68">
        <v>41.13</v>
      </c>
      <c r="E13" s="969">
        <v>44476</v>
      </c>
      <c r="F13" s="967">
        <f t="shared" si="0"/>
        <v>41.13</v>
      </c>
      <c r="G13" s="920" t="s">
        <v>404</v>
      </c>
      <c r="H13" s="921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68">
        <v>20.350000000000001</v>
      </c>
      <c r="E14" s="970">
        <v>44485</v>
      </c>
      <c r="F14" s="967">
        <f t="shared" si="0"/>
        <v>20.350000000000001</v>
      </c>
      <c r="G14" s="920" t="s">
        <v>447</v>
      </c>
      <c r="H14" s="921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68">
        <v>236.38</v>
      </c>
      <c r="E15" s="971">
        <v>44488</v>
      </c>
      <c r="F15" s="967">
        <f t="shared" si="0"/>
        <v>236.38</v>
      </c>
      <c r="G15" s="920" t="s">
        <v>457</v>
      </c>
      <c r="H15" s="921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68">
        <v>48.61</v>
      </c>
      <c r="E16" s="971">
        <v>44490</v>
      </c>
      <c r="F16" s="967">
        <f t="shared" si="0"/>
        <v>48.61</v>
      </c>
      <c r="G16" s="920" t="s">
        <v>483</v>
      </c>
      <c r="H16" s="921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68">
        <v>66.760000000000005</v>
      </c>
      <c r="E17" s="971">
        <v>44490</v>
      </c>
      <c r="F17" s="967">
        <f t="shared" si="0"/>
        <v>66.760000000000005</v>
      </c>
      <c r="G17" s="920" t="s">
        <v>486</v>
      </c>
      <c r="H17" s="921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68">
        <f t="shared" ref="D18" si="7">C18*B18</f>
        <v>0</v>
      </c>
      <c r="E18" s="972"/>
      <c r="F18" s="1084">
        <f t="shared" si="0"/>
        <v>0</v>
      </c>
      <c r="G18" s="1058"/>
      <c r="H18" s="1059"/>
      <c r="I18" s="1085">
        <f t="shared" si="2"/>
        <v>1.1368683772161603E-13</v>
      </c>
      <c r="J18" s="1086">
        <f t="shared" si="3"/>
        <v>0</v>
      </c>
      <c r="L18" s="2"/>
      <c r="M18" s="84"/>
      <c r="N18" s="15"/>
      <c r="O18" s="322">
        <f t="shared" si="6"/>
        <v>0</v>
      </c>
      <c r="P18" s="1012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68">
        <f t="shared" ref="D19:D53" si="8">C19*B19</f>
        <v>0</v>
      </c>
      <c r="E19" s="972"/>
      <c r="F19" s="1084">
        <f t="shared" si="0"/>
        <v>0</v>
      </c>
      <c r="G19" s="1058"/>
      <c r="H19" s="1059"/>
      <c r="I19" s="1085">
        <f t="shared" si="2"/>
        <v>1.1368683772161603E-13</v>
      </c>
      <c r="J19" s="1086">
        <f t="shared" si="3"/>
        <v>0</v>
      </c>
      <c r="L19" s="2"/>
      <c r="M19" s="84"/>
      <c r="N19" s="15"/>
      <c r="O19" s="322">
        <f t="shared" si="6"/>
        <v>0</v>
      </c>
      <c r="P19" s="1012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68">
        <f t="shared" si="8"/>
        <v>0</v>
      </c>
      <c r="E20" s="970"/>
      <c r="F20" s="1084">
        <f t="shared" si="0"/>
        <v>0</v>
      </c>
      <c r="G20" s="1058"/>
      <c r="H20" s="1059"/>
      <c r="I20" s="1085">
        <f>I19-F20</f>
        <v>1.1368683772161603E-13</v>
      </c>
      <c r="J20" s="1086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68">
        <f t="shared" si="8"/>
        <v>0</v>
      </c>
      <c r="E21" s="970"/>
      <c r="F21" s="967">
        <f t="shared" si="0"/>
        <v>0</v>
      </c>
      <c r="G21" s="920"/>
      <c r="H21" s="921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68">
        <f t="shared" si="8"/>
        <v>0</v>
      </c>
      <c r="E22" s="970"/>
      <c r="F22" s="967">
        <f t="shared" si="0"/>
        <v>0</v>
      </c>
      <c r="G22" s="920"/>
      <c r="H22" s="921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68">
        <f t="shared" si="8"/>
        <v>0</v>
      </c>
      <c r="E23" s="970"/>
      <c r="F23" s="967">
        <f t="shared" si="0"/>
        <v>0</v>
      </c>
      <c r="G23" s="920"/>
      <c r="H23" s="921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12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12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700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700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700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700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700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700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5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5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43" t="s">
        <v>11</v>
      </c>
      <c r="D55" s="1244"/>
      <c r="E55" s="152">
        <f>E5+E4+E6+-F52</f>
        <v>0</v>
      </c>
      <c r="L55" s="47"/>
      <c r="N55" s="1243" t="s">
        <v>11</v>
      </c>
      <c r="O55" s="1244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4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4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4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4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4" bestFit="1" customWidth="1"/>
    <col min="80" max="80" width="13.85546875" style="654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4" customWidth="1"/>
    <col min="90" max="90" width="11.42578125" style="654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4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4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4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4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4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4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4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4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4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4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4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4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4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4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4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4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4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4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4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4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4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4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4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4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11" t="s">
        <v>208</v>
      </c>
      <c r="L1" s="1211"/>
      <c r="M1" s="1211"/>
      <c r="N1" s="1211"/>
      <c r="O1" s="1211"/>
      <c r="P1" s="1211"/>
      <c r="Q1" s="1211"/>
      <c r="R1" s="386">
        <f>I1+1</f>
        <v>1</v>
      </c>
      <c r="S1" s="386"/>
      <c r="U1" s="1208" t="str">
        <f>K1</f>
        <v>ENTRADAS DEL MES DE  OCTUBRE     2021</v>
      </c>
      <c r="V1" s="1208"/>
      <c r="W1" s="1208"/>
      <c r="X1" s="1208"/>
      <c r="Y1" s="1208"/>
      <c r="Z1" s="1208"/>
      <c r="AA1" s="1208"/>
      <c r="AB1" s="386">
        <f>R1+1</f>
        <v>2</v>
      </c>
      <c r="AC1" s="663"/>
      <c r="AE1" s="1208" t="str">
        <f>U1</f>
        <v>ENTRADAS DEL MES DE  OCTUBRE     2021</v>
      </c>
      <c r="AF1" s="1208"/>
      <c r="AG1" s="1208"/>
      <c r="AH1" s="1208"/>
      <c r="AI1" s="1208"/>
      <c r="AJ1" s="1208"/>
      <c r="AK1" s="1208"/>
      <c r="AL1" s="386">
        <f>AB1+1</f>
        <v>3</v>
      </c>
      <c r="AM1" s="386"/>
      <c r="AO1" s="1208" t="str">
        <f>AE1</f>
        <v>ENTRADAS DEL MES DE  OCTUBRE     2021</v>
      </c>
      <c r="AP1" s="1208"/>
      <c r="AQ1" s="1208"/>
      <c r="AR1" s="1208"/>
      <c r="AS1" s="1208"/>
      <c r="AT1" s="1208"/>
      <c r="AU1" s="1208"/>
      <c r="AV1" s="386">
        <f>AL1+1</f>
        <v>4</v>
      </c>
      <c r="AW1" s="663"/>
      <c r="AY1" s="1208" t="str">
        <f>AO1</f>
        <v>ENTRADAS DEL MES DE  OCTUBRE     2021</v>
      </c>
      <c r="AZ1" s="1208"/>
      <c r="BA1" s="1208"/>
      <c r="BB1" s="1208"/>
      <c r="BC1" s="1208"/>
      <c r="BD1" s="1208"/>
      <c r="BE1" s="1208"/>
      <c r="BF1" s="386">
        <f>AV1+1</f>
        <v>5</v>
      </c>
      <c r="BG1" s="711"/>
      <c r="BI1" s="1208" t="str">
        <f>AY1</f>
        <v>ENTRADAS DEL MES DE  OCTUBRE     2021</v>
      </c>
      <c r="BJ1" s="1208"/>
      <c r="BK1" s="1208"/>
      <c r="BL1" s="1208"/>
      <c r="BM1" s="1208"/>
      <c r="BN1" s="1208"/>
      <c r="BO1" s="1208"/>
      <c r="BP1" s="386">
        <f>BF1+1</f>
        <v>6</v>
      </c>
      <c r="BQ1" s="663"/>
      <c r="BS1" s="1208" t="str">
        <f>BI1</f>
        <v>ENTRADAS DEL MES DE  OCTUBRE     2021</v>
      </c>
      <c r="BT1" s="1208"/>
      <c r="BU1" s="1208"/>
      <c r="BV1" s="1208"/>
      <c r="BW1" s="1208"/>
      <c r="BX1" s="1208"/>
      <c r="BY1" s="1208"/>
      <c r="BZ1" s="386">
        <f>BP1+1</f>
        <v>7</v>
      </c>
      <c r="CC1" s="1208" t="str">
        <f>BS1</f>
        <v>ENTRADAS DEL MES DE  OCTUBRE     2021</v>
      </c>
      <c r="CD1" s="1208"/>
      <c r="CE1" s="1208"/>
      <c r="CF1" s="1208"/>
      <c r="CG1" s="1208"/>
      <c r="CH1" s="1208"/>
      <c r="CI1" s="1208"/>
      <c r="CJ1" s="386">
        <f>BZ1+1</f>
        <v>8</v>
      </c>
      <c r="CM1" s="1208" t="str">
        <f>CC1</f>
        <v>ENTRADAS DEL MES DE  OCTUBRE     2021</v>
      </c>
      <c r="CN1" s="1208"/>
      <c r="CO1" s="1208"/>
      <c r="CP1" s="1208"/>
      <c r="CQ1" s="1208"/>
      <c r="CR1" s="1208"/>
      <c r="CS1" s="1208"/>
      <c r="CT1" s="386">
        <f>CJ1+1</f>
        <v>9</v>
      </c>
      <c r="CU1" s="663"/>
      <c r="CW1" s="1208" t="str">
        <f>CM1</f>
        <v>ENTRADAS DEL MES DE  OCTUBRE     2021</v>
      </c>
      <c r="CX1" s="1208"/>
      <c r="CY1" s="1208"/>
      <c r="CZ1" s="1208"/>
      <c r="DA1" s="1208"/>
      <c r="DB1" s="1208"/>
      <c r="DC1" s="1208"/>
      <c r="DD1" s="386">
        <f>CT1+1</f>
        <v>10</v>
      </c>
      <c r="DE1" s="663"/>
      <c r="DG1" s="1208" t="str">
        <f>CW1</f>
        <v>ENTRADAS DEL MES DE  OCTUBRE     2021</v>
      </c>
      <c r="DH1" s="1208"/>
      <c r="DI1" s="1208"/>
      <c r="DJ1" s="1208"/>
      <c r="DK1" s="1208"/>
      <c r="DL1" s="1208"/>
      <c r="DM1" s="1208"/>
      <c r="DN1" s="386">
        <f>DD1+1</f>
        <v>11</v>
      </c>
      <c r="DO1" s="663"/>
      <c r="DQ1" s="1208" t="str">
        <f>DG1</f>
        <v>ENTRADAS DEL MES DE  OCTUBRE     2021</v>
      </c>
      <c r="DR1" s="1208"/>
      <c r="DS1" s="1208"/>
      <c r="DT1" s="1208"/>
      <c r="DU1" s="1208"/>
      <c r="DV1" s="1208"/>
      <c r="DW1" s="1208"/>
      <c r="DX1" s="386">
        <f>DN1+1</f>
        <v>12</v>
      </c>
      <c r="EA1" s="1208" t="str">
        <f>DQ1</f>
        <v>ENTRADAS DEL MES DE  OCTUBRE     2021</v>
      </c>
      <c r="EB1" s="1208"/>
      <c r="EC1" s="1208"/>
      <c r="ED1" s="1208"/>
      <c r="EE1" s="1208"/>
      <c r="EF1" s="1208"/>
      <c r="EG1" s="1208"/>
      <c r="EH1" s="386">
        <f>DX1+1</f>
        <v>13</v>
      </c>
      <c r="EI1" s="663"/>
      <c r="EK1" s="1208" t="str">
        <f>EA1</f>
        <v>ENTRADAS DEL MES DE  OCTUBRE     2021</v>
      </c>
      <c r="EL1" s="1208"/>
      <c r="EM1" s="1208"/>
      <c r="EN1" s="1208"/>
      <c r="EO1" s="1208"/>
      <c r="EP1" s="1208"/>
      <c r="EQ1" s="1208"/>
      <c r="ER1" s="386">
        <f>EH1+1</f>
        <v>14</v>
      </c>
      <c r="ES1" s="663"/>
      <c r="EU1" s="1208" t="str">
        <f>EK1</f>
        <v>ENTRADAS DEL MES DE  OCTUBRE     2021</v>
      </c>
      <c r="EV1" s="1208"/>
      <c r="EW1" s="1208"/>
      <c r="EX1" s="1208"/>
      <c r="EY1" s="1208"/>
      <c r="EZ1" s="1208"/>
      <c r="FA1" s="1208"/>
      <c r="FB1" s="386">
        <f>ER1+1</f>
        <v>15</v>
      </c>
      <c r="FC1" s="663"/>
      <c r="FE1" s="1208" t="str">
        <f>EU1</f>
        <v>ENTRADAS DEL MES DE  OCTUBRE     2021</v>
      </c>
      <c r="FF1" s="1208"/>
      <c r="FG1" s="1208"/>
      <c r="FH1" s="1208"/>
      <c r="FI1" s="1208"/>
      <c r="FJ1" s="1208"/>
      <c r="FK1" s="1208"/>
      <c r="FL1" s="386">
        <f>FB1+1</f>
        <v>16</v>
      </c>
      <c r="FM1" s="663"/>
      <c r="FO1" s="1208" t="str">
        <f>FE1</f>
        <v>ENTRADAS DEL MES DE  OCTUBRE     2021</v>
      </c>
      <c r="FP1" s="1208"/>
      <c r="FQ1" s="1208"/>
      <c r="FR1" s="1208"/>
      <c r="FS1" s="1208"/>
      <c r="FT1" s="1208"/>
      <c r="FU1" s="1208"/>
      <c r="FV1" s="386">
        <f>FL1+1</f>
        <v>17</v>
      </c>
      <c r="FW1" s="663"/>
      <c r="FY1" s="1208" t="str">
        <f>FO1</f>
        <v>ENTRADAS DEL MES DE  OCTUBRE     2021</v>
      </c>
      <c r="FZ1" s="1208"/>
      <c r="GA1" s="1208"/>
      <c r="GB1" s="1208"/>
      <c r="GC1" s="1208"/>
      <c r="GD1" s="1208"/>
      <c r="GE1" s="1208"/>
      <c r="GF1" s="386">
        <f>FV1+1</f>
        <v>18</v>
      </c>
      <c r="GG1" s="663"/>
      <c r="GH1" s="76" t="s">
        <v>37</v>
      </c>
      <c r="GI1" s="1208" t="str">
        <f>FY1</f>
        <v>ENTRADAS DEL MES DE  OCTUBRE     2021</v>
      </c>
      <c r="GJ1" s="1208"/>
      <c r="GK1" s="1208"/>
      <c r="GL1" s="1208"/>
      <c r="GM1" s="1208"/>
      <c r="GN1" s="1208"/>
      <c r="GO1" s="1208"/>
      <c r="GP1" s="386">
        <f>GF1+1</f>
        <v>19</v>
      </c>
      <c r="GQ1" s="663"/>
      <c r="GS1" s="1208" t="str">
        <f>GI1</f>
        <v>ENTRADAS DEL MES DE  OCTUBRE     2021</v>
      </c>
      <c r="GT1" s="1208"/>
      <c r="GU1" s="1208"/>
      <c r="GV1" s="1208"/>
      <c r="GW1" s="1208"/>
      <c r="GX1" s="1208"/>
      <c r="GY1" s="1208"/>
      <c r="GZ1" s="386">
        <f>GP1+1</f>
        <v>20</v>
      </c>
      <c r="HA1" s="663"/>
      <c r="HC1" s="1208" t="str">
        <f>GS1</f>
        <v>ENTRADAS DEL MES DE  OCTUBRE     2021</v>
      </c>
      <c r="HD1" s="1208"/>
      <c r="HE1" s="1208"/>
      <c r="HF1" s="1208"/>
      <c r="HG1" s="1208"/>
      <c r="HH1" s="1208"/>
      <c r="HI1" s="1208"/>
      <c r="HJ1" s="386">
        <f>GZ1+1</f>
        <v>21</v>
      </c>
      <c r="HK1" s="663"/>
      <c r="HM1" s="1208" t="str">
        <f>HC1</f>
        <v>ENTRADAS DEL MES DE  OCTUBRE     2021</v>
      </c>
      <c r="HN1" s="1208"/>
      <c r="HO1" s="1208"/>
      <c r="HP1" s="1208"/>
      <c r="HQ1" s="1208"/>
      <c r="HR1" s="1208"/>
      <c r="HS1" s="1208"/>
      <c r="HT1" s="386">
        <f>HJ1+1</f>
        <v>22</v>
      </c>
      <c r="HU1" s="663"/>
      <c r="HW1" s="1208" t="str">
        <f>HM1</f>
        <v>ENTRADAS DEL MES DE  OCTUBRE     2021</v>
      </c>
      <c r="HX1" s="1208"/>
      <c r="HY1" s="1208"/>
      <c r="HZ1" s="1208"/>
      <c r="IA1" s="1208"/>
      <c r="IB1" s="1208"/>
      <c r="IC1" s="1208"/>
      <c r="ID1" s="386">
        <f>HT1+1</f>
        <v>23</v>
      </c>
      <c r="IE1" s="663"/>
      <c r="IG1" s="1208" t="str">
        <f>HW1</f>
        <v>ENTRADAS DEL MES DE  OCTUBRE     2021</v>
      </c>
      <c r="IH1" s="1208"/>
      <c r="II1" s="1208"/>
      <c r="IJ1" s="1208"/>
      <c r="IK1" s="1208"/>
      <c r="IL1" s="1208"/>
      <c r="IM1" s="1208"/>
      <c r="IN1" s="386">
        <f>ID1+1</f>
        <v>24</v>
      </c>
      <c r="IO1" s="663"/>
      <c r="IQ1" s="1208" t="str">
        <f>IG1</f>
        <v>ENTRADAS DEL MES DE  OCTUBRE     2021</v>
      </c>
      <c r="IR1" s="1208"/>
      <c r="IS1" s="1208"/>
      <c r="IT1" s="1208"/>
      <c r="IU1" s="1208"/>
      <c r="IV1" s="1208"/>
      <c r="IW1" s="1208"/>
      <c r="IX1" s="386">
        <f>IN1+1</f>
        <v>25</v>
      </c>
      <c r="IY1" s="663"/>
      <c r="JA1" s="1208" t="str">
        <f>IQ1</f>
        <v>ENTRADAS DEL MES DE  OCTUBRE     2021</v>
      </c>
      <c r="JB1" s="1208"/>
      <c r="JC1" s="1208"/>
      <c r="JD1" s="1208"/>
      <c r="JE1" s="1208"/>
      <c r="JF1" s="1208"/>
      <c r="JG1" s="1208"/>
      <c r="JH1" s="386">
        <f>IX1+1</f>
        <v>26</v>
      </c>
      <c r="JI1" s="663"/>
      <c r="JK1" s="1218" t="str">
        <f>JA1</f>
        <v>ENTRADAS DEL MES DE  OCTUBRE     2021</v>
      </c>
      <c r="JL1" s="1218"/>
      <c r="JM1" s="1218"/>
      <c r="JN1" s="1218"/>
      <c r="JO1" s="1218"/>
      <c r="JP1" s="1218"/>
      <c r="JQ1" s="1218"/>
      <c r="JR1" s="386">
        <f>JH1+1</f>
        <v>27</v>
      </c>
      <c r="JS1" s="663"/>
      <c r="JU1" s="1208" t="str">
        <f>JK1</f>
        <v>ENTRADAS DEL MES DE  OCTUBRE     2021</v>
      </c>
      <c r="JV1" s="1208"/>
      <c r="JW1" s="1208"/>
      <c r="JX1" s="1208"/>
      <c r="JY1" s="1208"/>
      <c r="JZ1" s="1208"/>
      <c r="KA1" s="1208"/>
      <c r="KB1" s="386">
        <f>JR1+1</f>
        <v>28</v>
      </c>
      <c r="KC1" s="663"/>
      <c r="KE1" s="1208" t="str">
        <f>JU1</f>
        <v>ENTRADAS DEL MES DE  OCTUBRE     2021</v>
      </c>
      <c r="KF1" s="1208"/>
      <c r="KG1" s="1208"/>
      <c r="KH1" s="1208"/>
      <c r="KI1" s="1208"/>
      <c r="KJ1" s="1208"/>
      <c r="KK1" s="1208"/>
      <c r="KL1" s="386">
        <f>KB1+1</f>
        <v>29</v>
      </c>
      <c r="KM1" s="663"/>
      <c r="KO1" s="1208" t="str">
        <f>KE1</f>
        <v>ENTRADAS DEL MES DE  OCTUBRE     2021</v>
      </c>
      <c r="KP1" s="1208"/>
      <c r="KQ1" s="1208"/>
      <c r="KR1" s="1208"/>
      <c r="KS1" s="1208"/>
      <c r="KT1" s="1208"/>
      <c r="KU1" s="1208"/>
      <c r="KV1" s="386">
        <f>KL1+1</f>
        <v>30</v>
      </c>
      <c r="KW1" s="663"/>
      <c r="KY1" s="1208" t="str">
        <f>KO1</f>
        <v>ENTRADAS DEL MES DE  OCTUBRE     2021</v>
      </c>
      <c r="KZ1" s="1208"/>
      <c r="LA1" s="1208"/>
      <c r="LB1" s="1208"/>
      <c r="LC1" s="1208"/>
      <c r="LD1" s="1208"/>
      <c r="LE1" s="1208"/>
      <c r="LF1" s="386">
        <f>KV1+1</f>
        <v>31</v>
      </c>
      <c r="LG1" s="663"/>
      <c r="LI1" s="1208" t="str">
        <f>KY1</f>
        <v>ENTRADAS DEL MES DE  OCTUBRE     2021</v>
      </c>
      <c r="LJ1" s="1208"/>
      <c r="LK1" s="1208"/>
      <c r="LL1" s="1208"/>
      <c r="LM1" s="1208"/>
      <c r="LN1" s="1208"/>
      <c r="LO1" s="1208"/>
      <c r="LP1" s="386">
        <f>LF1+1</f>
        <v>32</v>
      </c>
      <c r="LQ1" s="663"/>
      <c r="LS1" s="1208" t="str">
        <f>LI1</f>
        <v>ENTRADAS DEL MES DE  OCTUBRE     2021</v>
      </c>
      <c r="LT1" s="1208"/>
      <c r="LU1" s="1208"/>
      <c r="LV1" s="1208"/>
      <c r="LW1" s="1208"/>
      <c r="LX1" s="1208"/>
      <c r="LY1" s="1208"/>
      <c r="LZ1" s="386">
        <f>LP1+1</f>
        <v>33</v>
      </c>
      <c r="MB1" s="1208" t="str">
        <f>LS1</f>
        <v>ENTRADAS DEL MES DE  OCTUBRE     2021</v>
      </c>
      <c r="MC1" s="1208"/>
      <c r="MD1" s="1208"/>
      <c r="ME1" s="1208"/>
      <c r="MF1" s="1208"/>
      <c r="MG1" s="1208"/>
      <c r="MH1" s="1208"/>
      <c r="MI1" s="386">
        <f>LZ1+1</f>
        <v>34</v>
      </c>
      <c r="MJ1" s="386"/>
      <c r="ML1" s="1208" t="str">
        <f>MB1</f>
        <v>ENTRADAS DEL MES DE  OCTUBRE     2021</v>
      </c>
      <c r="MM1" s="1208"/>
      <c r="MN1" s="1208"/>
      <c r="MO1" s="1208"/>
      <c r="MP1" s="1208"/>
      <c r="MQ1" s="1208"/>
      <c r="MR1" s="1208"/>
      <c r="MS1" s="386">
        <f>MI1+1</f>
        <v>35</v>
      </c>
      <c r="MT1" s="386"/>
      <c r="MV1" s="1208" t="str">
        <f>ML1</f>
        <v>ENTRADAS DEL MES DE  OCTUBRE     2021</v>
      </c>
      <c r="MW1" s="1208"/>
      <c r="MX1" s="1208"/>
      <c r="MY1" s="1208"/>
      <c r="MZ1" s="1208"/>
      <c r="NA1" s="1208"/>
      <c r="NB1" s="1208"/>
      <c r="NC1" s="386">
        <f>MS1+1</f>
        <v>36</v>
      </c>
      <c r="ND1" s="386"/>
      <c r="NF1" s="1208" t="str">
        <f>MV1</f>
        <v>ENTRADAS DEL MES DE  OCTUBRE     2021</v>
      </c>
      <c r="NG1" s="1208"/>
      <c r="NH1" s="1208"/>
      <c r="NI1" s="1208"/>
      <c r="NJ1" s="1208"/>
      <c r="NK1" s="1208"/>
      <c r="NL1" s="1208"/>
      <c r="NM1" s="386">
        <f>NC1+1</f>
        <v>37</v>
      </c>
      <c r="NN1" s="386"/>
      <c r="NP1" s="1208" t="str">
        <f>NF1</f>
        <v>ENTRADAS DEL MES DE  OCTUBRE     2021</v>
      </c>
      <c r="NQ1" s="1208"/>
      <c r="NR1" s="1208"/>
      <c r="NS1" s="1208"/>
      <c r="NT1" s="1208"/>
      <c r="NU1" s="1208"/>
      <c r="NV1" s="1208"/>
      <c r="NW1" s="386">
        <f>NM1+1</f>
        <v>38</v>
      </c>
      <c r="NX1" s="386"/>
      <c r="NZ1" s="1208" t="str">
        <f>NP1</f>
        <v>ENTRADAS DEL MES DE  OCTUBRE     2021</v>
      </c>
      <c r="OA1" s="1208"/>
      <c r="OB1" s="1208"/>
      <c r="OC1" s="1208"/>
      <c r="OD1" s="1208"/>
      <c r="OE1" s="1208"/>
      <c r="OF1" s="1208"/>
      <c r="OG1" s="386">
        <f>NW1+1</f>
        <v>39</v>
      </c>
      <c r="OH1" s="386"/>
      <c r="OJ1" s="1208" t="str">
        <f>NZ1</f>
        <v>ENTRADAS DEL MES DE  OCTUBRE     2021</v>
      </c>
      <c r="OK1" s="1208"/>
      <c r="OL1" s="1208"/>
      <c r="OM1" s="1208"/>
      <c r="ON1" s="1208"/>
      <c r="OO1" s="1208"/>
      <c r="OP1" s="1208"/>
      <c r="OQ1" s="386">
        <f>OG1+1</f>
        <v>40</v>
      </c>
      <c r="OR1" s="386"/>
      <c r="OT1" s="1208" t="str">
        <f>OJ1</f>
        <v>ENTRADAS DEL MES DE  OCTUBRE     2021</v>
      </c>
      <c r="OU1" s="1208"/>
      <c r="OV1" s="1208"/>
      <c r="OW1" s="1208"/>
      <c r="OX1" s="1208"/>
      <c r="OY1" s="1208"/>
      <c r="OZ1" s="1208"/>
      <c r="PA1" s="386">
        <f>OQ1+1</f>
        <v>41</v>
      </c>
      <c r="PB1" s="386"/>
      <c r="PD1" s="1208" t="str">
        <f>OT1</f>
        <v>ENTRADAS DEL MES DE  OCTUBRE     2021</v>
      </c>
      <c r="PE1" s="1208"/>
      <c r="PF1" s="1208"/>
      <c r="PG1" s="1208"/>
      <c r="PH1" s="1208"/>
      <c r="PI1" s="1208"/>
      <c r="PJ1" s="1208"/>
      <c r="PK1" s="386">
        <f>PA1+1</f>
        <v>42</v>
      </c>
      <c r="PL1" s="386"/>
      <c r="PN1" s="1208" t="str">
        <f>PD1</f>
        <v>ENTRADAS DEL MES DE  OCTUBRE     2021</v>
      </c>
      <c r="PO1" s="1208"/>
      <c r="PP1" s="1208"/>
      <c r="PQ1" s="1208"/>
      <c r="PR1" s="1208"/>
      <c r="PS1" s="1208"/>
      <c r="PT1" s="1208"/>
      <c r="PU1" s="386">
        <f>PK1+1</f>
        <v>43</v>
      </c>
      <c r="PW1" s="1208" t="str">
        <f>PN1</f>
        <v>ENTRADAS DEL MES DE  OCTUBRE     2021</v>
      </c>
      <c r="PX1" s="1208"/>
      <c r="PY1" s="1208"/>
      <c r="PZ1" s="1208"/>
      <c r="QA1" s="1208"/>
      <c r="QB1" s="1208"/>
      <c r="QC1" s="1208"/>
      <c r="QD1" s="386">
        <f>PU1+1</f>
        <v>44</v>
      </c>
      <c r="QF1" s="1208" t="str">
        <f>PW1</f>
        <v>ENTRADAS DEL MES DE  OCTUBRE     2021</v>
      </c>
      <c r="QG1" s="1208"/>
      <c r="QH1" s="1208"/>
      <c r="QI1" s="1208"/>
      <c r="QJ1" s="1208"/>
      <c r="QK1" s="1208"/>
      <c r="QL1" s="1208"/>
      <c r="QM1" s="386">
        <f>QD1+1</f>
        <v>45</v>
      </c>
      <c r="QO1" s="1208" t="str">
        <f>QF1</f>
        <v>ENTRADAS DEL MES DE  OCTUBRE     2021</v>
      </c>
      <c r="QP1" s="1208"/>
      <c r="QQ1" s="1208"/>
      <c r="QR1" s="1208"/>
      <c r="QS1" s="1208"/>
      <c r="QT1" s="1208"/>
      <c r="QU1" s="1208"/>
      <c r="QV1" s="386">
        <f>QM1+1</f>
        <v>46</v>
      </c>
      <c r="QX1" s="1208" t="str">
        <f>QO1</f>
        <v>ENTRADAS DEL MES DE  OCTUBRE     2021</v>
      </c>
      <c r="QY1" s="1208"/>
      <c r="QZ1" s="1208"/>
      <c r="RA1" s="1208"/>
      <c r="RB1" s="1208"/>
      <c r="RC1" s="1208"/>
      <c r="RD1" s="1208"/>
      <c r="RE1" s="386">
        <f>QV1+1</f>
        <v>47</v>
      </c>
      <c r="RG1" s="1208" t="str">
        <f>QX1</f>
        <v>ENTRADAS DEL MES DE  OCTUBRE     2021</v>
      </c>
      <c r="RH1" s="1208"/>
      <c r="RI1" s="1208"/>
      <c r="RJ1" s="1208"/>
      <c r="RK1" s="1208"/>
      <c r="RL1" s="1208"/>
      <c r="RM1" s="1208"/>
      <c r="RN1" s="386">
        <f>RE1+1</f>
        <v>48</v>
      </c>
      <c r="RP1" s="1208" t="str">
        <f>RG1</f>
        <v>ENTRADAS DEL MES DE  OCTUBRE     2021</v>
      </c>
      <c r="RQ1" s="1208"/>
      <c r="RR1" s="1208"/>
      <c r="RS1" s="1208"/>
      <c r="RT1" s="1208"/>
      <c r="RU1" s="1208"/>
      <c r="RV1" s="1208"/>
      <c r="RW1" s="386">
        <f>RN1+1</f>
        <v>49</v>
      </c>
      <c r="RY1" s="1208" t="str">
        <f>RP1</f>
        <v>ENTRADAS DEL MES DE  OCTUBRE     2021</v>
      </c>
      <c r="RZ1" s="1208"/>
      <c r="SA1" s="1208"/>
      <c r="SB1" s="1208"/>
      <c r="SC1" s="1208"/>
      <c r="SD1" s="1208"/>
      <c r="SE1" s="1208"/>
      <c r="SF1" s="386">
        <f>RW1+1</f>
        <v>50</v>
      </c>
      <c r="SH1" s="1208" t="str">
        <f>RY1</f>
        <v>ENTRADAS DEL MES DE  OCTUBRE     2021</v>
      </c>
      <c r="SI1" s="1208"/>
      <c r="SJ1" s="1208"/>
      <c r="SK1" s="1208"/>
      <c r="SL1" s="1208"/>
      <c r="SM1" s="1208"/>
      <c r="SN1" s="1208"/>
      <c r="SO1" s="386">
        <f>SF1+1</f>
        <v>51</v>
      </c>
      <c r="SQ1" s="1208" t="str">
        <f>SH1</f>
        <v>ENTRADAS DEL MES DE  OCTUBRE     2021</v>
      </c>
      <c r="SR1" s="1208"/>
      <c r="SS1" s="1208"/>
      <c r="ST1" s="1208"/>
      <c r="SU1" s="1208"/>
      <c r="SV1" s="1208"/>
      <c r="SW1" s="1208"/>
      <c r="SX1" s="386">
        <f>SO1+1</f>
        <v>52</v>
      </c>
      <c r="SZ1" s="1208" t="str">
        <f>SQ1</f>
        <v>ENTRADAS DEL MES DE  OCTUBRE     2021</v>
      </c>
      <c r="TA1" s="1208"/>
      <c r="TB1" s="1208"/>
      <c r="TC1" s="1208"/>
      <c r="TD1" s="1208"/>
      <c r="TE1" s="1208"/>
      <c r="TF1" s="1208"/>
      <c r="TG1" s="386">
        <f>SX1+1</f>
        <v>53</v>
      </c>
      <c r="TI1" s="1208" t="str">
        <f>SZ1</f>
        <v>ENTRADAS DEL MES DE  OCTUBRE     2021</v>
      </c>
      <c r="TJ1" s="1208"/>
      <c r="TK1" s="1208"/>
      <c r="TL1" s="1208"/>
      <c r="TM1" s="1208"/>
      <c r="TN1" s="1208"/>
      <c r="TO1" s="1208"/>
      <c r="TP1" s="386">
        <f>TG1+1</f>
        <v>54</v>
      </c>
      <c r="TR1" s="1208" t="str">
        <f>TI1</f>
        <v>ENTRADAS DEL MES DE  OCTUBRE     2021</v>
      </c>
      <c r="TS1" s="1208"/>
      <c r="TT1" s="1208"/>
      <c r="TU1" s="1208"/>
      <c r="TV1" s="1208"/>
      <c r="TW1" s="1208"/>
      <c r="TX1" s="1208"/>
      <c r="TY1" s="386">
        <f>TP1+1</f>
        <v>55</v>
      </c>
      <c r="UA1" s="1208" t="str">
        <f>TR1</f>
        <v>ENTRADAS DEL MES DE  OCTUBRE     2021</v>
      </c>
      <c r="UB1" s="1208"/>
      <c r="UC1" s="1208"/>
      <c r="UD1" s="1208"/>
      <c r="UE1" s="1208"/>
      <c r="UF1" s="1208"/>
      <c r="UG1" s="1208"/>
      <c r="UH1" s="386">
        <f>TY1+1</f>
        <v>56</v>
      </c>
      <c r="UJ1" s="1208" t="str">
        <f>UA1</f>
        <v>ENTRADAS DEL MES DE  OCTUBRE     2021</v>
      </c>
      <c r="UK1" s="1208"/>
      <c r="UL1" s="1208"/>
      <c r="UM1" s="1208"/>
      <c r="UN1" s="1208"/>
      <c r="UO1" s="1208"/>
      <c r="UP1" s="1208"/>
      <c r="UQ1" s="386">
        <f>UH1+1</f>
        <v>57</v>
      </c>
      <c r="US1" s="1208" t="str">
        <f>UJ1</f>
        <v>ENTRADAS DEL MES DE  OCTUBRE     2021</v>
      </c>
      <c r="UT1" s="1208"/>
      <c r="UU1" s="1208"/>
      <c r="UV1" s="1208"/>
      <c r="UW1" s="1208"/>
      <c r="UX1" s="1208"/>
      <c r="UY1" s="1208"/>
      <c r="UZ1" s="386">
        <f>UQ1+1</f>
        <v>58</v>
      </c>
      <c r="VB1" s="1208" t="str">
        <f>US1</f>
        <v>ENTRADAS DEL MES DE  OCTUBRE     2021</v>
      </c>
      <c r="VC1" s="1208"/>
      <c r="VD1" s="1208"/>
      <c r="VE1" s="1208"/>
      <c r="VF1" s="1208"/>
      <c r="VG1" s="1208"/>
      <c r="VH1" s="1208"/>
      <c r="VI1" s="386">
        <f>UZ1+1</f>
        <v>59</v>
      </c>
      <c r="VK1" s="1208" t="str">
        <f>VB1</f>
        <v>ENTRADAS DEL MES DE  OCTUBRE     2021</v>
      </c>
      <c r="VL1" s="1208"/>
      <c r="VM1" s="1208"/>
      <c r="VN1" s="1208"/>
      <c r="VO1" s="1208"/>
      <c r="VP1" s="1208"/>
      <c r="VQ1" s="1208"/>
      <c r="VR1" s="386">
        <f>VI1+1</f>
        <v>60</v>
      </c>
      <c r="VT1" s="1208" t="str">
        <f>VK1</f>
        <v>ENTRADAS DEL MES DE  OCTUBRE     2021</v>
      </c>
      <c r="VU1" s="1208"/>
      <c r="VV1" s="1208"/>
      <c r="VW1" s="1208"/>
      <c r="VX1" s="1208"/>
      <c r="VY1" s="1208"/>
      <c r="VZ1" s="1208"/>
      <c r="WA1" s="386">
        <f>VR1+1</f>
        <v>61</v>
      </c>
      <c r="WC1" s="1208" t="str">
        <f>VT1</f>
        <v>ENTRADAS DEL MES DE  OCTUBRE     2021</v>
      </c>
      <c r="WD1" s="1208"/>
      <c r="WE1" s="1208"/>
      <c r="WF1" s="1208"/>
      <c r="WG1" s="1208"/>
      <c r="WH1" s="1208"/>
      <c r="WI1" s="1208"/>
      <c r="WJ1" s="386">
        <f>WA1+1</f>
        <v>62</v>
      </c>
      <c r="WL1" s="1208" t="str">
        <f>WC1</f>
        <v>ENTRADAS DEL MES DE  OCTUBRE     2021</v>
      </c>
      <c r="WM1" s="1208"/>
      <c r="WN1" s="1208"/>
      <c r="WO1" s="1208"/>
      <c r="WP1" s="1208"/>
      <c r="WQ1" s="1208"/>
      <c r="WR1" s="1208"/>
      <c r="WS1" s="386">
        <f>WJ1+1</f>
        <v>63</v>
      </c>
      <c r="WU1" s="1208" t="str">
        <f>WL1</f>
        <v>ENTRADAS DEL MES DE  OCTUBRE     2021</v>
      </c>
      <c r="WV1" s="1208"/>
      <c r="WW1" s="1208"/>
      <c r="WX1" s="1208"/>
      <c r="WY1" s="1208"/>
      <c r="WZ1" s="1208"/>
      <c r="XA1" s="1208"/>
      <c r="XB1" s="386">
        <f>WS1+1</f>
        <v>64</v>
      </c>
      <c r="XD1" s="1208" t="str">
        <f>WU1</f>
        <v>ENTRADAS DEL MES DE  OCTUBRE     2021</v>
      </c>
      <c r="XE1" s="1208"/>
      <c r="XF1" s="1208"/>
      <c r="XG1" s="1208"/>
      <c r="XH1" s="1208"/>
      <c r="XI1" s="1208"/>
      <c r="XJ1" s="1208"/>
      <c r="XK1" s="386">
        <f>XB1+1</f>
        <v>65</v>
      </c>
      <c r="XM1" s="1208" t="str">
        <f>XD1</f>
        <v>ENTRADAS DEL MES DE  OCTUBRE     2021</v>
      </c>
      <c r="XN1" s="1208"/>
      <c r="XO1" s="1208"/>
      <c r="XP1" s="1208"/>
      <c r="XQ1" s="1208"/>
      <c r="XR1" s="1208"/>
      <c r="XS1" s="1208"/>
      <c r="XT1" s="386">
        <f>XK1+1</f>
        <v>66</v>
      </c>
      <c r="XV1" s="1208" t="str">
        <f>XM1</f>
        <v>ENTRADAS DEL MES DE  OCTUBRE     2021</v>
      </c>
      <c r="XW1" s="1208"/>
      <c r="XX1" s="1208"/>
      <c r="XY1" s="1208"/>
      <c r="XZ1" s="1208"/>
      <c r="YA1" s="1208"/>
      <c r="YB1" s="1208"/>
      <c r="YC1" s="386">
        <f>XT1+1</f>
        <v>67</v>
      </c>
      <c r="YE1" s="1208" t="str">
        <f>XV1</f>
        <v>ENTRADAS DEL MES DE  OCTUBRE     2021</v>
      </c>
      <c r="YF1" s="1208"/>
      <c r="YG1" s="1208"/>
      <c r="YH1" s="1208"/>
      <c r="YI1" s="1208"/>
      <c r="YJ1" s="1208"/>
      <c r="YK1" s="1208"/>
      <c r="YL1" s="386">
        <f>YC1+1</f>
        <v>68</v>
      </c>
      <c r="YN1" s="1208" t="str">
        <f>YE1</f>
        <v>ENTRADAS DEL MES DE  OCTUBRE     2021</v>
      </c>
      <c r="YO1" s="1208"/>
      <c r="YP1" s="1208"/>
      <c r="YQ1" s="1208"/>
      <c r="YR1" s="1208"/>
      <c r="YS1" s="1208"/>
      <c r="YT1" s="1208"/>
      <c r="YU1" s="386">
        <f>YL1+1</f>
        <v>69</v>
      </c>
      <c r="YW1" s="1208" t="str">
        <f>YN1</f>
        <v>ENTRADAS DEL MES DE  OCTUBRE     2021</v>
      </c>
      <c r="YX1" s="1208"/>
      <c r="YY1" s="1208"/>
      <c r="YZ1" s="1208"/>
      <c r="ZA1" s="1208"/>
      <c r="ZB1" s="1208"/>
      <c r="ZC1" s="1208"/>
      <c r="ZD1" s="386">
        <f>YU1+1</f>
        <v>70</v>
      </c>
      <c r="ZF1" s="1208" t="str">
        <f>YW1</f>
        <v>ENTRADAS DEL MES DE  OCTUBRE     2021</v>
      </c>
      <c r="ZG1" s="1208"/>
      <c r="ZH1" s="1208"/>
      <c r="ZI1" s="1208"/>
      <c r="ZJ1" s="1208"/>
      <c r="ZK1" s="1208"/>
      <c r="ZL1" s="1208"/>
      <c r="ZM1" s="386">
        <f>ZD1+1</f>
        <v>71</v>
      </c>
      <c r="ZO1" s="1208" t="str">
        <f>ZF1</f>
        <v>ENTRADAS DEL MES DE  OCTUBRE     2021</v>
      </c>
      <c r="ZP1" s="1208"/>
      <c r="ZQ1" s="1208"/>
      <c r="ZR1" s="1208"/>
      <c r="ZS1" s="1208"/>
      <c r="ZT1" s="1208"/>
      <c r="ZU1" s="1208"/>
      <c r="ZV1" s="386">
        <f>ZM1+1</f>
        <v>72</v>
      </c>
      <c r="ZX1" s="1208" t="str">
        <f>ZO1</f>
        <v>ENTRADAS DEL MES DE  OCTUBRE     2021</v>
      </c>
      <c r="ZY1" s="1208"/>
      <c r="ZZ1" s="1208"/>
      <c r="AAA1" s="1208"/>
      <c r="AAB1" s="1208"/>
      <c r="AAC1" s="1208"/>
      <c r="AAD1" s="1208"/>
      <c r="AAE1" s="386">
        <f>ZV1+1</f>
        <v>73</v>
      </c>
      <c r="AAG1" s="1208" t="str">
        <f>ZX1</f>
        <v>ENTRADAS DEL MES DE  OCTUBRE     2021</v>
      </c>
      <c r="AAH1" s="1208"/>
      <c r="AAI1" s="1208"/>
      <c r="AAJ1" s="1208"/>
      <c r="AAK1" s="1208"/>
      <c r="AAL1" s="1208"/>
      <c r="AAM1" s="1208"/>
      <c r="AAN1" s="386">
        <f>AAE1+1</f>
        <v>74</v>
      </c>
      <c r="AAP1" s="1208" t="str">
        <f>AAG1</f>
        <v>ENTRADAS DEL MES DE  OCTUBRE     2021</v>
      </c>
      <c r="AAQ1" s="1208"/>
      <c r="AAR1" s="1208"/>
      <c r="AAS1" s="1208"/>
      <c r="AAT1" s="1208"/>
      <c r="AAU1" s="1208"/>
      <c r="AAV1" s="1208"/>
      <c r="AAW1" s="386">
        <f>AAN1+1</f>
        <v>75</v>
      </c>
      <c r="AAY1" s="1208" t="str">
        <f>AAP1</f>
        <v>ENTRADAS DEL MES DE  OCTUBRE     2021</v>
      </c>
      <c r="AAZ1" s="1208"/>
      <c r="ABA1" s="1208"/>
      <c r="ABB1" s="1208"/>
      <c r="ABC1" s="1208"/>
      <c r="ABD1" s="1208"/>
      <c r="ABE1" s="1208"/>
      <c r="ABF1" s="386">
        <f>AAW1+1</f>
        <v>76</v>
      </c>
      <c r="ABH1" s="1208" t="str">
        <f>AAY1</f>
        <v>ENTRADAS DEL MES DE  OCTUBRE     2021</v>
      </c>
      <c r="ABI1" s="1208"/>
      <c r="ABJ1" s="1208"/>
      <c r="ABK1" s="1208"/>
      <c r="ABL1" s="1208"/>
      <c r="ABM1" s="1208"/>
      <c r="ABN1" s="1208"/>
      <c r="ABO1" s="386">
        <f>ABF1+1</f>
        <v>77</v>
      </c>
      <c r="ABQ1" s="1208" t="str">
        <f>ABH1</f>
        <v>ENTRADAS DEL MES DE  OCTUBRE     2021</v>
      </c>
      <c r="ABR1" s="1208"/>
      <c r="ABS1" s="1208"/>
      <c r="ABT1" s="1208"/>
      <c r="ABU1" s="1208"/>
      <c r="ABV1" s="1208"/>
      <c r="ABW1" s="1208"/>
      <c r="ABX1" s="386">
        <f>ABO1+1</f>
        <v>78</v>
      </c>
      <c r="ABZ1" s="1208" t="str">
        <f>ABQ1</f>
        <v>ENTRADAS DEL MES DE  OCTUBRE     2021</v>
      </c>
      <c r="ACA1" s="1208"/>
      <c r="ACB1" s="1208"/>
      <c r="ACC1" s="1208"/>
      <c r="ACD1" s="1208"/>
      <c r="ACE1" s="1208"/>
      <c r="ACF1" s="1208"/>
      <c r="ACG1" s="386">
        <f>ABX1+1</f>
        <v>79</v>
      </c>
      <c r="ACI1" s="1208" t="str">
        <f>ABZ1</f>
        <v>ENTRADAS DEL MES DE  OCTUBRE     2021</v>
      </c>
      <c r="ACJ1" s="1208"/>
      <c r="ACK1" s="1208"/>
      <c r="ACL1" s="1208"/>
      <c r="ACM1" s="1208"/>
      <c r="ACN1" s="1208"/>
      <c r="ACO1" s="1208"/>
      <c r="ACP1" s="386">
        <f>ACG1+1</f>
        <v>80</v>
      </c>
      <c r="ACR1" s="1208" t="str">
        <f>ACI1</f>
        <v>ENTRADAS DEL MES DE  OCTUBRE     2021</v>
      </c>
      <c r="ACS1" s="1208"/>
      <c r="ACT1" s="1208"/>
      <c r="ACU1" s="1208"/>
      <c r="ACV1" s="1208"/>
      <c r="ACW1" s="1208"/>
      <c r="ACX1" s="1208"/>
      <c r="ACY1" s="386">
        <f>ACP1+1</f>
        <v>81</v>
      </c>
      <c r="ADA1" s="1208" t="str">
        <f>ACR1</f>
        <v>ENTRADAS DEL MES DE  OCTUBRE     2021</v>
      </c>
      <c r="ADB1" s="1208"/>
      <c r="ADC1" s="1208"/>
      <c r="ADD1" s="1208"/>
      <c r="ADE1" s="1208"/>
      <c r="ADF1" s="1208"/>
      <c r="ADG1" s="1208"/>
      <c r="ADH1" s="386">
        <f>ACY1+1</f>
        <v>82</v>
      </c>
      <c r="ADJ1" s="1208" t="str">
        <f>ADA1</f>
        <v>ENTRADAS DEL MES DE  OCTUBRE     2021</v>
      </c>
      <c r="ADK1" s="1208"/>
      <c r="ADL1" s="1208"/>
      <c r="ADM1" s="1208"/>
      <c r="ADN1" s="1208"/>
      <c r="ADO1" s="1208"/>
      <c r="ADP1" s="1208"/>
      <c r="ADQ1" s="386">
        <f>ADH1+1</f>
        <v>83</v>
      </c>
      <c r="ADS1" s="1208" t="str">
        <f>ADJ1</f>
        <v>ENTRADAS DEL MES DE  OCTUBRE     2021</v>
      </c>
      <c r="ADT1" s="1208"/>
      <c r="ADU1" s="1208"/>
      <c r="ADV1" s="1208"/>
      <c r="ADW1" s="1208"/>
      <c r="ADX1" s="1208"/>
      <c r="ADY1" s="1208"/>
      <c r="ADZ1" s="386">
        <f>ADQ1+1</f>
        <v>84</v>
      </c>
      <c r="AEB1" s="1208" t="str">
        <f>ADS1</f>
        <v>ENTRADAS DEL MES DE  OCTUBRE     2021</v>
      </c>
      <c r="AEC1" s="1208"/>
      <c r="AED1" s="1208"/>
      <c r="AEE1" s="1208"/>
      <c r="AEF1" s="1208"/>
      <c r="AEG1" s="1208"/>
      <c r="AEH1" s="1208"/>
      <c r="AEI1" s="386">
        <f>ADZ1+1</f>
        <v>85</v>
      </c>
      <c r="AEK1" s="1208" t="str">
        <f>AEB1</f>
        <v>ENTRADAS DEL MES DE  OCTUBRE     2021</v>
      </c>
      <c r="AEL1" s="1208"/>
      <c r="AEM1" s="1208"/>
      <c r="AEN1" s="1208"/>
      <c r="AEO1" s="1208"/>
      <c r="AEP1" s="1208"/>
      <c r="AEQ1" s="1208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3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4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3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4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4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4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4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4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4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4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4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4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4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4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4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4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4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4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4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4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4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4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4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4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4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4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4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4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4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3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3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3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3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3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3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3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3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3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8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70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8"/>
      <c r="KF4" s="76" t="s">
        <v>23</v>
      </c>
      <c r="KK4" s="380"/>
      <c r="KO4" s="74"/>
      <c r="KP4" s="74" t="s">
        <v>23</v>
      </c>
      <c r="KU4" s="74"/>
      <c r="KV4" s="134"/>
      <c r="KW4" s="679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4"/>
      <c r="T5" s="260"/>
      <c r="U5" s="268" t="s">
        <v>210</v>
      </c>
      <c r="V5" s="870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5"/>
      <c r="AD5" s="260"/>
      <c r="AE5" s="260" t="s">
        <v>214</v>
      </c>
      <c r="AF5" s="955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52">
        <v>18427.52</v>
      </c>
      <c r="AL5" s="144">
        <f>AI5-AK5</f>
        <v>-22.479999999999563</v>
      </c>
      <c r="AM5" s="144"/>
      <c r="AN5" s="260"/>
      <c r="AO5" s="260" t="s">
        <v>214</v>
      </c>
      <c r="AP5" s="955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52">
        <v>18649.8</v>
      </c>
      <c r="AV5" s="144">
        <f>AS5-AU5</f>
        <v>-32.489999999997963</v>
      </c>
      <c r="AW5" s="665"/>
      <c r="AX5" s="260"/>
      <c r="AY5" s="1209" t="s">
        <v>210</v>
      </c>
      <c r="AZ5" s="870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52">
        <v>18979.7</v>
      </c>
      <c r="BF5" s="144">
        <f>BC5-BE5</f>
        <v>-63.470000000001164</v>
      </c>
      <c r="BG5" s="665"/>
      <c r="BH5" s="260"/>
      <c r="BI5" s="260" t="s">
        <v>210</v>
      </c>
      <c r="BJ5" s="994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52">
        <v>19186.400000000001</v>
      </c>
      <c r="BP5" s="144">
        <f>BM5-BO5</f>
        <v>-88.909999999999854</v>
      </c>
      <c r="BQ5" s="665"/>
      <c r="BR5" s="260"/>
      <c r="BS5" s="348" t="s">
        <v>210</v>
      </c>
      <c r="BT5" s="994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52">
        <v>18181.2</v>
      </c>
      <c r="BZ5" s="144">
        <f>BW5-BY5</f>
        <v>-48</v>
      </c>
      <c r="CA5" s="346"/>
      <c r="CB5" s="346"/>
      <c r="CC5" s="268" t="s">
        <v>241</v>
      </c>
      <c r="CD5" s="995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52">
        <v>18540.96</v>
      </c>
      <c r="CJ5" s="144">
        <f>CG5-CI5</f>
        <v>-9.8699999999989814</v>
      </c>
      <c r="CK5" s="346"/>
      <c r="CL5" s="346"/>
      <c r="CM5" s="1209" t="s">
        <v>243</v>
      </c>
      <c r="CN5" s="994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52">
        <v>19023.599999999999</v>
      </c>
      <c r="CT5" s="144">
        <f>CQ5-CS5</f>
        <v>-73.319999999999709</v>
      </c>
      <c r="CU5" s="665"/>
      <c r="CV5" s="260"/>
      <c r="CW5" s="1210" t="s">
        <v>241</v>
      </c>
      <c r="CX5" s="955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52">
        <v>18816.73</v>
      </c>
      <c r="DD5" s="144">
        <f>DA5-DC5</f>
        <v>-0.11000000000058208</v>
      </c>
      <c r="DE5" s="665"/>
      <c r="DF5" s="260"/>
      <c r="DG5" s="260" t="s">
        <v>265</v>
      </c>
      <c r="DH5" s="994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52">
        <v>19059.8</v>
      </c>
      <c r="DN5" s="144">
        <f>DK5-DM5</f>
        <v>-54.659999999999854</v>
      </c>
      <c r="DO5" s="665"/>
      <c r="DP5" s="260"/>
      <c r="DQ5" s="1212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70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1052">
        <v>18794.400000000001</v>
      </c>
      <c r="EH5" s="144">
        <f>EE5-EG5</f>
        <v>-65.06000000000131</v>
      </c>
      <c r="EI5" s="665"/>
      <c r="EJ5" s="260" t="s">
        <v>52</v>
      </c>
      <c r="EK5" s="260" t="s">
        <v>210</v>
      </c>
      <c r="EL5" s="870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1051">
        <v>19212.599999999999</v>
      </c>
      <c r="ER5" s="144">
        <f>EO5-EQ5</f>
        <v>-8.5099999999983993</v>
      </c>
      <c r="ES5" s="665"/>
      <c r="ET5" s="260"/>
      <c r="EU5" s="260" t="s">
        <v>210</v>
      </c>
      <c r="EV5" s="870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1052">
        <v>19184.2</v>
      </c>
      <c r="FB5" s="144">
        <f>EY5-FA5</f>
        <v>-87.270000000000437</v>
      </c>
      <c r="FC5" s="665"/>
      <c r="FD5" s="260"/>
      <c r="FE5" s="260" t="s">
        <v>241</v>
      </c>
      <c r="FF5" s="955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5"/>
      <c r="FN5" s="260"/>
      <c r="FO5" s="586" t="s">
        <v>241</v>
      </c>
      <c r="FP5" s="955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1052">
        <v>18721.02</v>
      </c>
      <c r="FV5" s="144">
        <f>FS5-FU5</f>
        <v>-22.930000000000291</v>
      </c>
      <c r="FW5" s="665"/>
      <c r="FX5" s="260"/>
      <c r="FY5" s="268" t="s">
        <v>210</v>
      </c>
      <c r="FZ5" s="870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1052">
        <v>18893.900000000001</v>
      </c>
      <c r="GF5" s="144">
        <f>GC5-GE5</f>
        <v>-45.880000000001019</v>
      </c>
      <c r="GG5" s="665"/>
      <c r="GH5" s="260"/>
      <c r="GI5" s="260" t="s">
        <v>210</v>
      </c>
      <c r="GJ5" s="870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1052">
        <v>18868.900000000001</v>
      </c>
      <c r="GP5" s="144">
        <f>GM5-GO5</f>
        <v>-45.740000000001601</v>
      </c>
      <c r="GQ5" s="665"/>
      <c r="GR5" s="260"/>
      <c r="GS5" s="260" t="s">
        <v>210</v>
      </c>
      <c r="GT5" s="870" t="s">
        <v>211</v>
      </c>
      <c r="GU5" s="261" t="s">
        <v>320</v>
      </c>
      <c r="GV5" s="263">
        <v>44495</v>
      </c>
      <c r="GW5" s="264">
        <v>18916.900000000001</v>
      </c>
      <c r="GX5" s="261">
        <v>21</v>
      </c>
      <c r="GY5" s="1052">
        <v>19035.2</v>
      </c>
      <c r="GZ5" s="144">
        <f>GW5-GY5</f>
        <v>-118.29999999999927</v>
      </c>
      <c r="HA5" s="665"/>
      <c r="HB5" s="260"/>
      <c r="HC5" s="1209" t="s">
        <v>210</v>
      </c>
      <c r="HD5" s="870" t="s">
        <v>211</v>
      </c>
      <c r="HE5" s="265" t="s">
        <v>323</v>
      </c>
      <c r="HF5" s="263">
        <v>44496</v>
      </c>
      <c r="HG5" s="264">
        <v>19042.39</v>
      </c>
      <c r="HH5" s="261">
        <v>21</v>
      </c>
      <c r="HI5" s="1052">
        <v>19116.7</v>
      </c>
      <c r="HJ5" s="144">
        <f>HG5-HI5</f>
        <v>-74.31000000000131</v>
      </c>
      <c r="HK5" s="665"/>
      <c r="HL5" s="260"/>
      <c r="HM5" s="260" t="s">
        <v>241</v>
      </c>
      <c r="HN5" s="955" t="s">
        <v>215</v>
      </c>
      <c r="HO5" s="265" t="s">
        <v>324</v>
      </c>
      <c r="HP5" s="266">
        <v>44497</v>
      </c>
      <c r="HQ5" s="264">
        <v>18274.71</v>
      </c>
      <c r="HR5" s="261">
        <v>20</v>
      </c>
      <c r="HS5" s="1051">
        <v>18362.259999999998</v>
      </c>
      <c r="HT5" s="144">
        <f>HQ5-HS5</f>
        <v>-87.549999999999272</v>
      </c>
      <c r="HU5" s="665"/>
      <c r="HV5" s="260"/>
      <c r="HW5" s="1217" t="s">
        <v>241</v>
      </c>
      <c r="HX5" s="955" t="s">
        <v>215</v>
      </c>
      <c r="HY5" s="265" t="s">
        <v>325</v>
      </c>
      <c r="HZ5" s="266">
        <v>44497</v>
      </c>
      <c r="IA5" s="264">
        <v>18648.88</v>
      </c>
      <c r="IB5" s="261">
        <v>20</v>
      </c>
      <c r="IC5" s="1052">
        <v>18733.27</v>
      </c>
      <c r="ID5" s="144">
        <f>IA5-IC5</f>
        <v>-84.389999999999418</v>
      </c>
      <c r="IE5" s="665"/>
      <c r="IF5" s="260"/>
      <c r="IG5" s="260" t="s">
        <v>210</v>
      </c>
      <c r="IH5" s="870" t="s">
        <v>211</v>
      </c>
      <c r="II5" s="265" t="s">
        <v>367</v>
      </c>
      <c r="IJ5" s="266">
        <v>44498</v>
      </c>
      <c r="IK5" s="264">
        <v>18896.830000000002</v>
      </c>
      <c r="IL5" s="261">
        <v>21</v>
      </c>
      <c r="IM5" s="1052">
        <v>18920.599999999999</v>
      </c>
      <c r="IN5" s="144">
        <f>IK5-IM5</f>
        <v>-23.769999999996799</v>
      </c>
      <c r="IO5" s="665"/>
      <c r="IP5" s="260"/>
      <c r="IQ5" s="1209" t="s">
        <v>210</v>
      </c>
      <c r="IR5" s="1066" t="s">
        <v>211</v>
      </c>
      <c r="IS5" s="267" t="s">
        <v>545</v>
      </c>
      <c r="IT5" s="263">
        <v>44502</v>
      </c>
      <c r="IU5" s="264">
        <v>18833.310000000001</v>
      </c>
      <c r="IV5" s="261">
        <v>21</v>
      </c>
      <c r="IW5" s="1052">
        <v>18774.900000000001</v>
      </c>
      <c r="IX5" s="144">
        <f>IU5-IW5</f>
        <v>58.409999999999854</v>
      </c>
      <c r="IY5" s="665"/>
      <c r="IZ5" s="260"/>
      <c r="JA5" s="260" t="s">
        <v>210</v>
      </c>
      <c r="JB5" s="870" t="s">
        <v>211</v>
      </c>
      <c r="JC5" s="267" t="s">
        <v>546</v>
      </c>
      <c r="JD5" s="266">
        <v>44502</v>
      </c>
      <c r="JE5" s="264">
        <v>19162.07</v>
      </c>
      <c r="JF5" s="261">
        <v>21</v>
      </c>
      <c r="JG5" s="1052">
        <v>19227.400000000001</v>
      </c>
      <c r="JH5" s="144">
        <f>JE5-JG5</f>
        <v>-65.330000000001746</v>
      </c>
      <c r="JI5" s="665"/>
      <c r="JJ5" s="260"/>
      <c r="JK5" s="940" t="s">
        <v>214</v>
      </c>
      <c r="JL5" s="1112" t="s">
        <v>215</v>
      </c>
      <c r="JM5" s="265" t="s">
        <v>371</v>
      </c>
      <c r="JN5" s="266">
        <v>44504</v>
      </c>
      <c r="JO5" s="264">
        <v>18435.52</v>
      </c>
      <c r="JP5" s="261">
        <v>20</v>
      </c>
      <c r="JQ5" s="1051">
        <v>18534.07</v>
      </c>
      <c r="JR5" s="144">
        <f>JO5-JQ5</f>
        <v>-98.549999999999272</v>
      </c>
      <c r="JS5" s="665"/>
      <c r="JT5" s="260"/>
      <c r="JU5" s="268" t="s">
        <v>210</v>
      </c>
      <c r="JV5" s="870" t="s">
        <v>547</v>
      </c>
      <c r="JW5" s="267" t="s">
        <v>548</v>
      </c>
      <c r="JX5" s="266">
        <v>44505</v>
      </c>
      <c r="JY5" s="264">
        <v>18803.88</v>
      </c>
      <c r="JZ5" s="261">
        <v>21</v>
      </c>
      <c r="KA5" s="1052">
        <v>18921.900000000001</v>
      </c>
      <c r="KB5" s="144">
        <f>JY5-KA5</f>
        <v>-118.02000000000044</v>
      </c>
      <c r="KC5" s="665"/>
      <c r="KD5" s="260"/>
      <c r="KE5" s="1210" t="s">
        <v>549</v>
      </c>
      <c r="KF5" s="1113" t="s">
        <v>550</v>
      </c>
      <c r="KG5" s="267" t="s">
        <v>371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5"/>
      <c r="KN5" s="260"/>
      <c r="KO5" s="268" t="s">
        <v>210</v>
      </c>
      <c r="KP5" s="870" t="s">
        <v>211</v>
      </c>
      <c r="KQ5" s="267" t="s">
        <v>551</v>
      </c>
      <c r="KR5" s="266">
        <v>44505</v>
      </c>
      <c r="KS5" s="264">
        <v>18802.93</v>
      </c>
      <c r="KT5" s="261">
        <v>21</v>
      </c>
      <c r="KU5" s="1052">
        <v>18886.2</v>
      </c>
      <c r="KV5" s="144">
        <f>KS5-KU5</f>
        <v>-83.270000000000437</v>
      </c>
      <c r="KW5" s="665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5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5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5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0"/>
      <c r="L6" s="992" t="s">
        <v>211</v>
      </c>
      <c r="M6" s="954" t="s">
        <v>212</v>
      </c>
      <c r="N6" s="266">
        <v>44474</v>
      </c>
      <c r="O6" s="264">
        <v>18874.59</v>
      </c>
      <c r="P6" s="261">
        <v>21</v>
      </c>
      <c r="Q6" s="1051">
        <v>18953.900000000001</v>
      </c>
      <c r="R6" s="144">
        <f>O6-Q6</f>
        <v>-79.31000000000131</v>
      </c>
      <c r="S6" s="665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09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09"/>
      <c r="CN6" s="730"/>
      <c r="CO6" s="260"/>
      <c r="CP6" s="260"/>
      <c r="CQ6" s="260"/>
      <c r="CR6" s="260"/>
      <c r="CS6" s="261"/>
      <c r="CT6" s="260"/>
      <c r="CU6" s="346"/>
      <c r="CV6" s="260"/>
      <c r="CW6" s="1210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12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09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17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09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7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10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4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4"/>
      <c r="OK6" s="273"/>
      <c r="OL6" s="260"/>
      <c r="OM6" s="260"/>
      <c r="ON6" s="260"/>
      <c r="OO6" s="260"/>
      <c r="OP6" s="261"/>
      <c r="OT6" s="704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7"/>
      <c r="L7" s="404"/>
      <c r="M7" s="445"/>
      <c r="N7" s="926"/>
      <c r="O7" s="431"/>
      <c r="P7" s="924"/>
      <c r="Q7" s="431"/>
      <c r="R7" s="404"/>
      <c r="S7" s="666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6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6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6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6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6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6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6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6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6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6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6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6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6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6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6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6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6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6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6"/>
      <c r="IQ7" s="651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6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6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6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6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6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6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6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6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6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3" t="s">
        <v>17</v>
      </c>
      <c r="O8" s="207" t="s">
        <v>2</v>
      </c>
      <c r="P8" s="924" t="s">
        <v>18</v>
      </c>
      <c r="Q8" s="925" t="s">
        <v>15</v>
      </c>
      <c r="R8" s="404" t="s">
        <v>98</v>
      </c>
      <c r="S8" s="666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392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401</v>
      </c>
      <c r="AL8" s="72">
        <v>41</v>
      </c>
      <c r="AM8" s="662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402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407</v>
      </c>
      <c r="BF8" s="408">
        <v>40</v>
      </c>
      <c r="BG8" s="680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413</v>
      </c>
      <c r="BP8" s="408">
        <v>40</v>
      </c>
      <c r="BQ8" s="959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422</v>
      </c>
      <c r="BZ8" s="411">
        <v>36</v>
      </c>
      <c r="CA8" s="654">
        <f>BZ8*BX8</f>
        <v>33328.799999999996</v>
      </c>
      <c r="CC8" s="62"/>
      <c r="CD8" s="1161" t="s">
        <v>605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425</v>
      </c>
      <c r="CJ8" s="411">
        <v>36</v>
      </c>
      <c r="CK8" s="654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420</v>
      </c>
      <c r="CT8" s="411">
        <v>36</v>
      </c>
      <c r="CU8" s="667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432</v>
      </c>
      <c r="DD8" s="72">
        <v>36</v>
      </c>
      <c r="DE8" s="654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445</v>
      </c>
      <c r="DN8" s="411">
        <v>36</v>
      </c>
      <c r="DO8" s="667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4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452</v>
      </c>
      <c r="EH8" s="72">
        <v>36</v>
      </c>
      <c r="EI8" s="654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461</v>
      </c>
      <c r="ER8" s="285">
        <v>32</v>
      </c>
      <c r="ES8" s="654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472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469</v>
      </c>
      <c r="FL8" s="285">
        <v>31</v>
      </c>
      <c r="FM8" s="654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488</v>
      </c>
      <c r="FV8" s="72">
        <v>32</v>
      </c>
      <c r="FW8" s="654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495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496</v>
      </c>
      <c r="GP8" s="72">
        <v>32</v>
      </c>
      <c r="GQ8" s="654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62">
        <v>886.8</v>
      </c>
      <c r="GY8" s="342" t="s">
        <v>509</v>
      </c>
      <c r="GZ8" s="285">
        <v>31</v>
      </c>
      <c r="HA8" s="654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516</v>
      </c>
      <c r="HJ8" s="72">
        <v>31</v>
      </c>
      <c r="HK8" s="654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523</v>
      </c>
      <c r="HT8" s="285">
        <v>31</v>
      </c>
      <c r="HU8" s="654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530</v>
      </c>
      <c r="ID8" s="72">
        <v>31</v>
      </c>
      <c r="IE8" s="654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542</v>
      </c>
      <c r="IN8" s="72">
        <v>31</v>
      </c>
      <c r="IO8" s="654">
        <f>IN8*IL8</f>
        <v>28079.8</v>
      </c>
      <c r="IQ8" s="1087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564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566</v>
      </c>
      <c r="JH8" s="72">
        <v>32</v>
      </c>
      <c r="JI8" s="654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574</v>
      </c>
      <c r="JR8" s="72">
        <v>32</v>
      </c>
      <c r="JS8" s="654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577</v>
      </c>
      <c r="KB8" s="72">
        <v>33</v>
      </c>
      <c r="KC8" s="654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584</v>
      </c>
      <c r="KL8" s="72">
        <v>33</v>
      </c>
      <c r="KM8" s="654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583</v>
      </c>
      <c r="KV8" s="72">
        <v>33</v>
      </c>
      <c r="KW8" s="654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4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4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4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388</v>
      </c>
      <c r="R9" s="72">
        <v>41</v>
      </c>
      <c r="S9" s="654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392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401</v>
      </c>
      <c r="AL9" s="72">
        <v>41</v>
      </c>
      <c r="AM9" s="662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402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407</v>
      </c>
      <c r="BF9" s="408">
        <v>40</v>
      </c>
      <c r="BG9" s="680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413</v>
      </c>
      <c r="BP9" s="408">
        <v>40</v>
      </c>
      <c r="BQ9" s="959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422</v>
      </c>
      <c r="BZ9" s="411">
        <v>36</v>
      </c>
      <c r="CA9" s="654">
        <f t="shared" ref="CA9:CA28" si="12">BZ9*BX9</f>
        <v>33800.400000000001</v>
      </c>
      <c r="CD9" s="1161" t="s">
        <v>605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425</v>
      </c>
      <c r="CJ9" s="411">
        <v>36</v>
      </c>
      <c r="CK9" s="654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420</v>
      </c>
      <c r="CT9" s="411">
        <v>36</v>
      </c>
      <c r="CU9" s="667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432</v>
      </c>
      <c r="DD9" s="72">
        <v>36</v>
      </c>
      <c r="DE9" s="654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445</v>
      </c>
      <c r="DN9" s="411">
        <v>36</v>
      </c>
      <c r="DO9" s="667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4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452</v>
      </c>
      <c r="EH9" s="72">
        <v>36</v>
      </c>
      <c r="EI9" s="654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461</v>
      </c>
      <c r="ER9" s="285">
        <v>32</v>
      </c>
      <c r="ES9" s="654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501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469</v>
      </c>
      <c r="FL9" s="285">
        <v>31</v>
      </c>
      <c r="FM9" s="654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488</v>
      </c>
      <c r="FV9" s="72">
        <v>32</v>
      </c>
      <c r="FW9" s="654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495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496</v>
      </c>
      <c r="GP9" s="72">
        <v>32</v>
      </c>
      <c r="GQ9" s="654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509</v>
      </c>
      <c r="GZ9" s="285">
        <v>31</v>
      </c>
      <c r="HA9" s="654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516</v>
      </c>
      <c r="HJ9" s="72">
        <v>31</v>
      </c>
      <c r="HK9" s="654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523</v>
      </c>
      <c r="HT9" s="285">
        <v>31</v>
      </c>
      <c r="HU9" s="654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530</v>
      </c>
      <c r="ID9" s="72">
        <v>31</v>
      </c>
      <c r="IE9" s="654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542</v>
      </c>
      <c r="IN9" s="72">
        <v>31</v>
      </c>
      <c r="IO9" s="654">
        <f t="shared" ref="IO9:IO29" si="28">IN9*IL9</f>
        <v>28501.399999999998</v>
      </c>
      <c r="IQ9" s="1088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564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566</v>
      </c>
      <c r="JH9" s="72">
        <v>32</v>
      </c>
      <c r="JI9" s="654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574</v>
      </c>
      <c r="JR9" s="72">
        <v>32</v>
      </c>
      <c r="JS9" s="654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577</v>
      </c>
      <c r="KB9" s="72">
        <v>33</v>
      </c>
      <c r="KC9" s="654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584</v>
      </c>
      <c r="KL9" s="72">
        <v>33</v>
      </c>
      <c r="KM9" s="654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583</v>
      </c>
      <c r="KV9" s="72">
        <v>33</v>
      </c>
      <c r="KW9" s="654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4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4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4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388</v>
      </c>
      <c r="R10" s="72">
        <v>41</v>
      </c>
      <c r="S10" s="654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392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401</v>
      </c>
      <c r="AL10" s="72">
        <v>41</v>
      </c>
      <c r="AM10" s="662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402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407</v>
      </c>
      <c r="BF10" s="408">
        <v>40</v>
      </c>
      <c r="BG10" s="680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413</v>
      </c>
      <c r="BP10" s="408">
        <v>40</v>
      </c>
      <c r="BQ10" s="959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422</v>
      </c>
      <c r="BZ10" s="411">
        <v>36</v>
      </c>
      <c r="CA10" s="654">
        <f t="shared" si="12"/>
        <v>33620.400000000001</v>
      </c>
      <c r="CD10" s="1161" t="s">
        <v>605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425</v>
      </c>
      <c r="CJ10" s="411">
        <v>36</v>
      </c>
      <c r="CK10" s="654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420</v>
      </c>
      <c r="CT10" s="411">
        <v>36</v>
      </c>
      <c r="CU10" s="667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432</v>
      </c>
      <c r="DD10" s="72">
        <v>36</v>
      </c>
      <c r="DE10" s="654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446</v>
      </c>
      <c r="DN10" s="411">
        <v>36</v>
      </c>
      <c r="DO10" s="667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4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452</v>
      </c>
      <c r="EH10" s="72">
        <v>36</v>
      </c>
      <c r="EI10" s="654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461</v>
      </c>
      <c r="ER10" s="285">
        <v>32</v>
      </c>
      <c r="ES10" s="654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498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469</v>
      </c>
      <c r="FL10" s="285">
        <v>31</v>
      </c>
      <c r="FM10" s="654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488</v>
      </c>
      <c r="FV10" s="72">
        <v>32</v>
      </c>
      <c r="FW10" s="654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495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496</v>
      </c>
      <c r="GP10" s="72">
        <v>32</v>
      </c>
      <c r="GQ10" s="654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509</v>
      </c>
      <c r="GZ10" s="285">
        <v>31</v>
      </c>
      <c r="HA10" s="654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516</v>
      </c>
      <c r="HJ10" s="72">
        <v>31</v>
      </c>
      <c r="HK10" s="654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523</v>
      </c>
      <c r="HT10" s="285">
        <v>31</v>
      </c>
      <c r="HU10" s="654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530</v>
      </c>
      <c r="ID10" s="72">
        <v>31</v>
      </c>
      <c r="IE10" s="654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542</v>
      </c>
      <c r="IN10" s="72">
        <v>31</v>
      </c>
      <c r="IO10" s="654">
        <f t="shared" si="28"/>
        <v>29078</v>
      </c>
      <c r="IQ10" s="1089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564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566</v>
      </c>
      <c r="JH10" s="72">
        <v>32</v>
      </c>
      <c r="JI10" s="654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574</v>
      </c>
      <c r="JR10" s="72">
        <v>32</v>
      </c>
      <c r="JS10" s="654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577</v>
      </c>
      <c r="KB10" s="72">
        <v>33</v>
      </c>
      <c r="KC10" s="654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584</v>
      </c>
      <c r="KL10" s="72">
        <v>33</v>
      </c>
      <c r="KM10" s="654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583</v>
      </c>
      <c r="KV10" s="72">
        <v>33</v>
      </c>
      <c r="KW10" s="654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4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4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4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388</v>
      </c>
      <c r="R11" s="72">
        <v>41</v>
      </c>
      <c r="S11" s="654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392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401</v>
      </c>
      <c r="AL11" s="72">
        <v>41</v>
      </c>
      <c r="AM11" s="662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402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407</v>
      </c>
      <c r="BF11" s="408">
        <v>40</v>
      </c>
      <c r="BG11" s="680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413</v>
      </c>
      <c r="BP11" s="408">
        <v>40</v>
      </c>
      <c r="BQ11" s="959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422</v>
      </c>
      <c r="BZ11" s="411">
        <v>36</v>
      </c>
      <c r="CA11" s="654">
        <f t="shared" si="12"/>
        <v>32086.799999999999</v>
      </c>
      <c r="CC11" s="62"/>
      <c r="CD11" s="1161" t="s">
        <v>605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425</v>
      </c>
      <c r="CJ11" s="411">
        <v>36</v>
      </c>
      <c r="CK11" s="654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420</v>
      </c>
      <c r="CT11" s="411">
        <v>36</v>
      </c>
      <c r="CU11" s="667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432</v>
      </c>
      <c r="DD11" s="72">
        <v>36</v>
      </c>
      <c r="DE11" s="654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445</v>
      </c>
      <c r="DN11" s="411">
        <v>36</v>
      </c>
      <c r="DO11" s="667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4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452</v>
      </c>
      <c r="EH11" s="72">
        <v>36</v>
      </c>
      <c r="EI11" s="654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461</v>
      </c>
      <c r="ER11" s="285">
        <v>32</v>
      </c>
      <c r="ES11" s="654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490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469</v>
      </c>
      <c r="FL11" s="285">
        <v>31</v>
      </c>
      <c r="FM11" s="654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488</v>
      </c>
      <c r="FV11" s="72">
        <v>32</v>
      </c>
      <c r="FW11" s="654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495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496</v>
      </c>
      <c r="GP11" s="72">
        <v>32</v>
      </c>
      <c r="GQ11" s="654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509</v>
      </c>
      <c r="GZ11" s="285">
        <v>31</v>
      </c>
      <c r="HA11" s="654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516</v>
      </c>
      <c r="HJ11" s="72">
        <v>31</v>
      </c>
      <c r="HK11" s="654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523</v>
      </c>
      <c r="HT11" s="285">
        <v>31</v>
      </c>
      <c r="HU11" s="654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530</v>
      </c>
      <c r="ID11" s="72">
        <v>31</v>
      </c>
      <c r="IE11" s="654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542</v>
      </c>
      <c r="IN11" s="72">
        <v>31</v>
      </c>
      <c r="IO11" s="654">
        <f t="shared" si="28"/>
        <v>27419.5</v>
      </c>
      <c r="IQ11" s="1090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564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566</v>
      </c>
      <c r="JH11" s="72">
        <v>32</v>
      </c>
      <c r="JI11" s="654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574</v>
      </c>
      <c r="JR11" s="72">
        <v>32</v>
      </c>
      <c r="JS11" s="654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577</v>
      </c>
      <c r="KB11" s="72">
        <v>33</v>
      </c>
      <c r="KC11" s="654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584</v>
      </c>
      <c r="KL11" s="72">
        <v>33</v>
      </c>
      <c r="KM11" s="654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583</v>
      </c>
      <c r="KV11" s="72">
        <v>33</v>
      </c>
      <c r="KW11" s="654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4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4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4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388</v>
      </c>
      <c r="R12" s="72">
        <v>41</v>
      </c>
      <c r="S12" s="654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392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401</v>
      </c>
      <c r="AL12" s="72">
        <v>41</v>
      </c>
      <c r="AM12" s="662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402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407</v>
      </c>
      <c r="BF12" s="408">
        <v>40</v>
      </c>
      <c r="BG12" s="680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413</v>
      </c>
      <c r="BP12" s="408">
        <v>40</v>
      </c>
      <c r="BQ12" s="959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422</v>
      </c>
      <c r="BZ12" s="411">
        <v>36</v>
      </c>
      <c r="CA12" s="654">
        <f t="shared" si="12"/>
        <v>32594.399999999998</v>
      </c>
      <c r="CD12" s="1161" t="s">
        <v>605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425</v>
      </c>
      <c r="CJ12" s="411">
        <v>36</v>
      </c>
      <c r="CK12" s="654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420</v>
      </c>
      <c r="CT12" s="411">
        <v>36</v>
      </c>
      <c r="CU12" s="667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432</v>
      </c>
      <c r="DD12" s="72">
        <v>36</v>
      </c>
      <c r="DE12" s="654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446</v>
      </c>
      <c r="DN12" s="411">
        <v>36</v>
      </c>
      <c r="DO12" s="667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4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452</v>
      </c>
      <c r="EH12" s="72">
        <v>36</v>
      </c>
      <c r="EI12" s="654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461</v>
      </c>
      <c r="ER12" s="285">
        <v>32</v>
      </c>
      <c r="ES12" s="654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498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469</v>
      </c>
      <c r="FL12" s="285">
        <v>31</v>
      </c>
      <c r="FM12" s="654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488</v>
      </c>
      <c r="FV12" s="72">
        <v>32</v>
      </c>
      <c r="FW12" s="654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495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496</v>
      </c>
      <c r="GP12" s="72">
        <v>32</v>
      </c>
      <c r="GQ12" s="654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509</v>
      </c>
      <c r="GZ12" s="285">
        <v>31</v>
      </c>
      <c r="HA12" s="654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516</v>
      </c>
      <c r="HJ12" s="72">
        <v>31</v>
      </c>
      <c r="HK12" s="654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523</v>
      </c>
      <c r="HT12" s="285">
        <v>31</v>
      </c>
      <c r="HU12" s="654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530</v>
      </c>
      <c r="ID12" s="72">
        <v>31</v>
      </c>
      <c r="IE12" s="654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542</v>
      </c>
      <c r="IN12" s="72">
        <v>31</v>
      </c>
      <c r="IO12" s="654">
        <f t="shared" si="28"/>
        <v>27940.3</v>
      </c>
      <c r="IQ12" s="1089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564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566</v>
      </c>
      <c r="JH12" s="72">
        <v>32</v>
      </c>
      <c r="JI12" s="654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574</v>
      </c>
      <c r="JR12" s="72">
        <v>32</v>
      </c>
      <c r="JS12" s="654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577</v>
      </c>
      <c r="KB12" s="72">
        <v>33</v>
      </c>
      <c r="KC12" s="654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584</v>
      </c>
      <c r="KL12" s="72">
        <v>33</v>
      </c>
      <c r="KM12" s="654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583</v>
      </c>
      <c r="KV12" s="72">
        <v>33</v>
      </c>
      <c r="KW12" s="654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4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4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4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388</v>
      </c>
      <c r="R13" s="72">
        <v>41</v>
      </c>
      <c r="S13" s="654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392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401</v>
      </c>
      <c r="AL13" s="72">
        <v>41</v>
      </c>
      <c r="AM13" s="662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402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407</v>
      </c>
      <c r="BF13" s="408">
        <v>40</v>
      </c>
      <c r="BG13" s="680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413</v>
      </c>
      <c r="BP13" s="408">
        <v>40</v>
      </c>
      <c r="BQ13" s="959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422</v>
      </c>
      <c r="BZ13" s="411">
        <v>36</v>
      </c>
      <c r="CA13" s="654">
        <f t="shared" si="12"/>
        <v>33620.400000000001</v>
      </c>
      <c r="CD13" s="1161" t="s">
        <v>605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425</v>
      </c>
      <c r="CJ13" s="411">
        <v>36</v>
      </c>
      <c r="CK13" s="654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420</v>
      </c>
      <c r="CT13" s="411">
        <v>36</v>
      </c>
      <c r="CU13" s="667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432</v>
      </c>
      <c r="DD13" s="72">
        <v>36</v>
      </c>
      <c r="DE13" s="654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446</v>
      </c>
      <c r="DN13" s="411">
        <v>36</v>
      </c>
      <c r="DO13" s="667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4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452</v>
      </c>
      <c r="EH13" s="72">
        <v>36</v>
      </c>
      <c r="EI13" s="654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461</v>
      </c>
      <c r="ER13" s="285">
        <v>32</v>
      </c>
      <c r="ES13" s="654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490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469</v>
      </c>
      <c r="FL13" s="285">
        <v>31</v>
      </c>
      <c r="FM13" s="654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488</v>
      </c>
      <c r="FV13" s="72">
        <v>32</v>
      </c>
      <c r="FW13" s="654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495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496</v>
      </c>
      <c r="GP13" s="72">
        <v>32</v>
      </c>
      <c r="GQ13" s="654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509</v>
      </c>
      <c r="GZ13" s="285">
        <v>31</v>
      </c>
      <c r="HA13" s="654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516</v>
      </c>
      <c r="HJ13" s="72">
        <v>31</v>
      </c>
      <c r="HK13" s="654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523</v>
      </c>
      <c r="HT13" s="285">
        <v>31</v>
      </c>
      <c r="HU13" s="654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530</v>
      </c>
      <c r="ID13" s="72">
        <v>31</v>
      </c>
      <c r="IE13" s="654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542</v>
      </c>
      <c r="IN13" s="72">
        <v>31</v>
      </c>
      <c r="IO13" s="654">
        <f t="shared" si="28"/>
        <v>27586.899999999998</v>
      </c>
      <c r="IQ13" s="1089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564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566</v>
      </c>
      <c r="JH13" s="72">
        <v>32</v>
      </c>
      <c r="JI13" s="654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574</v>
      </c>
      <c r="JR13" s="72">
        <v>32</v>
      </c>
      <c r="JS13" s="654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577</v>
      </c>
      <c r="KB13" s="72">
        <v>33</v>
      </c>
      <c r="KC13" s="654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584</v>
      </c>
      <c r="KL13" s="72">
        <v>33</v>
      </c>
      <c r="KM13" s="654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583</v>
      </c>
      <c r="KV13" s="72">
        <v>33</v>
      </c>
      <c r="KW13" s="654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4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4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4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388</v>
      </c>
      <c r="R14" s="72">
        <v>41</v>
      </c>
      <c r="S14" s="654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392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401</v>
      </c>
      <c r="AL14" s="72">
        <v>41</v>
      </c>
      <c r="AM14" s="662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402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407</v>
      </c>
      <c r="BF14" s="408">
        <v>40</v>
      </c>
      <c r="BG14" s="680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413</v>
      </c>
      <c r="BP14" s="408">
        <v>40</v>
      </c>
      <c r="BQ14" s="959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422</v>
      </c>
      <c r="BZ14" s="411">
        <v>36</v>
      </c>
      <c r="CA14" s="654">
        <f t="shared" si="12"/>
        <v>33213.599999999999</v>
      </c>
      <c r="CD14" s="1161" t="s">
        <v>605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425</v>
      </c>
      <c r="CJ14" s="411">
        <v>36</v>
      </c>
      <c r="CK14" s="654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420</v>
      </c>
      <c r="CT14" s="411">
        <v>36</v>
      </c>
      <c r="CU14" s="667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432</v>
      </c>
      <c r="DD14" s="72">
        <v>36</v>
      </c>
      <c r="DE14" s="654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446</v>
      </c>
      <c r="DN14" s="411">
        <v>36</v>
      </c>
      <c r="DO14" s="667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4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452</v>
      </c>
      <c r="EH14" s="72">
        <v>36</v>
      </c>
      <c r="EI14" s="654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461</v>
      </c>
      <c r="ER14" s="285">
        <v>32</v>
      </c>
      <c r="ES14" s="654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498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469</v>
      </c>
      <c r="FL14" s="285">
        <v>31</v>
      </c>
      <c r="FM14" s="654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488</v>
      </c>
      <c r="FV14" s="72">
        <v>32</v>
      </c>
      <c r="FW14" s="654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495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496</v>
      </c>
      <c r="GP14" s="72">
        <v>32</v>
      </c>
      <c r="GQ14" s="654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509</v>
      </c>
      <c r="GZ14" s="285">
        <v>31</v>
      </c>
      <c r="HA14" s="654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516</v>
      </c>
      <c r="HJ14" s="72">
        <v>31</v>
      </c>
      <c r="HK14" s="654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523</v>
      </c>
      <c r="HT14" s="285">
        <v>31</v>
      </c>
      <c r="HU14" s="654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530</v>
      </c>
      <c r="ID14" s="72">
        <v>31</v>
      </c>
      <c r="IE14" s="654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542</v>
      </c>
      <c r="IN14" s="72">
        <v>31</v>
      </c>
      <c r="IO14" s="654">
        <f t="shared" si="28"/>
        <v>28445.600000000002</v>
      </c>
      <c r="IQ14" s="1040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564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566</v>
      </c>
      <c r="JH14" s="72">
        <v>32</v>
      </c>
      <c r="JI14" s="654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574</v>
      </c>
      <c r="JR14" s="72">
        <v>32</v>
      </c>
      <c r="JS14" s="654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577</v>
      </c>
      <c r="KB14" s="72">
        <v>33</v>
      </c>
      <c r="KC14" s="654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584</v>
      </c>
      <c r="KL14" s="72">
        <v>33</v>
      </c>
      <c r="KM14" s="654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583</v>
      </c>
      <c r="KV14" s="72">
        <v>33</v>
      </c>
      <c r="KW14" s="654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4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4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4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388</v>
      </c>
      <c r="R15" s="72">
        <v>41</v>
      </c>
      <c r="S15" s="654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392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401</v>
      </c>
      <c r="AL15" s="72">
        <v>41</v>
      </c>
      <c r="AM15" s="662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402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407</v>
      </c>
      <c r="BF15" s="408">
        <v>40</v>
      </c>
      <c r="BG15" s="680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413</v>
      </c>
      <c r="BP15" s="408">
        <v>40</v>
      </c>
      <c r="BQ15" s="959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422</v>
      </c>
      <c r="BZ15" s="411">
        <v>36</v>
      </c>
      <c r="CA15" s="654">
        <f t="shared" si="12"/>
        <v>32349.600000000002</v>
      </c>
      <c r="CD15" s="1161" t="s">
        <v>605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425</v>
      </c>
      <c r="CJ15" s="411">
        <v>36</v>
      </c>
      <c r="CK15" s="654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420</v>
      </c>
      <c r="CT15" s="411">
        <v>36</v>
      </c>
      <c r="CU15" s="667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432</v>
      </c>
      <c r="DD15" s="72">
        <v>36</v>
      </c>
      <c r="DE15" s="654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446</v>
      </c>
      <c r="DN15" s="411">
        <v>36</v>
      </c>
      <c r="DO15" s="667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4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452</v>
      </c>
      <c r="EH15" s="72">
        <v>36</v>
      </c>
      <c r="EI15" s="654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462</v>
      </c>
      <c r="ER15" s="285">
        <v>32</v>
      </c>
      <c r="ES15" s="654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472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469</v>
      </c>
      <c r="FL15" s="285">
        <v>31</v>
      </c>
      <c r="FM15" s="654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488</v>
      </c>
      <c r="FV15" s="72">
        <v>32</v>
      </c>
      <c r="FW15" s="654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495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496</v>
      </c>
      <c r="GP15" s="72">
        <v>32</v>
      </c>
      <c r="GQ15" s="654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509</v>
      </c>
      <c r="GZ15" s="285">
        <v>31</v>
      </c>
      <c r="HA15" s="654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516</v>
      </c>
      <c r="HJ15" s="72">
        <v>31</v>
      </c>
      <c r="HK15" s="654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523</v>
      </c>
      <c r="HT15" s="285">
        <v>31</v>
      </c>
      <c r="HU15" s="654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530</v>
      </c>
      <c r="ID15" s="72">
        <v>31</v>
      </c>
      <c r="IE15" s="654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542</v>
      </c>
      <c r="IN15" s="72">
        <v>31</v>
      </c>
      <c r="IO15" s="654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564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566</v>
      </c>
      <c r="JH15" s="72">
        <v>32</v>
      </c>
      <c r="JI15" s="654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574</v>
      </c>
      <c r="JR15" s="72">
        <v>32</v>
      </c>
      <c r="JS15" s="654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577</v>
      </c>
      <c r="KB15" s="72">
        <v>33</v>
      </c>
      <c r="KC15" s="654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584</v>
      </c>
      <c r="KL15" s="72">
        <v>33</v>
      </c>
      <c r="KM15" s="654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583</v>
      </c>
      <c r="KV15" s="72">
        <v>33</v>
      </c>
      <c r="KW15" s="654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4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4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4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388</v>
      </c>
      <c r="R16" s="72">
        <v>41</v>
      </c>
      <c r="S16" s="654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392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401</v>
      </c>
      <c r="AL16" s="72">
        <v>41</v>
      </c>
      <c r="AM16" s="662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402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407</v>
      </c>
      <c r="BF16" s="408">
        <v>40</v>
      </c>
      <c r="BG16" s="680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413</v>
      </c>
      <c r="BP16" s="408">
        <v>40</v>
      </c>
      <c r="BQ16" s="959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422</v>
      </c>
      <c r="BZ16" s="411">
        <v>36</v>
      </c>
      <c r="CA16" s="654">
        <f t="shared" si="12"/>
        <v>31564.799999999999</v>
      </c>
      <c r="CD16" s="1161" t="s">
        <v>607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425</v>
      </c>
      <c r="CJ16" s="411">
        <v>36</v>
      </c>
      <c r="CK16" s="654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420</v>
      </c>
      <c r="CT16" s="411">
        <v>36</v>
      </c>
      <c r="CU16" s="667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432</v>
      </c>
      <c r="DD16" s="72">
        <v>36</v>
      </c>
      <c r="DE16" s="654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446</v>
      </c>
      <c r="DN16" s="411">
        <v>36</v>
      </c>
      <c r="DO16" s="667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4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452</v>
      </c>
      <c r="EH16" s="72">
        <v>36</v>
      </c>
      <c r="EI16" s="654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462</v>
      </c>
      <c r="ER16" s="285">
        <v>32</v>
      </c>
      <c r="ES16" s="654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472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469</v>
      </c>
      <c r="FL16" s="285">
        <v>31</v>
      </c>
      <c r="FM16" s="654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488</v>
      </c>
      <c r="FV16" s="72">
        <v>32</v>
      </c>
      <c r="FW16" s="654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495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496</v>
      </c>
      <c r="GP16" s="72">
        <v>32</v>
      </c>
      <c r="GQ16" s="654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509</v>
      </c>
      <c r="GZ16" s="285">
        <v>31</v>
      </c>
      <c r="HA16" s="654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516</v>
      </c>
      <c r="HJ16" s="72">
        <v>31</v>
      </c>
      <c r="HK16" s="654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523</v>
      </c>
      <c r="HT16" s="285">
        <v>31</v>
      </c>
      <c r="HU16" s="654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530</v>
      </c>
      <c r="ID16" s="72">
        <v>31</v>
      </c>
      <c r="IE16" s="654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541</v>
      </c>
      <c r="IN16" s="72">
        <v>31</v>
      </c>
      <c r="IO16" s="654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564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566</v>
      </c>
      <c r="JH16" s="72">
        <v>32</v>
      </c>
      <c r="JI16" s="654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574</v>
      </c>
      <c r="JR16" s="72">
        <v>32</v>
      </c>
      <c r="JS16" s="654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577</v>
      </c>
      <c r="KB16" s="72">
        <v>33</v>
      </c>
      <c r="KC16" s="654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584</v>
      </c>
      <c r="KL16" s="72">
        <v>33</v>
      </c>
      <c r="KM16" s="654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583</v>
      </c>
      <c r="KV16" s="72">
        <v>33</v>
      </c>
      <c r="KW16" s="654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4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4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4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388</v>
      </c>
      <c r="R17" s="72">
        <v>41</v>
      </c>
      <c r="S17" s="654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392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401</v>
      </c>
      <c r="AL17" s="72">
        <v>41</v>
      </c>
      <c r="AM17" s="662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402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407</v>
      </c>
      <c r="BF17" s="408">
        <v>40</v>
      </c>
      <c r="BG17" s="680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413</v>
      </c>
      <c r="BP17" s="408">
        <v>40</v>
      </c>
      <c r="BQ17" s="959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422</v>
      </c>
      <c r="BZ17" s="411">
        <v>36</v>
      </c>
      <c r="CA17" s="654">
        <f t="shared" si="12"/>
        <v>33768</v>
      </c>
      <c r="CD17" s="1161" t="s">
        <v>606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425</v>
      </c>
      <c r="CJ17" s="411">
        <v>36</v>
      </c>
      <c r="CK17" s="654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420</v>
      </c>
      <c r="CT17" s="411">
        <v>36</v>
      </c>
      <c r="CU17" s="667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432</v>
      </c>
      <c r="DD17" s="72">
        <v>36</v>
      </c>
      <c r="DE17" s="654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446</v>
      </c>
      <c r="DN17" s="411">
        <v>36</v>
      </c>
      <c r="DO17" s="667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4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451</v>
      </c>
      <c r="EH17" s="72">
        <v>36</v>
      </c>
      <c r="EI17" s="654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462</v>
      </c>
      <c r="ER17" s="285">
        <v>32</v>
      </c>
      <c r="ES17" s="654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481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469</v>
      </c>
      <c r="FL17" s="285">
        <v>31</v>
      </c>
      <c r="FM17" s="654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488</v>
      </c>
      <c r="FV17" s="72">
        <v>32</v>
      </c>
      <c r="FW17" s="654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495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496</v>
      </c>
      <c r="GP17" s="72">
        <v>32</v>
      </c>
      <c r="GQ17" s="654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509</v>
      </c>
      <c r="GZ17" s="285">
        <v>31</v>
      </c>
      <c r="HA17" s="654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516</v>
      </c>
      <c r="HJ17" s="72">
        <v>31</v>
      </c>
      <c r="HK17" s="654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523</v>
      </c>
      <c r="HT17" s="285">
        <v>31</v>
      </c>
      <c r="HU17" s="654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530</v>
      </c>
      <c r="ID17" s="72">
        <v>31</v>
      </c>
      <c r="IE17" s="654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541</v>
      </c>
      <c r="IN17" s="72">
        <v>31</v>
      </c>
      <c r="IO17" s="654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564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566</v>
      </c>
      <c r="JH17" s="72">
        <v>32</v>
      </c>
      <c r="JI17" s="654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574</v>
      </c>
      <c r="JR17" s="72">
        <v>32</v>
      </c>
      <c r="JS17" s="654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577</v>
      </c>
      <c r="KB17" s="72">
        <v>33</v>
      </c>
      <c r="KC17" s="654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584</v>
      </c>
      <c r="KL17" s="72">
        <v>33</v>
      </c>
      <c r="KM17" s="654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583</v>
      </c>
      <c r="KV17" s="72">
        <v>33</v>
      </c>
      <c r="KW17" s="654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4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4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4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388</v>
      </c>
      <c r="R18" s="72">
        <v>41</v>
      </c>
      <c r="S18" s="654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392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398</v>
      </c>
      <c r="AL18" s="72">
        <v>41</v>
      </c>
      <c r="AM18" s="662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403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407</v>
      </c>
      <c r="BF18" s="408">
        <v>40</v>
      </c>
      <c r="BG18" s="680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413</v>
      </c>
      <c r="BP18" s="408">
        <v>40</v>
      </c>
      <c r="BQ18" s="959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422</v>
      </c>
      <c r="BZ18" s="411">
        <v>36</v>
      </c>
      <c r="CA18" s="654">
        <f t="shared" si="12"/>
        <v>33296.400000000001</v>
      </c>
      <c r="CD18" s="1161" t="s">
        <v>607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425</v>
      </c>
      <c r="CJ18" s="411">
        <v>36</v>
      </c>
      <c r="CK18" s="654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420</v>
      </c>
      <c r="CT18" s="411">
        <v>36</v>
      </c>
      <c r="CU18" s="667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440</v>
      </c>
      <c r="DD18" s="72">
        <v>36</v>
      </c>
      <c r="DE18" s="654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445</v>
      </c>
      <c r="DN18" s="411">
        <v>36</v>
      </c>
      <c r="DO18" s="667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4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451</v>
      </c>
      <c r="EH18" s="72">
        <v>36</v>
      </c>
      <c r="EI18" s="654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462</v>
      </c>
      <c r="ER18" s="285">
        <v>32</v>
      </c>
      <c r="ES18" s="654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472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470</v>
      </c>
      <c r="FL18" s="285">
        <v>31</v>
      </c>
      <c r="FM18" s="654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489</v>
      </c>
      <c r="FV18" s="72">
        <v>32</v>
      </c>
      <c r="FW18" s="654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495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496</v>
      </c>
      <c r="GP18" s="72">
        <v>32</v>
      </c>
      <c r="GQ18" s="654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509</v>
      </c>
      <c r="GZ18" s="285">
        <v>31</v>
      </c>
      <c r="HA18" s="654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516</v>
      </c>
      <c r="HJ18" s="72">
        <v>31</v>
      </c>
      <c r="HK18" s="654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529</v>
      </c>
      <c r="HT18" s="285">
        <v>31</v>
      </c>
      <c r="HU18" s="654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534</v>
      </c>
      <c r="ID18" s="72">
        <v>31</v>
      </c>
      <c r="IE18" s="654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542</v>
      </c>
      <c r="IN18" s="72">
        <v>31</v>
      </c>
      <c r="IO18" s="654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526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566</v>
      </c>
      <c r="JH18" s="72">
        <v>32</v>
      </c>
      <c r="JI18" s="654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575</v>
      </c>
      <c r="JR18" s="72">
        <v>32</v>
      </c>
      <c r="JS18" s="654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578</v>
      </c>
      <c r="KB18" s="72">
        <v>33</v>
      </c>
      <c r="KC18" s="654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585</v>
      </c>
      <c r="KL18" s="72">
        <v>33</v>
      </c>
      <c r="KM18" s="654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528</v>
      </c>
      <c r="KV18" s="72">
        <v>33</v>
      </c>
      <c r="KW18" s="654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4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4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4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388</v>
      </c>
      <c r="R19" s="72">
        <v>41</v>
      </c>
      <c r="S19" s="654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393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398</v>
      </c>
      <c r="AL19" s="72">
        <v>41</v>
      </c>
      <c r="AM19" s="662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403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408</v>
      </c>
      <c r="BF19" s="408">
        <v>40</v>
      </c>
      <c r="BG19" s="680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414</v>
      </c>
      <c r="BP19" s="408">
        <v>40</v>
      </c>
      <c r="BQ19" s="959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423</v>
      </c>
      <c r="BZ19" s="411">
        <v>36</v>
      </c>
      <c r="CA19" s="654">
        <f t="shared" si="12"/>
        <v>32234.399999999998</v>
      </c>
      <c r="CD19" s="1161" t="s">
        <v>605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426</v>
      </c>
      <c r="CJ19" s="411">
        <v>36</v>
      </c>
      <c r="CK19" s="654">
        <f t="shared" si="13"/>
        <v>33001.56</v>
      </c>
      <c r="CN19" s="712"/>
      <c r="CO19" s="15">
        <v>12</v>
      </c>
      <c r="CP19" s="93">
        <v>875</v>
      </c>
      <c r="CQ19" s="409">
        <v>44482</v>
      </c>
      <c r="CR19" s="93">
        <v>875</v>
      </c>
      <c r="CS19" s="412" t="s">
        <v>421</v>
      </c>
      <c r="CT19" s="411">
        <v>36</v>
      </c>
      <c r="CU19" s="667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440</v>
      </c>
      <c r="DD19" s="72">
        <v>36</v>
      </c>
      <c r="DE19" s="654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446</v>
      </c>
      <c r="DN19" s="411">
        <v>36</v>
      </c>
      <c r="DO19" s="667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4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451</v>
      </c>
      <c r="EH19" s="72">
        <v>36</v>
      </c>
      <c r="EI19" s="654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462</v>
      </c>
      <c r="ER19" s="285">
        <v>32</v>
      </c>
      <c r="ES19" s="654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472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470</v>
      </c>
      <c r="FL19" s="285">
        <v>31</v>
      </c>
      <c r="FM19" s="654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489</v>
      </c>
      <c r="FV19" s="72">
        <v>32</v>
      </c>
      <c r="FW19" s="654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439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497</v>
      </c>
      <c r="GP19" s="72">
        <v>32</v>
      </c>
      <c r="GQ19" s="654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510</v>
      </c>
      <c r="GZ19" s="285">
        <v>31</v>
      </c>
      <c r="HA19" s="654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518</v>
      </c>
      <c r="HJ19" s="72">
        <v>31</v>
      </c>
      <c r="HK19" s="654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529</v>
      </c>
      <c r="HT19" s="285">
        <v>31</v>
      </c>
      <c r="HU19" s="654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534</v>
      </c>
      <c r="ID19" s="72">
        <v>31</v>
      </c>
      <c r="IE19" s="654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541</v>
      </c>
      <c r="IN19" s="72">
        <v>31</v>
      </c>
      <c r="IO19" s="654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526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567</v>
      </c>
      <c r="JH19" s="72">
        <v>32</v>
      </c>
      <c r="JI19" s="654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575</v>
      </c>
      <c r="JR19" s="72">
        <v>32</v>
      </c>
      <c r="JS19" s="654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578</v>
      </c>
      <c r="KB19" s="72">
        <v>33</v>
      </c>
      <c r="KC19" s="654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585</v>
      </c>
      <c r="KL19" s="72">
        <v>33</v>
      </c>
      <c r="KM19" s="654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528</v>
      </c>
      <c r="KV19" s="72">
        <v>33</v>
      </c>
      <c r="KW19" s="654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4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4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4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389</v>
      </c>
      <c r="R20" s="72">
        <v>41</v>
      </c>
      <c r="S20" s="654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393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398</v>
      </c>
      <c r="AL20" s="72">
        <v>41</v>
      </c>
      <c r="AM20" s="662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403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408</v>
      </c>
      <c r="BF20" s="408">
        <v>40</v>
      </c>
      <c r="BG20" s="680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414</v>
      </c>
      <c r="BP20" s="408">
        <v>40</v>
      </c>
      <c r="BQ20" s="959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423</v>
      </c>
      <c r="BZ20" s="411">
        <v>36</v>
      </c>
      <c r="CA20" s="654">
        <f t="shared" si="12"/>
        <v>33278.400000000001</v>
      </c>
      <c r="CD20" s="1161" t="s">
        <v>607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426</v>
      </c>
      <c r="CJ20" s="411">
        <v>36</v>
      </c>
      <c r="CK20" s="654">
        <f t="shared" si="13"/>
        <v>32968.799999999996</v>
      </c>
      <c r="CN20" s="712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421</v>
      </c>
      <c r="CT20" s="411">
        <v>36</v>
      </c>
      <c r="CU20" s="667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440</v>
      </c>
      <c r="DD20" s="72">
        <v>36</v>
      </c>
      <c r="DE20" s="654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445</v>
      </c>
      <c r="DN20" s="411">
        <v>36</v>
      </c>
      <c r="DO20" s="667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4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451</v>
      </c>
      <c r="EH20" s="72">
        <v>36</v>
      </c>
      <c r="EI20" s="654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462</v>
      </c>
      <c r="ER20" s="285">
        <v>32</v>
      </c>
      <c r="ES20" s="654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481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470</v>
      </c>
      <c r="FL20" s="285">
        <v>31</v>
      </c>
      <c r="FM20" s="654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489</v>
      </c>
      <c r="FV20" s="72">
        <v>32</v>
      </c>
      <c r="FW20" s="654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439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497</v>
      </c>
      <c r="GP20" s="72">
        <v>32</v>
      </c>
      <c r="GQ20" s="654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510</v>
      </c>
      <c r="GZ20" s="285">
        <v>31</v>
      </c>
      <c r="HA20" s="654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518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529</v>
      </c>
      <c r="HT20" s="285">
        <v>31</v>
      </c>
      <c r="HU20" s="654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534</v>
      </c>
      <c r="ID20" s="72">
        <v>31</v>
      </c>
      <c r="IE20" s="654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541</v>
      </c>
      <c r="IN20" s="72">
        <v>31</v>
      </c>
      <c r="IO20" s="654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526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567</v>
      </c>
      <c r="JH20" s="72">
        <v>32</v>
      </c>
      <c r="JI20" s="654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575</v>
      </c>
      <c r="JR20" s="72">
        <v>32</v>
      </c>
      <c r="JS20" s="654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578</v>
      </c>
      <c r="KB20" s="72">
        <v>33</v>
      </c>
      <c r="KC20" s="654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585</v>
      </c>
      <c r="KL20" s="72">
        <v>33</v>
      </c>
      <c r="KM20" s="654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528</v>
      </c>
      <c r="KV20" s="72">
        <v>33</v>
      </c>
      <c r="KW20" s="654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4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4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4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389</v>
      </c>
      <c r="R21" s="72">
        <v>41</v>
      </c>
      <c r="S21" s="654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393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398</v>
      </c>
      <c r="AL21" s="72">
        <v>41</v>
      </c>
      <c r="AM21" s="662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403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408</v>
      </c>
      <c r="BF21" s="408">
        <v>40</v>
      </c>
      <c r="BG21" s="680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414</v>
      </c>
      <c r="BP21" s="408">
        <v>40</v>
      </c>
      <c r="BQ21" s="959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423</v>
      </c>
      <c r="BZ21" s="411">
        <v>36</v>
      </c>
      <c r="CA21" s="654">
        <f t="shared" si="12"/>
        <v>31172.399999999998</v>
      </c>
      <c r="CD21" s="1161" t="s">
        <v>607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426</v>
      </c>
      <c r="CJ21" s="411">
        <v>36</v>
      </c>
      <c r="CK21" s="654">
        <f t="shared" si="13"/>
        <v>34225.919999999998</v>
      </c>
      <c r="CN21" s="712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421</v>
      </c>
      <c r="CT21" s="411">
        <v>36</v>
      </c>
      <c r="CU21" s="667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440</v>
      </c>
      <c r="DD21" s="72">
        <v>36</v>
      </c>
      <c r="DE21" s="654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445</v>
      </c>
      <c r="DN21" s="411">
        <v>36</v>
      </c>
      <c r="DO21" s="667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4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451</v>
      </c>
      <c r="EH21" s="72">
        <v>36</v>
      </c>
      <c r="EI21" s="654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462</v>
      </c>
      <c r="ER21" s="285">
        <v>32</v>
      </c>
      <c r="ES21" s="654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472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470</v>
      </c>
      <c r="FL21" s="285">
        <v>31</v>
      </c>
      <c r="FM21" s="654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489</v>
      </c>
      <c r="FV21" s="72">
        <v>32</v>
      </c>
      <c r="FW21" s="654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439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497</v>
      </c>
      <c r="GP21" s="72">
        <v>32</v>
      </c>
      <c r="GQ21" s="654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510</v>
      </c>
      <c r="GZ21" s="285">
        <v>31</v>
      </c>
      <c r="HA21" s="654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518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529</v>
      </c>
      <c r="HT21" s="285">
        <v>31</v>
      </c>
      <c r="HU21" s="654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534</v>
      </c>
      <c r="ID21" s="72">
        <v>31</v>
      </c>
      <c r="IE21" s="654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541</v>
      </c>
      <c r="IN21" s="72">
        <v>31</v>
      </c>
      <c r="IO21" s="654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526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567</v>
      </c>
      <c r="JH21" s="72">
        <v>32</v>
      </c>
      <c r="JI21" s="654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575</v>
      </c>
      <c r="JR21" s="72">
        <v>32</v>
      </c>
      <c r="JS21" s="654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578</v>
      </c>
      <c r="KB21" s="72">
        <v>33</v>
      </c>
      <c r="KC21" s="654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585</v>
      </c>
      <c r="KL21" s="72">
        <v>33</v>
      </c>
      <c r="KM21" s="654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528</v>
      </c>
      <c r="KV21" s="72">
        <v>33</v>
      </c>
      <c r="KW21" s="654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4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4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4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389</v>
      </c>
      <c r="R22" s="72">
        <v>41</v>
      </c>
      <c r="S22" s="654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393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398</v>
      </c>
      <c r="AL22" s="72">
        <v>41</v>
      </c>
      <c r="AM22" s="662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403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408</v>
      </c>
      <c r="BF22" s="408">
        <v>40</v>
      </c>
      <c r="BG22" s="680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414</v>
      </c>
      <c r="BP22" s="408">
        <v>40</v>
      </c>
      <c r="BQ22" s="959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423</v>
      </c>
      <c r="BZ22" s="411">
        <v>36</v>
      </c>
      <c r="CA22" s="654">
        <f t="shared" si="12"/>
        <v>31809.600000000002</v>
      </c>
      <c r="CD22" s="1161" t="s">
        <v>607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426</v>
      </c>
      <c r="CJ22" s="411">
        <v>36</v>
      </c>
      <c r="CK22" s="654">
        <f t="shared" si="13"/>
        <v>33572.880000000005</v>
      </c>
      <c r="CN22" s="712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421</v>
      </c>
      <c r="CT22" s="411">
        <v>36</v>
      </c>
      <c r="CU22" s="667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440</v>
      </c>
      <c r="DD22" s="72">
        <v>36</v>
      </c>
      <c r="DE22" s="654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445</v>
      </c>
      <c r="DN22" s="411">
        <v>36</v>
      </c>
      <c r="DO22" s="667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4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451</v>
      </c>
      <c r="EH22" s="72">
        <v>36</v>
      </c>
      <c r="EI22" s="654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462</v>
      </c>
      <c r="ER22" s="285">
        <v>32</v>
      </c>
      <c r="ES22" s="654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472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69">
        <v>909.9</v>
      </c>
      <c r="FK22" s="284" t="s">
        <v>470</v>
      </c>
      <c r="FL22" s="285">
        <v>31</v>
      </c>
      <c r="FM22" s="654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489</v>
      </c>
      <c r="FV22" s="72">
        <v>32</v>
      </c>
      <c r="FW22" s="654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439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497</v>
      </c>
      <c r="GP22" s="72">
        <v>32</v>
      </c>
      <c r="GQ22" s="654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510</v>
      </c>
      <c r="GZ22" s="285">
        <v>31</v>
      </c>
      <c r="HA22" s="654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518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529</v>
      </c>
      <c r="HT22" s="285">
        <v>31</v>
      </c>
      <c r="HU22" s="654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534</v>
      </c>
      <c r="ID22" s="72">
        <v>31</v>
      </c>
      <c r="IE22" s="654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541</v>
      </c>
      <c r="IN22" s="72">
        <v>31</v>
      </c>
      <c r="IO22" s="654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526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567</v>
      </c>
      <c r="JH22" s="72">
        <v>32</v>
      </c>
      <c r="JI22" s="654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575</v>
      </c>
      <c r="JR22" s="72">
        <v>32</v>
      </c>
      <c r="JS22" s="654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578</v>
      </c>
      <c r="KB22" s="72">
        <v>33</v>
      </c>
      <c r="KC22" s="654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585</v>
      </c>
      <c r="KL22" s="72">
        <v>33</v>
      </c>
      <c r="KM22" s="654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528</v>
      </c>
      <c r="KV22" s="72">
        <v>33</v>
      </c>
      <c r="KW22" s="654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4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4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4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389</v>
      </c>
      <c r="R23" s="72">
        <v>41</v>
      </c>
      <c r="S23" s="654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393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398</v>
      </c>
      <c r="AL23" s="72">
        <v>41</v>
      </c>
      <c r="AM23" s="662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403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408</v>
      </c>
      <c r="BF23" s="408">
        <v>40</v>
      </c>
      <c r="BG23" s="680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414</v>
      </c>
      <c r="BP23" s="408">
        <v>40</v>
      </c>
      <c r="BQ23" s="959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423</v>
      </c>
      <c r="BZ23" s="411">
        <v>36</v>
      </c>
      <c r="CA23" s="654">
        <f t="shared" si="12"/>
        <v>32349.600000000002</v>
      </c>
      <c r="CD23" s="1161" t="s">
        <v>607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426</v>
      </c>
      <c r="CJ23" s="411">
        <v>36</v>
      </c>
      <c r="CK23" s="654">
        <f t="shared" si="13"/>
        <v>32919.840000000004</v>
      </c>
      <c r="CN23" s="712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421</v>
      </c>
      <c r="CT23" s="411">
        <v>36</v>
      </c>
      <c r="CU23" s="667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440</v>
      </c>
      <c r="DD23" s="72">
        <v>36</v>
      </c>
      <c r="DE23" s="654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445</v>
      </c>
      <c r="DN23" s="411">
        <v>36</v>
      </c>
      <c r="DO23" s="667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4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451</v>
      </c>
      <c r="EH23" s="72">
        <v>36</v>
      </c>
      <c r="EI23" s="654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462</v>
      </c>
      <c r="ER23" s="285">
        <v>32</v>
      </c>
      <c r="ES23" s="654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472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470</v>
      </c>
      <c r="FL23" s="285">
        <v>31</v>
      </c>
      <c r="FM23" s="654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489</v>
      </c>
      <c r="FV23" s="72">
        <v>32</v>
      </c>
      <c r="FW23" s="654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439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497</v>
      </c>
      <c r="GP23" s="72">
        <v>32</v>
      </c>
      <c r="GQ23" s="654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510</v>
      </c>
      <c r="GZ23" s="285">
        <v>31</v>
      </c>
      <c r="HA23" s="654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518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529</v>
      </c>
      <c r="HT23" s="285">
        <v>31</v>
      </c>
      <c r="HU23" s="654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534</v>
      </c>
      <c r="ID23" s="72">
        <v>31</v>
      </c>
      <c r="IE23" s="654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541</v>
      </c>
      <c r="IN23" s="72">
        <v>31</v>
      </c>
      <c r="IO23" s="654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526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567</v>
      </c>
      <c r="JH23" s="72">
        <v>32</v>
      </c>
      <c r="JI23" s="654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575</v>
      </c>
      <c r="JR23" s="72">
        <v>32</v>
      </c>
      <c r="JS23" s="654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578</v>
      </c>
      <c r="KB23" s="72">
        <v>33</v>
      </c>
      <c r="KC23" s="654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585</v>
      </c>
      <c r="KL23" s="72">
        <v>33</v>
      </c>
      <c r="KM23" s="654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528</v>
      </c>
      <c r="KV23" s="72">
        <v>33</v>
      </c>
      <c r="KW23" s="654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4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4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4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389</v>
      </c>
      <c r="R24" s="72">
        <v>41</v>
      </c>
      <c r="S24" s="654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393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398</v>
      </c>
      <c r="AL24" s="72">
        <v>41</v>
      </c>
      <c r="AM24" s="662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403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408</v>
      </c>
      <c r="BF24" s="408">
        <v>40</v>
      </c>
      <c r="BG24" s="680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414</v>
      </c>
      <c r="BP24" s="408">
        <v>40</v>
      </c>
      <c r="BQ24" s="959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423</v>
      </c>
      <c r="BZ24" s="411">
        <v>36</v>
      </c>
      <c r="CA24" s="654">
        <f t="shared" si="12"/>
        <v>32673.600000000002</v>
      </c>
      <c r="CD24" s="1161" t="s">
        <v>607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426</v>
      </c>
      <c r="CJ24" s="411">
        <v>36</v>
      </c>
      <c r="CK24" s="654">
        <f t="shared" si="13"/>
        <v>32185.079999999998</v>
      </c>
      <c r="CN24" s="712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421</v>
      </c>
      <c r="CT24" s="411">
        <v>36</v>
      </c>
      <c r="CU24" s="667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440</v>
      </c>
      <c r="DD24" s="72">
        <v>36</v>
      </c>
      <c r="DE24" s="654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445</v>
      </c>
      <c r="DN24" s="411">
        <v>36</v>
      </c>
      <c r="DO24" s="667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4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451</v>
      </c>
      <c r="EH24" s="72">
        <v>36</v>
      </c>
      <c r="EI24" s="654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461</v>
      </c>
      <c r="ER24" s="285">
        <v>32</v>
      </c>
      <c r="ES24" s="654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467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470</v>
      </c>
      <c r="FL24" s="285">
        <v>31</v>
      </c>
      <c r="FM24" s="654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489</v>
      </c>
      <c r="FV24" s="72">
        <v>32</v>
      </c>
      <c r="FW24" s="654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439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497</v>
      </c>
      <c r="GP24" s="72">
        <v>32</v>
      </c>
      <c r="GQ24" s="654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510</v>
      </c>
      <c r="GZ24" s="285">
        <v>31</v>
      </c>
      <c r="HA24" s="654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518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529</v>
      </c>
      <c r="HT24" s="285">
        <v>31</v>
      </c>
      <c r="HU24" s="654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534</v>
      </c>
      <c r="ID24" s="72">
        <v>31</v>
      </c>
      <c r="IE24" s="654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541</v>
      </c>
      <c r="IN24" s="72">
        <v>31</v>
      </c>
      <c r="IO24" s="654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526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567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575</v>
      </c>
      <c r="JR24" s="72">
        <v>32</v>
      </c>
      <c r="JS24" s="654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578</v>
      </c>
      <c r="KB24" s="72">
        <v>33</v>
      </c>
      <c r="KC24" s="654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585</v>
      </c>
      <c r="KL24" s="72">
        <v>33</v>
      </c>
      <c r="KM24" s="654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528</v>
      </c>
      <c r="KV24" s="72">
        <v>33</v>
      </c>
      <c r="KW24" s="654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4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4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4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389</v>
      </c>
      <c r="R25" s="72">
        <v>41</v>
      </c>
      <c r="S25" s="654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393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398</v>
      </c>
      <c r="AL25" s="72">
        <v>41</v>
      </c>
      <c r="AM25" s="662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403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408</v>
      </c>
      <c r="BF25" s="408">
        <v>40</v>
      </c>
      <c r="BG25" s="680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414</v>
      </c>
      <c r="BP25" s="408">
        <v>40</v>
      </c>
      <c r="BQ25" s="959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423</v>
      </c>
      <c r="BZ25" s="411">
        <v>36</v>
      </c>
      <c r="CA25" s="654">
        <f t="shared" si="12"/>
        <v>32691.600000000002</v>
      </c>
      <c r="CD25" s="1161" t="s">
        <v>604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426</v>
      </c>
      <c r="CJ25" s="411">
        <v>36</v>
      </c>
      <c r="CK25" s="654">
        <f t="shared" si="13"/>
        <v>32070.600000000002</v>
      </c>
      <c r="CN25" s="712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421</v>
      </c>
      <c r="CT25" s="411">
        <v>36</v>
      </c>
      <c r="CU25" s="667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440</v>
      </c>
      <c r="DD25" s="72">
        <v>36</v>
      </c>
      <c r="DE25" s="654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442</v>
      </c>
      <c r="DN25" s="411">
        <v>36</v>
      </c>
      <c r="DO25" s="667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4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451</v>
      </c>
      <c r="EH25" s="72">
        <v>36</v>
      </c>
      <c r="EI25" s="654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461</v>
      </c>
      <c r="ER25" s="285">
        <v>32</v>
      </c>
      <c r="ES25" s="654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465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470</v>
      </c>
      <c r="FL25" s="285">
        <v>31</v>
      </c>
      <c r="FM25" s="654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489</v>
      </c>
      <c r="FV25" s="72">
        <v>32</v>
      </c>
      <c r="FW25" s="654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439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497</v>
      </c>
      <c r="GP25" s="72">
        <v>32</v>
      </c>
      <c r="GQ25" s="654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510</v>
      </c>
      <c r="GZ25" s="285">
        <v>31</v>
      </c>
      <c r="HA25" s="654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518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529</v>
      </c>
      <c r="HT25" s="285">
        <v>31</v>
      </c>
      <c r="HU25" s="654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534</v>
      </c>
      <c r="ID25" s="72">
        <v>31</v>
      </c>
      <c r="IE25" s="654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541</v>
      </c>
      <c r="IN25" s="72">
        <v>31</v>
      </c>
      <c r="IO25" s="654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526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567</v>
      </c>
      <c r="JH25" s="72">
        <v>32</v>
      </c>
      <c r="JI25" s="654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575</v>
      </c>
      <c r="JR25" s="72">
        <v>32</v>
      </c>
      <c r="JS25" s="654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578</v>
      </c>
      <c r="KB25" s="72">
        <v>33</v>
      </c>
      <c r="KC25" s="654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585</v>
      </c>
      <c r="KL25" s="72">
        <v>33</v>
      </c>
      <c r="KM25" s="654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528</v>
      </c>
      <c r="KV25" s="72">
        <v>33</v>
      </c>
      <c r="KW25" s="654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4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4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4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389</v>
      </c>
      <c r="R26" s="72">
        <v>41</v>
      </c>
      <c r="S26" s="654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393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398</v>
      </c>
      <c r="AL26" s="72">
        <v>41</v>
      </c>
      <c r="AM26" s="662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403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408</v>
      </c>
      <c r="BF26" s="408">
        <v>40</v>
      </c>
      <c r="BG26" s="680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414</v>
      </c>
      <c r="BP26" s="408">
        <v>40</v>
      </c>
      <c r="BQ26" s="959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423</v>
      </c>
      <c r="BZ26" s="411">
        <v>36</v>
      </c>
      <c r="CA26" s="654">
        <f t="shared" si="12"/>
        <v>32788.799999999996</v>
      </c>
      <c r="CD26" s="1161" t="s">
        <v>605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426</v>
      </c>
      <c r="CJ26" s="411">
        <v>36</v>
      </c>
      <c r="CK26" s="654">
        <f t="shared" si="13"/>
        <v>34487.279999999999</v>
      </c>
      <c r="CN26" s="712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421</v>
      </c>
      <c r="CT26" s="411">
        <v>36</v>
      </c>
      <c r="CU26" s="667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440</v>
      </c>
      <c r="DD26" s="72">
        <v>36</v>
      </c>
      <c r="DE26" s="654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445</v>
      </c>
      <c r="DN26" s="411">
        <v>36</v>
      </c>
      <c r="DO26" s="667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4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451</v>
      </c>
      <c r="EH26" s="72">
        <v>36</v>
      </c>
      <c r="EI26" s="654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461</v>
      </c>
      <c r="ER26" s="285">
        <v>32</v>
      </c>
      <c r="ES26" s="654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472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470</v>
      </c>
      <c r="FL26" s="285">
        <v>31</v>
      </c>
      <c r="FM26" s="654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489</v>
      </c>
      <c r="FV26" s="72">
        <v>32</v>
      </c>
      <c r="FW26" s="654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439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497</v>
      </c>
      <c r="GP26" s="72">
        <v>32</v>
      </c>
      <c r="GQ26" s="654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510</v>
      </c>
      <c r="GZ26" s="285">
        <v>31</v>
      </c>
      <c r="HA26" s="654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518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529</v>
      </c>
      <c r="HT26" s="285">
        <v>31</v>
      </c>
      <c r="HU26" s="654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534</v>
      </c>
      <c r="ID26" s="72">
        <v>31</v>
      </c>
      <c r="IE26" s="654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541</v>
      </c>
      <c r="IN26" s="72">
        <v>31</v>
      </c>
      <c r="IO26" s="654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526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567</v>
      </c>
      <c r="JH26" s="72">
        <v>32</v>
      </c>
      <c r="JI26" s="654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575</v>
      </c>
      <c r="JR26" s="72">
        <v>32</v>
      </c>
      <c r="JS26" s="654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578</v>
      </c>
      <c r="KB26" s="72">
        <v>33</v>
      </c>
      <c r="KC26" s="654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585</v>
      </c>
      <c r="KL26" s="72">
        <v>33</v>
      </c>
      <c r="KM26" s="654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528</v>
      </c>
      <c r="KV26" s="72">
        <v>33</v>
      </c>
      <c r="KW26" s="654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4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4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4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389</v>
      </c>
      <c r="R27" s="72">
        <v>41</v>
      </c>
      <c r="S27" s="654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393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398</v>
      </c>
      <c r="AL27" s="72">
        <v>41</v>
      </c>
      <c r="AM27" s="662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403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408</v>
      </c>
      <c r="BF27" s="408">
        <v>40</v>
      </c>
      <c r="BG27" s="680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414</v>
      </c>
      <c r="BP27" s="408">
        <v>40</v>
      </c>
      <c r="BQ27" s="959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423</v>
      </c>
      <c r="BZ27" s="411">
        <v>36</v>
      </c>
      <c r="CA27" s="654">
        <f t="shared" si="12"/>
        <v>32281.200000000001</v>
      </c>
      <c r="CD27" s="1161" t="s">
        <v>607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426</v>
      </c>
      <c r="CJ27" s="411">
        <v>36</v>
      </c>
      <c r="CK27" s="654">
        <f t="shared" si="13"/>
        <v>34764.840000000004</v>
      </c>
      <c r="CN27" s="712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421</v>
      </c>
      <c r="CT27" s="411">
        <v>36</v>
      </c>
      <c r="CU27" s="667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440</v>
      </c>
      <c r="DD27" s="72">
        <v>36</v>
      </c>
      <c r="DE27" s="654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446</v>
      </c>
      <c r="DN27" s="411">
        <v>36</v>
      </c>
      <c r="DO27" s="667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4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448</v>
      </c>
      <c r="EH27" s="72">
        <v>36</v>
      </c>
      <c r="EI27" s="654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461</v>
      </c>
      <c r="ER27" s="285">
        <v>32</v>
      </c>
      <c r="ES27" s="654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472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470</v>
      </c>
      <c r="FL27" s="285">
        <v>31</v>
      </c>
      <c r="FM27" s="654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489</v>
      </c>
      <c r="FV27" s="72">
        <v>32</v>
      </c>
      <c r="FW27" s="654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439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497</v>
      </c>
      <c r="GP27" s="72">
        <v>32</v>
      </c>
      <c r="GQ27" s="654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510</v>
      </c>
      <c r="GZ27" s="285">
        <v>31</v>
      </c>
      <c r="HA27" s="654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518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529</v>
      </c>
      <c r="HT27" s="285">
        <v>31</v>
      </c>
      <c r="HU27" s="654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534</v>
      </c>
      <c r="ID27" s="72">
        <v>31</v>
      </c>
      <c r="IE27" s="654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542</v>
      </c>
      <c r="IN27" s="72">
        <v>31</v>
      </c>
      <c r="IO27" s="654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526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567</v>
      </c>
      <c r="JH27" s="72">
        <v>32</v>
      </c>
      <c r="JI27" s="654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575</v>
      </c>
      <c r="JR27" s="72">
        <v>32</v>
      </c>
      <c r="JS27" s="654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578</v>
      </c>
      <c r="KB27" s="72">
        <v>33</v>
      </c>
      <c r="KC27" s="654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585</v>
      </c>
      <c r="KL27" s="72">
        <v>33</v>
      </c>
      <c r="KM27" s="654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528</v>
      </c>
      <c r="KV27" s="72">
        <v>33</v>
      </c>
      <c r="KW27" s="654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4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4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4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389</v>
      </c>
      <c r="R28" s="72">
        <v>41</v>
      </c>
      <c r="S28" s="654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393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2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408</v>
      </c>
      <c r="BF28" s="408">
        <v>40</v>
      </c>
      <c r="BG28" s="959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414</v>
      </c>
      <c r="BP28" s="408">
        <v>40</v>
      </c>
      <c r="BQ28" s="680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4">
        <f t="shared" si="12"/>
        <v>0</v>
      </c>
      <c r="CD28" s="1162"/>
      <c r="CE28" s="15">
        <v>21</v>
      </c>
      <c r="CF28" s="93"/>
      <c r="CG28" s="409"/>
      <c r="CH28" s="93"/>
      <c r="CI28" s="412"/>
      <c r="CJ28" s="411"/>
      <c r="CK28" s="654">
        <f t="shared" si="13"/>
        <v>0</v>
      </c>
      <c r="CN28" s="712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421</v>
      </c>
      <c r="CT28" s="411">
        <v>36</v>
      </c>
      <c r="CU28" s="667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4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442</v>
      </c>
      <c r="DN28" s="411">
        <v>36</v>
      </c>
      <c r="DO28" s="667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4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451</v>
      </c>
      <c r="EH28" s="72">
        <v>36</v>
      </c>
      <c r="EI28" s="654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468</v>
      </c>
      <c r="ER28" s="285">
        <v>32</v>
      </c>
      <c r="ES28" s="654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465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4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4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439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497</v>
      </c>
      <c r="GP28" s="72">
        <v>32</v>
      </c>
      <c r="GQ28" s="654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510</v>
      </c>
      <c r="GZ28" s="285">
        <v>31</v>
      </c>
      <c r="HA28" s="654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518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4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4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541</v>
      </c>
      <c r="IN28" s="72">
        <v>31</v>
      </c>
      <c r="IO28" s="654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526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567</v>
      </c>
      <c r="JH28" s="72">
        <v>32</v>
      </c>
      <c r="JI28" s="654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4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578</v>
      </c>
      <c r="KB28" s="72">
        <v>33</v>
      </c>
      <c r="KC28" s="654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4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586</v>
      </c>
      <c r="KV28" s="72">
        <v>33</v>
      </c>
      <c r="KW28" s="654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4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4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4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389</v>
      </c>
      <c r="R29" s="72">
        <v>41</v>
      </c>
      <c r="S29" s="654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2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80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80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4">
        <v>0</v>
      </c>
      <c r="CD29" s="108"/>
      <c r="CE29" s="15">
        <v>22</v>
      </c>
      <c r="CF29" s="93"/>
      <c r="CG29" s="409"/>
      <c r="CH29" s="93"/>
      <c r="CI29" s="422"/>
      <c r="CJ29" s="411"/>
      <c r="CK29" s="654">
        <f t="shared" si="13"/>
        <v>0</v>
      </c>
      <c r="CN29" s="712"/>
      <c r="CO29" s="15">
        <v>22</v>
      </c>
      <c r="CP29" s="93"/>
      <c r="CQ29" s="409"/>
      <c r="CR29" s="93"/>
      <c r="CS29" s="412"/>
      <c r="CT29" s="411"/>
      <c r="CU29" s="667">
        <f t="shared" si="48"/>
        <v>0</v>
      </c>
      <c r="CX29" s="108"/>
      <c r="CY29" s="15"/>
      <c r="CZ29" s="93"/>
      <c r="DA29" s="349"/>
      <c r="DB29" s="93"/>
      <c r="DC29" s="96"/>
      <c r="DD29" s="72"/>
      <c r="DE29" s="654">
        <f t="shared" si="14"/>
        <v>0</v>
      </c>
      <c r="DH29" s="108"/>
      <c r="DI29" s="15"/>
      <c r="DJ29" s="93"/>
      <c r="DK29" s="349"/>
      <c r="DL29" s="93"/>
      <c r="DM29" s="96"/>
      <c r="DN29" s="72"/>
      <c r="DO29" s="667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4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4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4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4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4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4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4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4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4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4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4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4">
        <f t="shared" si="30"/>
        <v>0</v>
      </c>
      <c r="JL29" s="108"/>
      <c r="JM29" s="15"/>
      <c r="JN29" s="93"/>
      <c r="JO29" s="349"/>
      <c r="JP29" s="93"/>
      <c r="JQ29" s="71"/>
      <c r="JR29" s="72"/>
      <c r="JS29" s="654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4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4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4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4">
        <f>LF29*LD29</f>
        <v>0</v>
      </c>
      <c r="LJ29" s="108"/>
      <c r="LK29" s="15"/>
      <c r="LL29" s="93"/>
      <c r="LM29" s="349"/>
      <c r="LN29" s="299"/>
      <c r="LO29" s="96"/>
      <c r="LP29" s="72"/>
      <c r="LQ29" s="654">
        <f t="shared" si="36"/>
        <v>0</v>
      </c>
      <c r="LT29" s="108"/>
      <c r="LU29" s="15"/>
      <c r="LV29" s="93"/>
      <c r="LW29" s="349"/>
      <c r="LX29" s="93"/>
      <c r="LY29" s="96"/>
      <c r="LZ29" s="72"/>
      <c r="MA29" s="654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4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4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4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4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4">
        <f>SUM(BG8:BG29)</f>
        <v>759188</v>
      </c>
      <c r="BJ30" s="108"/>
      <c r="BK30" s="15"/>
      <c r="BL30" s="70"/>
      <c r="BM30" s="141"/>
      <c r="BN30" s="70"/>
      <c r="BO30" s="96"/>
      <c r="BP30" s="72"/>
      <c r="BQ30" s="654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4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4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7">
        <f t="shared" si="48"/>
        <v>0</v>
      </c>
      <c r="CX30" s="108"/>
      <c r="CY30" s="15"/>
      <c r="CZ30" s="70"/>
      <c r="DA30" s="349"/>
      <c r="DB30" s="70"/>
      <c r="DC30" s="96"/>
      <c r="DD30" s="72"/>
      <c r="DE30" s="654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4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4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4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4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4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4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4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4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7"/>
      <c r="HN30" s="108"/>
      <c r="HO30" s="15"/>
      <c r="HP30" s="93"/>
      <c r="HQ30" s="349"/>
      <c r="HR30" s="107"/>
      <c r="HS30" s="71"/>
      <c r="HT30" s="72"/>
      <c r="HU30" s="654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4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4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4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4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4">
        <f>SUM(LG8:LG29)</f>
        <v>0</v>
      </c>
      <c r="LJ30" s="108"/>
      <c r="LK30" s="15"/>
      <c r="LL30" s="93"/>
      <c r="LM30" s="349"/>
      <c r="LN30" s="93"/>
      <c r="LO30" s="96"/>
      <c r="LP30" s="72"/>
      <c r="LQ30" s="654">
        <f>SUM(LQ8:LQ29)</f>
        <v>0</v>
      </c>
      <c r="LT30" s="108"/>
      <c r="LU30" s="15"/>
      <c r="LV30" s="70"/>
      <c r="LW30" s="349"/>
      <c r="LX30" s="70"/>
      <c r="LY30" s="96"/>
      <c r="LZ30" s="72"/>
      <c r="MA30" s="654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4"/>
      <c r="V31" s="207"/>
      <c r="W31" s="37"/>
      <c r="X31" s="435"/>
      <c r="Y31" s="427"/>
      <c r="Z31" s="234"/>
      <c r="AA31" s="145"/>
      <c r="AB31" s="223"/>
      <c r="AC31" s="666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7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6"/>
      <c r="EL31" s="207"/>
      <c r="EM31" s="37"/>
      <c r="EN31" s="426"/>
      <c r="EO31" s="427"/>
      <c r="EP31" s="234"/>
      <c r="EQ31" s="145"/>
      <c r="ER31" s="223"/>
      <c r="ES31" s="666"/>
      <c r="EV31" s="95"/>
      <c r="EW31" s="37"/>
      <c r="EX31" s="435"/>
      <c r="EY31" s="466"/>
      <c r="EZ31" s="234"/>
      <c r="FA31" s="145"/>
      <c r="FB31" s="223"/>
      <c r="FC31" s="666"/>
      <c r="FF31" s="436"/>
      <c r="FG31" s="37"/>
      <c r="FH31" s="426"/>
      <c r="FI31" s="233"/>
      <c r="FJ31" s="426"/>
      <c r="FK31" s="145"/>
      <c r="FL31" s="223"/>
      <c r="FM31" s="666"/>
      <c r="FP31" s="207"/>
      <c r="FQ31" s="37"/>
      <c r="FR31" s="435"/>
      <c r="FS31" s="427"/>
      <c r="FT31" s="435"/>
      <c r="FU31" s="145"/>
      <c r="FV31" s="223"/>
      <c r="FW31" s="666"/>
      <c r="FZ31" s="207"/>
      <c r="GA31" s="37"/>
      <c r="GB31" s="426"/>
      <c r="GC31" s="427"/>
      <c r="GD31" s="234"/>
      <c r="GE31" s="145"/>
      <c r="GF31" s="223"/>
      <c r="GG31" s="666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69"/>
      <c r="HD31" s="378"/>
      <c r="HE31" s="52"/>
      <c r="HF31" s="437"/>
      <c r="HG31" s="438"/>
      <c r="HH31" s="439"/>
      <c r="HI31" s="440"/>
      <c r="HJ31" s="441"/>
      <c r="HK31" s="669"/>
      <c r="HN31" s="207"/>
      <c r="HO31" s="37"/>
      <c r="HP31" s="435"/>
      <c r="HQ31" s="427"/>
      <c r="HR31" s="234"/>
      <c r="HS31" s="145"/>
      <c r="HT31" s="223"/>
      <c r="HU31" s="666"/>
      <c r="HX31" s="207"/>
      <c r="HY31" s="37"/>
      <c r="HZ31" s="426"/>
      <c r="IA31" s="427"/>
      <c r="IB31" s="234"/>
      <c r="IC31" s="145"/>
      <c r="ID31" s="223"/>
      <c r="IE31" s="666"/>
      <c r="IH31" s="207"/>
      <c r="II31" s="37"/>
      <c r="IJ31" s="426"/>
      <c r="IK31" s="427"/>
      <c r="IL31" s="234"/>
      <c r="IM31" s="145"/>
      <c r="IN31" s="223"/>
      <c r="IO31" s="666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6"/>
      <c r="JL31" s="207"/>
      <c r="JM31" s="37"/>
      <c r="JN31" s="435"/>
      <c r="JO31" s="427"/>
      <c r="JP31" s="234"/>
      <c r="JQ31" s="145"/>
      <c r="JR31" s="223"/>
      <c r="JS31" s="666"/>
      <c r="JV31" s="207"/>
      <c r="JW31" s="37"/>
      <c r="JX31" s="426"/>
      <c r="JY31" s="427"/>
      <c r="JZ31" s="234"/>
      <c r="KA31" s="145"/>
      <c r="KB31" s="223"/>
      <c r="KC31" s="666"/>
      <c r="KF31" s="207"/>
      <c r="KG31" s="37"/>
      <c r="KH31" s="426"/>
      <c r="KI31" s="427"/>
      <c r="KJ31" s="234"/>
      <c r="KK31" s="145"/>
      <c r="KL31" s="223"/>
      <c r="KM31" s="666"/>
      <c r="KP31" s="207"/>
      <c r="KQ31" s="37"/>
      <c r="KR31" s="426"/>
      <c r="KS31" s="427"/>
      <c r="KT31" s="234"/>
      <c r="KU31" s="145"/>
      <c r="KV31" s="223"/>
      <c r="KW31" s="666"/>
      <c r="KZ31" s="207"/>
      <c r="LA31" s="431"/>
      <c r="LB31" s="426"/>
      <c r="LC31" s="233"/>
      <c r="LD31" s="426"/>
      <c r="LE31" s="442"/>
      <c r="LF31" s="223"/>
      <c r="LG31" s="666"/>
      <c r="LJ31" s="207"/>
      <c r="LK31" s="37"/>
      <c r="LL31" s="435"/>
      <c r="LM31" s="427"/>
      <c r="LN31" s="435"/>
      <c r="LO31" s="442"/>
      <c r="LP31" s="223"/>
      <c r="LQ31" s="666"/>
      <c r="LT31" s="207"/>
      <c r="LU31" s="37"/>
      <c r="LV31" s="234"/>
      <c r="LW31" s="233"/>
      <c r="LX31" s="426"/>
      <c r="LY31" s="442"/>
      <c r="LZ31" s="443"/>
      <c r="MA31" s="666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699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699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699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6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4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4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4" t="s">
        <v>21</v>
      </c>
      <c r="IA33" s="855"/>
      <c r="IB33" s="327">
        <f>IC5-IB32</f>
        <v>0</v>
      </c>
      <c r="IC33" s="260"/>
      <c r="IJ33" s="854" t="s">
        <v>21</v>
      </c>
      <c r="IK33" s="855"/>
      <c r="IL33" s="147">
        <f>IJ32-IL32</f>
        <v>0</v>
      </c>
      <c r="IT33" s="854" t="s">
        <v>21</v>
      </c>
      <c r="IU33" s="855"/>
      <c r="IV33" s="147">
        <f>IT32-IV32</f>
        <v>0</v>
      </c>
      <c r="JD33" s="854" t="s">
        <v>21</v>
      </c>
      <c r="JE33" s="855"/>
      <c r="JF33" s="147">
        <f>JD32-JF32</f>
        <v>0</v>
      </c>
      <c r="JN33" s="854" t="s">
        <v>21</v>
      </c>
      <c r="JO33" s="855"/>
      <c r="JP33" s="147">
        <f>JN32-JP32</f>
        <v>0</v>
      </c>
      <c r="JX33" s="854" t="s">
        <v>21</v>
      </c>
      <c r="JY33" s="855"/>
      <c r="JZ33" s="327">
        <f>KA5-JZ32</f>
        <v>0</v>
      </c>
      <c r="KA33" s="260"/>
      <c r="KH33" s="854" t="s">
        <v>21</v>
      </c>
      <c r="KI33" s="855"/>
      <c r="KJ33" s="327">
        <f>KK5-KJ32</f>
        <v>0</v>
      </c>
      <c r="KK33" s="260"/>
      <c r="KR33" s="854" t="s">
        <v>21</v>
      </c>
      <c r="KS33" s="855"/>
      <c r="KT33" s="327">
        <f>KU5-KT32</f>
        <v>0</v>
      </c>
      <c r="KU33" s="260"/>
      <c r="LB33" s="689" t="s">
        <v>21</v>
      </c>
      <c r="LC33" s="690"/>
      <c r="LD33" s="249">
        <f>LE5-LD32</f>
        <v>0</v>
      </c>
      <c r="LL33" s="689" t="s">
        <v>21</v>
      </c>
      <c r="LM33" s="690"/>
      <c r="LN33" s="147">
        <f>LO5-LN32</f>
        <v>0</v>
      </c>
      <c r="MA33" s="654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13" t="s">
        <v>21</v>
      </c>
      <c r="RT33" s="1214"/>
      <c r="RU33" s="147">
        <f>SUM(RV5-RU32)</f>
        <v>0</v>
      </c>
      <c r="SB33" s="1213" t="s">
        <v>21</v>
      </c>
      <c r="SC33" s="1214"/>
      <c r="SD33" s="147">
        <f>SUM(SE5-SD32)</f>
        <v>0</v>
      </c>
      <c r="SK33" s="1213" t="s">
        <v>21</v>
      </c>
      <c r="SL33" s="1214"/>
      <c r="SM33" s="249">
        <f>SUM(SN5-SM32)</f>
        <v>0</v>
      </c>
      <c r="ST33" s="1213" t="s">
        <v>21</v>
      </c>
      <c r="SU33" s="1214"/>
      <c r="SV33" s="147">
        <f>SUM(SW5-SV32)</f>
        <v>0</v>
      </c>
      <c r="TC33" s="1213" t="s">
        <v>21</v>
      </c>
      <c r="TD33" s="1214"/>
      <c r="TE33" s="147">
        <f>SUM(TF5-TE32)</f>
        <v>0</v>
      </c>
      <c r="TL33" s="1213" t="s">
        <v>21</v>
      </c>
      <c r="TM33" s="1214"/>
      <c r="TN33" s="147">
        <f>SUM(TO5-TN32)</f>
        <v>0</v>
      </c>
      <c r="TU33" s="1213" t="s">
        <v>21</v>
      </c>
      <c r="TV33" s="1214"/>
      <c r="TW33" s="147">
        <f>SUM(TX5-TW32)</f>
        <v>0</v>
      </c>
      <c r="UD33" s="1213" t="s">
        <v>21</v>
      </c>
      <c r="UE33" s="1214"/>
      <c r="UF33" s="147">
        <f>SUM(UG5-UF32)</f>
        <v>0</v>
      </c>
      <c r="UM33" s="1213" t="s">
        <v>21</v>
      </c>
      <c r="UN33" s="1214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13" t="s">
        <v>21</v>
      </c>
      <c r="VO33" s="1214"/>
      <c r="VP33" s="147">
        <f>VQ5-VP32</f>
        <v>-22</v>
      </c>
      <c r="VW33" s="1213" t="s">
        <v>21</v>
      </c>
      <c r="VX33" s="1214"/>
      <c r="VY33" s="147">
        <f>VZ5-VY32</f>
        <v>-22</v>
      </c>
      <c r="WF33" s="1213" t="s">
        <v>21</v>
      </c>
      <c r="WG33" s="1214"/>
      <c r="WH33" s="147">
        <f>WI5-WH32</f>
        <v>-22</v>
      </c>
      <c r="WO33" s="1213" t="s">
        <v>21</v>
      </c>
      <c r="WP33" s="1214"/>
      <c r="WQ33" s="147">
        <f>WR5-WQ32</f>
        <v>-22</v>
      </c>
      <c r="WX33" s="1213" t="s">
        <v>21</v>
      </c>
      <c r="WY33" s="1214"/>
      <c r="WZ33" s="147">
        <f>XA5-WZ32</f>
        <v>-22</v>
      </c>
      <c r="XG33" s="1213" t="s">
        <v>21</v>
      </c>
      <c r="XH33" s="1214"/>
      <c r="XI33" s="147">
        <f>XJ5-XI32</f>
        <v>-22</v>
      </c>
      <c r="XP33" s="1213" t="s">
        <v>21</v>
      </c>
      <c r="XQ33" s="1214"/>
      <c r="XR33" s="147">
        <f>XS5-XR32</f>
        <v>-22</v>
      </c>
      <c r="XY33" s="1213" t="s">
        <v>21</v>
      </c>
      <c r="XZ33" s="1214"/>
      <c r="YA33" s="147">
        <f>YB5-YA32</f>
        <v>-22</v>
      </c>
      <c r="YH33" s="1213" t="s">
        <v>21</v>
      </c>
      <c r="YI33" s="1214"/>
      <c r="YJ33" s="147">
        <f>YK5-YJ32</f>
        <v>-22</v>
      </c>
      <c r="YQ33" s="1213" t="s">
        <v>21</v>
      </c>
      <c r="YR33" s="1214"/>
      <c r="YS33" s="147">
        <f>YT5-YS32</f>
        <v>-22</v>
      </c>
      <c r="YZ33" s="1213" t="s">
        <v>21</v>
      </c>
      <c r="ZA33" s="1214"/>
      <c r="ZB33" s="147">
        <f>ZC5-ZB32</f>
        <v>-22</v>
      </c>
      <c r="ZI33" s="1213" t="s">
        <v>21</v>
      </c>
      <c r="ZJ33" s="1214"/>
      <c r="ZK33" s="147">
        <f>ZL5-ZK32</f>
        <v>-22</v>
      </c>
      <c r="ZR33" s="1213" t="s">
        <v>21</v>
      </c>
      <c r="ZS33" s="1214"/>
      <c r="ZT33" s="147">
        <f>ZU5-ZT32</f>
        <v>-22</v>
      </c>
      <c r="AAA33" s="1213" t="s">
        <v>21</v>
      </c>
      <c r="AAB33" s="1214"/>
      <c r="AAC33" s="147">
        <f>AAD5-AAC32</f>
        <v>-22</v>
      </c>
      <c r="AAJ33" s="1213" t="s">
        <v>21</v>
      </c>
      <c r="AAK33" s="1214"/>
      <c r="AAL33" s="147">
        <f>AAM5-AAL32</f>
        <v>-22</v>
      </c>
      <c r="AAS33" s="1213" t="s">
        <v>21</v>
      </c>
      <c r="AAT33" s="1214"/>
      <c r="AAU33" s="147">
        <f>AAU32-AAS32</f>
        <v>22</v>
      </c>
      <c r="ABB33" s="1213" t="s">
        <v>21</v>
      </c>
      <c r="ABC33" s="1214"/>
      <c r="ABD33" s="147">
        <f>ABE5-ABD32</f>
        <v>-22</v>
      </c>
      <c r="ABK33" s="1213" t="s">
        <v>21</v>
      </c>
      <c r="ABL33" s="1214"/>
      <c r="ABM33" s="147">
        <f>ABN5-ABM32</f>
        <v>-22</v>
      </c>
      <c r="ABT33" s="1213" t="s">
        <v>21</v>
      </c>
      <c r="ABU33" s="1214"/>
      <c r="ABV33" s="147">
        <f>ABW5-ABV32</f>
        <v>-22</v>
      </c>
      <c r="ACC33" s="1213" t="s">
        <v>21</v>
      </c>
      <c r="ACD33" s="1214"/>
      <c r="ACE33" s="147">
        <f>ACF5-ACE32</f>
        <v>-22</v>
      </c>
      <c r="ACL33" s="1213" t="s">
        <v>21</v>
      </c>
      <c r="ACM33" s="1214"/>
      <c r="ACN33" s="147">
        <f>ACO5-ACN32</f>
        <v>-22</v>
      </c>
      <c r="ACU33" s="1213" t="s">
        <v>21</v>
      </c>
      <c r="ACV33" s="1214"/>
      <c r="ACW33" s="147">
        <f>ACX5-ACW32</f>
        <v>-22</v>
      </c>
      <c r="ADD33" s="1213" t="s">
        <v>21</v>
      </c>
      <c r="ADE33" s="1214"/>
      <c r="ADF33" s="147">
        <f>ADG5-ADF32</f>
        <v>-22</v>
      </c>
      <c r="ADM33" s="1213" t="s">
        <v>21</v>
      </c>
      <c r="ADN33" s="1214"/>
      <c r="ADO33" s="147">
        <f>ADP5-ADO32</f>
        <v>-22</v>
      </c>
      <c r="ADV33" s="1213" t="s">
        <v>21</v>
      </c>
      <c r="ADW33" s="1214"/>
      <c r="ADX33" s="147">
        <f>ADY5-ADX32</f>
        <v>-22</v>
      </c>
      <c r="AEE33" s="1213" t="s">
        <v>21</v>
      </c>
      <c r="AEF33" s="1214"/>
      <c r="AEG33" s="147">
        <f>AEH5-AEG32</f>
        <v>-22</v>
      </c>
      <c r="AEN33" s="1213" t="s">
        <v>21</v>
      </c>
      <c r="AEO33" s="1214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6" t="s">
        <v>21</v>
      </c>
      <c r="O34" s="917"/>
      <c r="P34" s="147">
        <f>N33-P33</f>
        <v>0</v>
      </c>
      <c r="S34" s="654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6" t="s">
        <v>4</v>
      </c>
      <c r="IA34" s="857"/>
      <c r="IB34" s="49"/>
      <c r="IJ34" s="856" t="s">
        <v>4</v>
      </c>
      <c r="IK34" s="857"/>
      <c r="IL34" s="49"/>
      <c r="IT34" s="856" t="s">
        <v>4</v>
      </c>
      <c r="IU34" s="857"/>
      <c r="IV34" s="49"/>
      <c r="JD34" s="856" t="s">
        <v>4</v>
      </c>
      <c r="JE34" s="857"/>
      <c r="JF34" s="49"/>
      <c r="JN34" s="856" t="s">
        <v>4</v>
      </c>
      <c r="JO34" s="857"/>
      <c r="JP34" s="49">
        <v>0</v>
      </c>
      <c r="JX34" s="856" t="s">
        <v>4</v>
      </c>
      <c r="JY34" s="857"/>
      <c r="JZ34" s="49"/>
      <c r="KH34" s="856" t="s">
        <v>4</v>
      </c>
      <c r="KI34" s="857"/>
      <c r="KJ34" s="49"/>
      <c r="KR34" s="856" t="s">
        <v>4</v>
      </c>
      <c r="KS34" s="857"/>
      <c r="KT34" s="49"/>
      <c r="LB34" s="691" t="s">
        <v>4</v>
      </c>
      <c r="LC34" s="692"/>
      <c r="LD34" s="49"/>
      <c r="LL34" s="691" t="s">
        <v>4</v>
      </c>
      <c r="LM34" s="692"/>
      <c r="LN34" s="49"/>
      <c r="LV34" s="689" t="s">
        <v>21</v>
      </c>
      <c r="LW34" s="690"/>
      <c r="LX34" s="147">
        <f>LY5-LX32</f>
        <v>0</v>
      </c>
      <c r="MA34" s="654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15" t="s">
        <v>4</v>
      </c>
      <c r="RT34" s="1216"/>
      <c r="RU34" s="49"/>
      <c r="SB34" s="1215" t="s">
        <v>4</v>
      </c>
      <c r="SC34" s="1216"/>
      <c r="SD34" s="49"/>
      <c r="SK34" s="1215" t="s">
        <v>4</v>
      </c>
      <c r="SL34" s="1216"/>
      <c r="SM34" s="49"/>
      <c r="ST34" s="1215" t="s">
        <v>4</v>
      </c>
      <c r="SU34" s="1216"/>
      <c r="SV34" s="49"/>
      <c r="TC34" s="1215" t="s">
        <v>4</v>
      </c>
      <c r="TD34" s="1216"/>
      <c r="TE34" s="49"/>
      <c r="TL34" s="1215" t="s">
        <v>4</v>
      </c>
      <c r="TM34" s="1216"/>
      <c r="TN34" s="49"/>
      <c r="TU34" s="1215" t="s">
        <v>4</v>
      </c>
      <c r="TV34" s="1216"/>
      <c r="TW34" s="49"/>
      <c r="UD34" s="1215" t="s">
        <v>4</v>
      </c>
      <c r="UE34" s="1216"/>
      <c r="UF34" s="49"/>
      <c r="UM34" s="1215" t="s">
        <v>4</v>
      </c>
      <c r="UN34" s="1216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15" t="s">
        <v>4</v>
      </c>
      <c r="VO34" s="1216"/>
      <c r="VP34" s="49"/>
      <c r="VW34" s="1215" t="s">
        <v>4</v>
      </c>
      <c r="VX34" s="1216"/>
      <c r="VY34" s="49"/>
      <c r="WF34" s="1215" t="s">
        <v>4</v>
      </c>
      <c r="WG34" s="1216"/>
      <c r="WH34" s="49"/>
      <c r="WO34" s="1215" t="s">
        <v>4</v>
      </c>
      <c r="WP34" s="1216"/>
      <c r="WQ34" s="49"/>
      <c r="WX34" s="1215" t="s">
        <v>4</v>
      </c>
      <c r="WY34" s="1216"/>
      <c r="WZ34" s="49"/>
      <c r="XG34" s="1215" t="s">
        <v>4</v>
      </c>
      <c r="XH34" s="1216"/>
      <c r="XI34" s="49"/>
      <c r="XP34" s="1215" t="s">
        <v>4</v>
      </c>
      <c r="XQ34" s="1216"/>
      <c r="XR34" s="49"/>
      <c r="XY34" s="1215" t="s">
        <v>4</v>
      </c>
      <c r="XZ34" s="1216"/>
      <c r="YA34" s="49"/>
      <c r="YH34" s="1215" t="s">
        <v>4</v>
      </c>
      <c r="YI34" s="1216"/>
      <c r="YJ34" s="49"/>
      <c r="YQ34" s="1215" t="s">
        <v>4</v>
      </c>
      <c r="YR34" s="1216"/>
      <c r="YS34" s="49"/>
      <c r="YZ34" s="1215" t="s">
        <v>4</v>
      </c>
      <c r="ZA34" s="1216"/>
      <c r="ZB34" s="49"/>
      <c r="ZI34" s="1215" t="s">
        <v>4</v>
      </c>
      <c r="ZJ34" s="1216"/>
      <c r="ZK34" s="49"/>
      <c r="ZR34" s="1215" t="s">
        <v>4</v>
      </c>
      <c r="ZS34" s="1216"/>
      <c r="ZT34" s="49"/>
      <c r="AAA34" s="1215" t="s">
        <v>4</v>
      </c>
      <c r="AAB34" s="1216"/>
      <c r="AAC34" s="49"/>
      <c r="AAJ34" s="1215" t="s">
        <v>4</v>
      </c>
      <c r="AAK34" s="1216"/>
      <c r="AAL34" s="49"/>
      <c r="AAS34" s="1215" t="s">
        <v>4</v>
      </c>
      <c r="AAT34" s="1216"/>
      <c r="AAU34" s="49"/>
      <c r="ABB34" s="1215" t="s">
        <v>4</v>
      </c>
      <c r="ABC34" s="1216"/>
      <c r="ABD34" s="49"/>
      <c r="ABK34" s="1215" t="s">
        <v>4</v>
      </c>
      <c r="ABL34" s="1216"/>
      <c r="ABM34" s="49"/>
      <c r="ABT34" s="1215" t="s">
        <v>4</v>
      </c>
      <c r="ABU34" s="1216"/>
      <c r="ABV34" s="49"/>
      <c r="ACC34" s="1215" t="s">
        <v>4</v>
      </c>
      <c r="ACD34" s="1216"/>
      <c r="ACE34" s="49"/>
      <c r="ACL34" s="1215" t="s">
        <v>4</v>
      </c>
      <c r="ACM34" s="1216"/>
      <c r="ACN34" s="49"/>
      <c r="ACU34" s="1215" t="s">
        <v>4</v>
      </c>
      <c r="ACV34" s="1216"/>
      <c r="ACW34" s="49"/>
      <c r="ADD34" s="1215" t="s">
        <v>4</v>
      </c>
      <c r="ADE34" s="1216"/>
      <c r="ADF34" s="49"/>
      <c r="ADM34" s="1215" t="s">
        <v>4</v>
      </c>
      <c r="ADN34" s="1216"/>
      <c r="ADO34" s="49"/>
      <c r="ADV34" s="1215" t="s">
        <v>4</v>
      </c>
      <c r="ADW34" s="1216"/>
      <c r="ADX34" s="49"/>
      <c r="AEE34" s="1215" t="s">
        <v>4</v>
      </c>
      <c r="AEF34" s="1216"/>
      <c r="AEG34" s="49"/>
      <c r="AEN34" s="1215" t="s">
        <v>4</v>
      </c>
      <c r="AEO34" s="1216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18" t="s">
        <v>4</v>
      </c>
      <c r="O35" s="919"/>
      <c r="P35" s="49">
        <v>0</v>
      </c>
      <c r="S35" s="654"/>
      <c r="AZ35" s="76"/>
      <c r="LV35" s="691" t="s">
        <v>4</v>
      </c>
      <c r="LW35" s="692"/>
      <c r="LX35" s="49"/>
      <c r="MA35" s="654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4"/>
      <c r="AZ36" s="76"/>
      <c r="MA36" s="654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4"/>
      <c r="AZ37" s="76"/>
      <c r="MA37" s="654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4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4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4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4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4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4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4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8"/>
      <c r="B1" s="1208"/>
      <c r="C1" s="1208"/>
      <c r="D1" s="1208"/>
      <c r="E1" s="1208"/>
      <c r="F1" s="1208"/>
      <c r="G1" s="120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39"/>
      <c r="B5" s="1241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40"/>
      <c r="B6" s="1242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43" t="s">
        <v>11</v>
      </c>
      <c r="D55" s="1244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G33" sqref="AG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24" t="s">
        <v>203</v>
      </c>
      <c r="B1" s="1224"/>
      <c r="C1" s="1224"/>
      <c r="D1" s="1224"/>
      <c r="E1" s="1224"/>
      <c r="F1" s="1224"/>
      <c r="G1" s="1224"/>
      <c r="H1" s="11">
        <v>1</v>
      </c>
      <c r="I1" s="136"/>
      <c r="J1" s="74"/>
      <c r="M1" s="1219" t="s">
        <v>217</v>
      </c>
      <c r="N1" s="1219"/>
      <c r="O1" s="1219"/>
      <c r="P1" s="1219"/>
      <c r="Q1" s="1219"/>
      <c r="R1" s="1219"/>
      <c r="S1" s="1219"/>
      <c r="T1" s="11">
        <v>2</v>
      </c>
      <c r="U1" s="136"/>
      <c r="V1" s="74"/>
      <c r="Y1" s="1219" t="s">
        <v>217</v>
      </c>
      <c r="Z1" s="1219"/>
      <c r="AA1" s="1219"/>
      <c r="AB1" s="1219"/>
      <c r="AC1" s="1219"/>
      <c r="AD1" s="1219"/>
      <c r="AE1" s="1219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49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49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49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49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49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49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429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441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443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474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475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480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482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486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490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491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492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493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502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507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515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521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08">
        <f t="shared" si="0"/>
        <v>22.7</v>
      </c>
      <c r="E25" s="973">
        <v>44473</v>
      </c>
      <c r="F25" s="908">
        <f t="shared" si="1"/>
        <v>22.7</v>
      </c>
      <c r="G25" s="910" t="s">
        <v>365</v>
      </c>
      <c r="H25" s="911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522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08">
        <f t="shared" si="0"/>
        <v>204.3</v>
      </c>
      <c r="E26" s="973">
        <v>44473</v>
      </c>
      <c r="F26" s="908">
        <f t="shared" si="1"/>
        <v>204.3</v>
      </c>
      <c r="G26" s="910" t="s">
        <v>366</v>
      </c>
      <c r="H26" s="911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524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08">
        <f t="shared" si="0"/>
        <v>22.7</v>
      </c>
      <c r="E27" s="973">
        <v>44473</v>
      </c>
      <c r="F27" s="908">
        <f t="shared" si="1"/>
        <v>22.7</v>
      </c>
      <c r="G27" s="910" t="s">
        <v>383</v>
      </c>
      <c r="H27" s="911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540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08">
        <f t="shared" ref="D28:D69" si="15">C28*B28</f>
        <v>4.54</v>
      </c>
      <c r="E28" s="973">
        <v>44473</v>
      </c>
      <c r="F28" s="908">
        <f t="shared" si="1"/>
        <v>4.54</v>
      </c>
      <c r="G28" s="910" t="s">
        <v>387</v>
      </c>
      <c r="H28" s="911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543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08">
        <f t="shared" si="15"/>
        <v>4.54</v>
      </c>
      <c r="E29" s="973">
        <v>44475</v>
      </c>
      <c r="F29" s="908">
        <f t="shared" si="1"/>
        <v>4.54</v>
      </c>
      <c r="G29" s="910" t="s">
        <v>396</v>
      </c>
      <c r="H29" s="911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525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08">
        <f t="shared" si="15"/>
        <v>90.8</v>
      </c>
      <c r="E30" s="973">
        <v>44475</v>
      </c>
      <c r="F30" s="908">
        <f t="shared" si="1"/>
        <v>90.8</v>
      </c>
      <c r="G30" s="910" t="s">
        <v>397</v>
      </c>
      <c r="H30" s="911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558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08">
        <f t="shared" si="15"/>
        <v>227</v>
      </c>
      <c r="E31" s="973">
        <v>44479</v>
      </c>
      <c r="F31" s="908">
        <f t="shared" si="1"/>
        <v>227</v>
      </c>
      <c r="G31" s="910" t="s">
        <v>417</v>
      </c>
      <c r="H31" s="911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531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08">
        <f t="shared" si="15"/>
        <v>77.180000000000007</v>
      </c>
      <c r="E32" s="973">
        <v>44481</v>
      </c>
      <c r="F32" s="908">
        <f>D32</f>
        <v>77.180000000000007</v>
      </c>
      <c r="G32" s="910" t="s">
        <v>419</v>
      </c>
      <c r="H32" s="911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533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08">
        <f t="shared" si="15"/>
        <v>0</v>
      </c>
      <c r="E33" s="974"/>
      <c r="F33" s="908">
        <f>D33</f>
        <v>0</v>
      </c>
      <c r="G33" s="910"/>
      <c r="H33" s="911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91">
        <v>44505</v>
      </c>
      <c r="R33" s="70">
        <f t="shared" si="3"/>
        <v>227</v>
      </c>
      <c r="S33" s="71" t="s">
        <v>581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91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08">
        <f t="shared" si="15"/>
        <v>0</v>
      </c>
      <c r="E34" s="975"/>
      <c r="F34" s="908">
        <f t="shared" ref="F34:F69" si="16">D34</f>
        <v>0</v>
      </c>
      <c r="G34" s="1058"/>
      <c r="H34" s="1059"/>
      <c r="I34" s="1060">
        <f t="shared" si="9"/>
        <v>-2.2737367544323206E-13</v>
      </c>
      <c r="J34" s="1061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08">
        <f t="shared" si="15"/>
        <v>0</v>
      </c>
      <c r="E35" s="975"/>
      <c r="F35" s="908">
        <f t="shared" si="16"/>
        <v>0</v>
      </c>
      <c r="G35" s="1058"/>
      <c r="H35" s="1059"/>
      <c r="I35" s="1060">
        <f t="shared" si="9"/>
        <v>-2.2737367544323206E-13</v>
      </c>
      <c r="J35" s="1061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08">
        <f t="shared" si="15"/>
        <v>0</v>
      </c>
      <c r="E36" s="975"/>
      <c r="F36" s="908">
        <f t="shared" si="16"/>
        <v>0</v>
      </c>
      <c r="G36" s="1058"/>
      <c r="H36" s="1059"/>
      <c r="I36" s="1060">
        <f t="shared" si="9"/>
        <v>-2.2737367544323206E-13</v>
      </c>
      <c r="J36" s="1061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08">
        <f t="shared" si="15"/>
        <v>0</v>
      </c>
      <c r="E37" s="975"/>
      <c r="F37" s="908">
        <f t="shared" si="16"/>
        <v>0</v>
      </c>
      <c r="G37" s="910"/>
      <c r="H37" s="911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49">
        <f t="shared" si="15"/>
        <v>0</v>
      </c>
      <c r="E38" s="951"/>
      <c r="F38" s="949">
        <f t="shared" si="16"/>
        <v>0</v>
      </c>
      <c r="G38" s="950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49">
        <f t="shared" si="15"/>
        <v>0</v>
      </c>
      <c r="E39" s="951"/>
      <c r="F39" s="949">
        <f t="shared" si="16"/>
        <v>0</v>
      </c>
      <c r="G39" s="950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49">
        <f t="shared" si="15"/>
        <v>0</v>
      </c>
      <c r="E40" s="951"/>
      <c r="F40" s="949">
        <f t="shared" si="16"/>
        <v>0</v>
      </c>
      <c r="G40" s="950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49">
        <f t="shared" si="15"/>
        <v>0</v>
      </c>
      <c r="E41" s="951"/>
      <c r="F41" s="949">
        <f t="shared" si="16"/>
        <v>0</v>
      </c>
      <c r="G41" s="950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49">
        <f t="shared" si="15"/>
        <v>0</v>
      </c>
      <c r="E42" s="951"/>
      <c r="F42" s="949">
        <f t="shared" si="16"/>
        <v>0</v>
      </c>
      <c r="G42" s="950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49">
        <f t="shared" si="15"/>
        <v>0</v>
      </c>
      <c r="E43" s="951"/>
      <c r="F43" s="949">
        <f t="shared" si="16"/>
        <v>0</v>
      </c>
      <c r="G43" s="950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49">
        <f t="shared" si="15"/>
        <v>0</v>
      </c>
      <c r="E44" s="951"/>
      <c r="F44" s="949">
        <f t="shared" si="16"/>
        <v>0</v>
      </c>
      <c r="G44" s="950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49">
        <f t="shared" si="15"/>
        <v>0</v>
      </c>
      <c r="E45" s="951"/>
      <c r="F45" s="949">
        <f t="shared" si="16"/>
        <v>0</v>
      </c>
      <c r="G45" s="950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49">
        <f t="shared" si="15"/>
        <v>0</v>
      </c>
      <c r="E46" s="951"/>
      <c r="F46" s="949">
        <f t="shared" si="16"/>
        <v>0</v>
      </c>
      <c r="G46" s="950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49">
        <f t="shared" si="15"/>
        <v>0</v>
      </c>
      <c r="E47" s="951"/>
      <c r="F47" s="949">
        <f t="shared" si="16"/>
        <v>0</v>
      </c>
      <c r="G47" s="950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49">
        <f t="shared" si="15"/>
        <v>0</v>
      </c>
      <c r="E48" s="951"/>
      <c r="F48" s="949">
        <f t="shared" si="16"/>
        <v>0</v>
      </c>
      <c r="G48" s="950"/>
      <c r="H48" s="217"/>
      <c r="I48" s="859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8"/>
      <c r="F49" s="244">
        <f t="shared" si="16"/>
        <v>0</v>
      </c>
      <c r="G49" s="183"/>
      <c r="H49" s="121"/>
      <c r="I49" s="859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8"/>
      <c r="F50" s="244">
        <f t="shared" si="16"/>
        <v>0</v>
      </c>
      <c r="G50" s="183"/>
      <c r="H50" s="121"/>
      <c r="I50" s="859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8"/>
      <c r="F51" s="244">
        <f t="shared" si="16"/>
        <v>0</v>
      </c>
      <c r="G51" s="183"/>
      <c r="H51" s="121"/>
      <c r="I51" s="859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8"/>
      <c r="F52" s="244">
        <f t="shared" si="16"/>
        <v>0</v>
      </c>
      <c r="G52" s="183"/>
      <c r="H52" s="121"/>
      <c r="I52" s="859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8"/>
      <c r="F53" s="244">
        <f t="shared" si="16"/>
        <v>0</v>
      </c>
      <c r="G53" s="183"/>
      <c r="H53" s="121"/>
      <c r="I53" s="859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8"/>
      <c r="F54" s="244">
        <f t="shared" si="16"/>
        <v>0</v>
      </c>
      <c r="G54" s="183"/>
      <c r="H54" s="121"/>
      <c r="I54" s="859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8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8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8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8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8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8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6"/>
      <c r="F61" s="244">
        <f t="shared" si="16"/>
        <v>0</v>
      </c>
      <c r="G61" s="745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6"/>
      <c r="F62" s="244">
        <f t="shared" si="16"/>
        <v>0</v>
      </c>
      <c r="G62" s="745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6"/>
      <c r="F63" s="244">
        <f t="shared" si="16"/>
        <v>0</v>
      </c>
      <c r="G63" s="745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6"/>
      <c r="F64" s="244">
        <f t="shared" si="16"/>
        <v>0</v>
      </c>
      <c r="G64" s="745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6"/>
      <c r="F65" s="244">
        <f t="shared" si="16"/>
        <v>0</v>
      </c>
      <c r="G65" s="745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6"/>
      <c r="F66" s="244">
        <f t="shared" si="16"/>
        <v>0</v>
      </c>
      <c r="G66" s="745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6"/>
      <c r="F67" s="244">
        <f t="shared" si="16"/>
        <v>0</v>
      </c>
      <c r="G67" s="745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6"/>
      <c r="F68" s="744">
        <f t="shared" si="16"/>
        <v>0</v>
      </c>
      <c r="G68" s="745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50" t="s">
        <v>19</v>
      </c>
      <c r="D73" s="1251"/>
      <c r="E73" s="39">
        <f>E4+E5-F70+E6+E7</f>
        <v>-1.1368683772161603E-13</v>
      </c>
      <c r="F73" s="6"/>
      <c r="G73" s="6"/>
      <c r="H73" s="17"/>
      <c r="I73" s="136"/>
      <c r="J73" s="74"/>
      <c r="O73" s="1250" t="s">
        <v>19</v>
      </c>
      <c r="P73" s="1251"/>
      <c r="Q73" s="39">
        <f>Q4+Q5-R70+Q6+Q7</f>
        <v>299.64000000000016</v>
      </c>
      <c r="R73" s="6"/>
      <c r="S73" s="6"/>
      <c r="T73" s="17"/>
      <c r="U73" s="136"/>
      <c r="V73" s="74"/>
      <c r="AA73" s="1250" t="s">
        <v>19</v>
      </c>
      <c r="AB73" s="1251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52" t="s">
        <v>19</v>
      </c>
      <c r="J7" s="1254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3"/>
      <c r="J8" s="1255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50" t="s">
        <v>19</v>
      </c>
      <c r="D64" s="125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24" t="s">
        <v>201</v>
      </c>
      <c r="B1" s="1224"/>
      <c r="C1" s="1224"/>
      <c r="D1" s="1224"/>
      <c r="E1" s="1224"/>
      <c r="F1" s="1224"/>
      <c r="G1" s="1224"/>
      <c r="H1" s="11">
        <v>1</v>
      </c>
      <c r="I1" s="136"/>
      <c r="J1" s="74"/>
      <c r="M1" s="1224" t="str">
        <f>A1</f>
        <v>INVENTARIO     DEL MES DE SEPTIEMBRE 2021</v>
      </c>
      <c r="N1" s="1224"/>
      <c r="O1" s="1224"/>
      <c r="P1" s="1224"/>
      <c r="Q1" s="1224"/>
      <c r="R1" s="1224"/>
      <c r="S1" s="1224"/>
      <c r="T1" s="11">
        <v>2</v>
      </c>
      <c r="U1" s="136"/>
      <c r="V1" s="74"/>
      <c r="Y1" s="1219" t="s">
        <v>217</v>
      </c>
      <c r="Z1" s="1219"/>
      <c r="AA1" s="1219"/>
      <c r="AB1" s="1219"/>
      <c r="AC1" s="1219"/>
      <c r="AD1" s="1219"/>
      <c r="AE1" s="1219"/>
      <c r="AF1" s="11">
        <v>3</v>
      </c>
      <c r="AI1" s="1219" t="s">
        <v>217</v>
      </c>
      <c r="AJ1" s="1219"/>
      <c r="AK1" s="1219"/>
      <c r="AL1" s="1219"/>
      <c r="AM1" s="1219"/>
      <c r="AN1" s="1219"/>
      <c r="AO1" s="1219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56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57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58" t="s">
        <v>290</v>
      </c>
      <c r="AA5" s="727">
        <v>100</v>
      </c>
      <c r="AB5" s="266">
        <v>44494</v>
      </c>
      <c r="AC5" s="1139">
        <v>100</v>
      </c>
      <c r="AD5" s="1140">
        <v>10</v>
      </c>
      <c r="AE5" s="279"/>
      <c r="AI5" s="268" t="s">
        <v>108</v>
      </c>
      <c r="AJ5" s="1260" t="s">
        <v>291</v>
      </c>
      <c r="AK5" s="727">
        <v>85</v>
      </c>
      <c r="AL5" s="266">
        <v>44494</v>
      </c>
      <c r="AM5" s="1139">
        <v>100</v>
      </c>
      <c r="AN5" s="1140">
        <v>10</v>
      </c>
      <c r="AO5" s="279"/>
    </row>
    <row r="6" spans="1:43" ht="22.5" customHeight="1" thickBot="1" x14ac:dyDescent="0.3">
      <c r="B6" s="1256"/>
      <c r="C6" s="224"/>
      <c r="D6" s="160"/>
      <c r="E6" s="107"/>
      <c r="F6" s="74"/>
      <c r="I6" s="215"/>
      <c r="J6" s="74"/>
      <c r="N6" s="1257"/>
      <c r="O6" s="224"/>
      <c r="P6" s="160"/>
      <c r="Q6" s="107"/>
      <c r="R6" s="74"/>
      <c r="U6" s="215"/>
      <c r="V6" s="74"/>
      <c r="Y6" s="268"/>
      <c r="Z6" s="1259"/>
      <c r="AA6" s="650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60"/>
      <c r="AK6" s="650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506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506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6">
        <f>O10*N10</f>
        <v>10</v>
      </c>
      <c r="Q10" s="977">
        <v>44473</v>
      </c>
      <c r="R10" s="976">
        <f t="shared" si="1"/>
        <v>10</v>
      </c>
      <c r="S10" s="978" t="s">
        <v>366</v>
      </c>
      <c r="T10" s="979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525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525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08">
        <f t="shared" ref="D11:D27" si="8">C11*B11</f>
        <v>10</v>
      </c>
      <c r="E11" s="973">
        <v>44473</v>
      </c>
      <c r="F11" s="908">
        <f t="shared" si="0"/>
        <v>10</v>
      </c>
      <c r="G11" s="920" t="s">
        <v>366</v>
      </c>
      <c r="H11" s="921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6">
        <f t="shared" ref="P11:P27" si="11">O11*N11</f>
        <v>10</v>
      </c>
      <c r="Q11" s="977">
        <v>44473</v>
      </c>
      <c r="R11" s="976">
        <f t="shared" si="1"/>
        <v>10</v>
      </c>
      <c r="S11" s="980" t="s">
        <v>382</v>
      </c>
      <c r="T11" s="981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08">
        <f t="shared" si="8"/>
        <v>10</v>
      </c>
      <c r="E12" s="973">
        <v>44473</v>
      </c>
      <c r="F12" s="908">
        <f t="shared" si="0"/>
        <v>10</v>
      </c>
      <c r="G12" s="920" t="s">
        <v>382</v>
      </c>
      <c r="H12" s="921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6">
        <f t="shared" si="11"/>
        <v>10</v>
      </c>
      <c r="Q12" s="977">
        <v>44482</v>
      </c>
      <c r="R12" s="976">
        <f t="shared" si="1"/>
        <v>10</v>
      </c>
      <c r="S12" s="980" t="s">
        <v>427</v>
      </c>
      <c r="T12" s="981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08">
        <f t="shared" si="8"/>
        <v>10</v>
      </c>
      <c r="E13" s="973">
        <v>44482</v>
      </c>
      <c r="F13" s="908">
        <f t="shared" si="0"/>
        <v>10</v>
      </c>
      <c r="G13" s="920" t="s">
        <v>427</v>
      </c>
      <c r="H13" s="921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6">
        <f t="shared" si="11"/>
        <v>10</v>
      </c>
      <c r="Q13" s="977">
        <v>44485</v>
      </c>
      <c r="R13" s="976">
        <f t="shared" si="1"/>
        <v>10</v>
      </c>
      <c r="S13" s="980" t="s">
        <v>444</v>
      </c>
      <c r="T13" s="981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08">
        <f t="shared" si="8"/>
        <v>0</v>
      </c>
      <c r="E14" s="973"/>
      <c r="F14" s="908">
        <f t="shared" si="0"/>
        <v>0</v>
      </c>
      <c r="G14" s="1058"/>
      <c r="H14" s="1059"/>
      <c r="I14" s="1060">
        <f t="shared" si="9"/>
        <v>0</v>
      </c>
      <c r="J14" s="1061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6">
        <f t="shared" si="11"/>
        <v>0</v>
      </c>
      <c r="Q14" s="977"/>
      <c r="R14" s="976">
        <f t="shared" si="1"/>
        <v>0</v>
      </c>
      <c r="S14" s="1070"/>
      <c r="T14" s="1071"/>
      <c r="U14" s="1060">
        <f t="shared" si="12"/>
        <v>0</v>
      </c>
      <c r="V14" s="1061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08">
        <f t="shared" si="8"/>
        <v>0</v>
      </c>
      <c r="E15" s="975"/>
      <c r="F15" s="908">
        <f t="shared" si="0"/>
        <v>0</v>
      </c>
      <c r="G15" s="1058"/>
      <c r="H15" s="1059"/>
      <c r="I15" s="1060">
        <f t="shared" si="9"/>
        <v>0</v>
      </c>
      <c r="J15" s="1061">
        <f t="shared" si="10"/>
        <v>0</v>
      </c>
      <c r="K15" s="61">
        <f t="shared" si="2"/>
        <v>0</v>
      </c>
      <c r="N15" s="139">
        <v>10</v>
      </c>
      <c r="O15" s="15"/>
      <c r="P15" s="976">
        <f t="shared" si="11"/>
        <v>0</v>
      </c>
      <c r="Q15" s="982"/>
      <c r="R15" s="976">
        <f t="shared" si="1"/>
        <v>0</v>
      </c>
      <c r="S15" s="1070"/>
      <c r="T15" s="1071"/>
      <c r="U15" s="1060">
        <f t="shared" si="12"/>
        <v>0</v>
      </c>
      <c r="V15" s="1061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08">
        <f t="shared" si="8"/>
        <v>0</v>
      </c>
      <c r="E16" s="973"/>
      <c r="F16" s="908">
        <f t="shared" si="0"/>
        <v>0</v>
      </c>
      <c r="G16" s="1058"/>
      <c r="H16" s="1059"/>
      <c r="I16" s="1060">
        <f t="shared" si="9"/>
        <v>0</v>
      </c>
      <c r="J16" s="1061">
        <f t="shared" si="10"/>
        <v>0</v>
      </c>
      <c r="K16" s="61">
        <f t="shared" si="2"/>
        <v>0</v>
      </c>
      <c r="N16" s="139">
        <v>10</v>
      </c>
      <c r="O16" s="15"/>
      <c r="P16" s="976">
        <f t="shared" si="11"/>
        <v>0</v>
      </c>
      <c r="Q16" s="977"/>
      <c r="R16" s="976">
        <f t="shared" si="1"/>
        <v>0</v>
      </c>
      <c r="S16" s="1070"/>
      <c r="T16" s="1071"/>
      <c r="U16" s="1060">
        <f t="shared" si="12"/>
        <v>0</v>
      </c>
      <c r="V16" s="1061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08">
        <f t="shared" si="8"/>
        <v>0</v>
      </c>
      <c r="E17" s="973"/>
      <c r="F17" s="908">
        <f t="shared" si="0"/>
        <v>0</v>
      </c>
      <c r="G17" s="920"/>
      <c r="H17" s="921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6">
        <f t="shared" si="11"/>
        <v>0</v>
      </c>
      <c r="Q17" s="977"/>
      <c r="R17" s="976">
        <f t="shared" si="1"/>
        <v>0</v>
      </c>
      <c r="S17" s="1070"/>
      <c r="T17" s="1071"/>
      <c r="U17" s="1060">
        <f t="shared" si="12"/>
        <v>0</v>
      </c>
      <c r="V17" s="1061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08">
        <f t="shared" si="8"/>
        <v>0</v>
      </c>
      <c r="E18" s="973"/>
      <c r="F18" s="908">
        <f t="shared" si="0"/>
        <v>0</v>
      </c>
      <c r="G18" s="920"/>
      <c r="H18" s="921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6">
        <f t="shared" si="11"/>
        <v>0</v>
      </c>
      <c r="Q18" s="977"/>
      <c r="R18" s="976">
        <f t="shared" si="1"/>
        <v>0</v>
      </c>
      <c r="S18" s="980"/>
      <c r="T18" s="981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08">
        <f t="shared" si="8"/>
        <v>0</v>
      </c>
      <c r="E19" s="973"/>
      <c r="F19" s="908">
        <f t="shared" si="0"/>
        <v>0</v>
      </c>
      <c r="G19" s="920"/>
      <c r="H19" s="921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49">
        <f t="shared" ref="D28:D69" si="16">C28*B28</f>
        <v>0</v>
      </c>
      <c r="E28" s="951"/>
      <c r="F28" s="949">
        <f t="shared" si="0"/>
        <v>0</v>
      </c>
      <c r="G28" s="950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49">
        <f t="shared" ref="P28:P69" si="17">O28*N28</f>
        <v>0</v>
      </c>
      <c r="Q28" s="951"/>
      <c r="R28" s="949">
        <f t="shared" si="1"/>
        <v>0</v>
      </c>
      <c r="S28" s="950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49">
        <f t="shared" si="16"/>
        <v>0</v>
      </c>
      <c r="E29" s="951"/>
      <c r="F29" s="949">
        <f t="shared" si="0"/>
        <v>0</v>
      </c>
      <c r="G29" s="950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49">
        <f t="shared" si="17"/>
        <v>0</v>
      </c>
      <c r="Q29" s="951"/>
      <c r="R29" s="949">
        <f t="shared" si="1"/>
        <v>0</v>
      </c>
      <c r="S29" s="950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49">
        <f t="shared" si="16"/>
        <v>0</v>
      </c>
      <c r="E30" s="951"/>
      <c r="F30" s="949">
        <f t="shared" si="0"/>
        <v>0</v>
      </c>
      <c r="G30" s="950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49">
        <f t="shared" si="17"/>
        <v>0</v>
      </c>
      <c r="Q30" s="951"/>
      <c r="R30" s="949">
        <f t="shared" si="1"/>
        <v>0</v>
      </c>
      <c r="S30" s="950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49">
        <f t="shared" si="16"/>
        <v>0</v>
      </c>
      <c r="E31" s="951"/>
      <c r="F31" s="949">
        <f t="shared" si="0"/>
        <v>0</v>
      </c>
      <c r="G31" s="950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49">
        <f t="shared" si="17"/>
        <v>0</v>
      </c>
      <c r="Q31" s="951"/>
      <c r="R31" s="949">
        <f t="shared" si="1"/>
        <v>0</v>
      </c>
      <c r="S31" s="950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49">
        <f t="shared" si="16"/>
        <v>0</v>
      </c>
      <c r="E32" s="951"/>
      <c r="F32" s="949">
        <f>D32</f>
        <v>0</v>
      </c>
      <c r="G32" s="950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49">
        <f t="shared" si="17"/>
        <v>0</v>
      </c>
      <c r="Q32" s="951"/>
      <c r="R32" s="949">
        <f>P32</f>
        <v>0</v>
      </c>
      <c r="S32" s="950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49">
        <f t="shared" si="16"/>
        <v>0</v>
      </c>
      <c r="E33" s="952"/>
      <c r="F33" s="949">
        <f>D33</f>
        <v>0</v>
      </c>
      <c r="G33" s="950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49">
        <f t="shared" si="17"/>
        <v>0</v>
      </c>
      <c r="Q33" s="952"/>
      <c r="R33" s="949">
        <f>P33</f>
        <v>0</v>
      </c>
      <c r="S33" s="950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49">
        <f t="shared" si="16"/>
        <v>0</v>
      </c>
      <c r="E34" s="953"/>
      <c r="F34" s="949">
        <f t="shared" ref="F34:F69" si="18">D34</f>
        <v>0</v>
      </c>
      <c r="G34" s="950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49">
        <f t="shared" si="17"/>
        <v>0</v>
      </c>
      <c r="Q34" s="953"/>
      <c r="R34" s="949">
        <f t="shared" ref="R34:R69" si="19">P34</f>
        <v>0</v>
      </c>
      <c r="S34" s="950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49">
        <f t="shared" si="16"/>
        <v>0</v>
      </c>
      <c r="E35" s="953"/>
      <c r="F35" s="949">
        <f t="shared" si="18"/>
        <v>0</v>
      </c>
      <c r="G35" s="950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49">
        <f t="shared" si="17"/>
        <v>0</v>
      </c>
      <c r="Q35" s="953"/>
      <c r="R35" s="949">
        <f t="shared" si="19"/>
        <v>0</v>
      </c>
      <c r="S35" s="950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49">
        <f t="shared" si="16"/>
        <v>0</v>
      </c>
      <c r="E36" s="953"/>
      <c r="F36" s="949">
        <f t="shared" si="18"/>
        <v>0</v>
      </c>
      <c r="G36" s="950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49">
        <f t="shared" si="17"/>
        <v>0</v>
      </c>
      <c r="Q36" s="953"/>
      <c r="R36" s="949">
        <f t="shared" si="19"/>
        <v>0</v>
      </c>
      <c r="S36" s="950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49">
        <f t="shared" si="16"/>
        <v>0</v>
      </c>
      <c r="E37" s="953"/>
      <c r="F37" s="949">
        <f t="shared" si="18"/>
        <v>0</v>
      </c>
      <c r="G37" s="950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49">
        <f t="shared" si="17"/>
        <v>0</v>
      </c>
      <c r="Q37" s="953"/>
      <c r="R37" s="949">
        <f t="shared" si="19"/>
        <v>0</v>
      </c>
      <c r="S37" s="950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49">
        <f t="shared" si="16"/>
        <v>0</v>
      </c>
      <c r="E38" s="951"/>
      <c r="F38" s="949">
        <f t="shared" si="18"/>
        <v>0</v>
      </c>
      <c r="G38" s="950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49">
        <f t="shared" si="17"/>
        <v>0</v>
      </c>
      <c r="Q38" s="951"/>
      <c r="R38" s="949">
        <f t="shared" si="19"/>
        <v>0</v>
      </c>
      <c r="S38" s="950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49">
        <f t="shared" si="16"/>
        <v>0</v>
      </c>
      <c r="E39" s="951"/>
      <c r="F39" s="949">
        <f t="shared" si="18"/>
        <v>0</v>
      </c>
      <c r="G39" s="950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49">
        <f t="shared" si="17"/>
        <v>0</v>
      </c>
      <c r="Q39" s="951"/>
      <c r="R39" s="949">
        <f t="shared" si="19"/>
        <v>0</v>
      </c>
      <c r="S39" s="950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49">
        <f t="shared" si="16"/>
        <v>0</v>
      </c>
      <c r="E40" s="951"/>
      <c r="F40" s="949">
        <f t="shared" si="18"/>
        <v>0</v>
      </c>
      <c r="G40" s="950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49">
        <f t="shared" si="17"/>
        <v>0</v>
      </c>
      <c r="Q40" s="951"/>
      <c r="R40" s="949">
        <f t="shared" si="19"/>
        <v>0</v>
      </c>
      <c r="S40" s="950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49">
        <f t="shared" si="16"/>
        <v>0</v>
      </c>
      <c r="E41" s="951"/>
      <c r="F41" s="949">
        <f t="shared" si="18"/>
        <v>0</v>
      </c>
      <c r="G41" s="950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49">
        <f t="shared" si="17"/>
        <v>0</v>
      </c>
      <c r="Q41" s="951"/>
      <c r="R41" s="949">
        <f t="shared" si="19"/>
        <v>0</v>
      </c>
      <c r="S41" s="950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49">
        <f t="shared" si="16"/>
        <v>0</v>
      </c>
      <c r="E42" s="951"/>
      <c r="F42" s="949">
        <f t="shared" si="18"/>
        <v>0</v>
      </c>
      <c r="G42" s="950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49">
        <f t="shared" si="17"/>
        <v>0</v>
      </c>
      <c r="Q42" s="951"/>
      <c r="R42" s="949">
        <f t="shared" si="19"/>
        <v>0</v>
      </c>
      <c r="S42" s="950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49">
        <f t="shared" si="16"/>
        <v>0</v>
      </c>
      <c r="E43" s="951"/>
      <c r="F43" s="949">
        <f t="shared" si="18"/>
        <v>0</v>
      </c>
      <c r="G43" s="950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49">
        <f t="shared" si="17"/>
        <v>0</v>
      </c>
      <c r="Q43" s="951"/>
      <c r="R43" s="949">
        <f t="shared" si="19"/>
        <v>0</v>
      </c>
      <c r="S43" s="950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49">
        <f t="shared" si="16"/>
        <v>0</v>
      </c>
      <c r="E44" s="951"/>
      <c r="F44" s="949">
        <f t="shared" si="18"/>
        <v>0</v>
      </c>
      <c r="G44" s="950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49">
        <f t="shared" si="17"/>
        <v>0</v>
      </c>
      <c r="Q44" s="951"/>
      <c r="R44" s="949">
        <f t="shared" si="19"/>
        <v>0</v>
      </c>
      <c r="S44" s="950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49">
        <f t="shared" si="16"/>
        <v>0</v>
      </c>
      <c r="E45" s="951"/>
      <c r="F45" s="949">
        <f t="shared" si="18"/>
        <v>0</v>
      </c>
      <c r="G45" s="950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49">
        <f t="shared" si="17"/>
        <v>0</v>
      </c>
      <c r="Q45" s="951"/>
      <c r="R45" s="949">
        <f t="shared" si="19"/>
        <v>0</v>
      </c>
      <c r="S45" s="950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49">
        <f t="shared" si="16"/>
        <v>0</v>
      </c>
      <c r="E46" s="951"/>
      <c r="F46" s="949">
        <f t="shared" si="18"/>
        <v>0</v>
      </c>
      <c r="G46" s="950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49">
        <f t="shared" si="17"/>
        <v>0</v>
      </c>
      <c r="Q46" s="951"/>
      <c r="R46" s="949">
        <f t="shared" si="19"/>
        <v>0</v>
      </c>
      <c r="S46" s="950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49">
        <f t="shared" si="16"/>
        <v>0</v>
      </c>
      <c r="E47" s="951"/>
      <c r="F47" s="949">
        <f t="shared" si="18"/>
        <v>0</v>
      </c>
      <c r="G47" s="950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49">
        <f t="shared" si="17"/>
        <v>0</v>
      </c>
      <c r="Q47" s="951"/>
      <c r="R47" s="949">
        <f t="shared" si="19"/>
        <v>0</v>
      </c>
      <c r="S47" s="950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49">
        <f t="shared" si="16"/>
        <v>0</v>
      </c>
      <c r="E48" s="951"/>
      <c r="F48" s="949">
        <f t="shared" si="18"/>
        <v>0</v>
      </c>
      <c r="G48" s="950"/>
      <c r="H48" s="217"/>
      <c r="I48" s="859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49">
        <f t="shared" si="17"/>
        <v>0</v>
      </c>
      <c r="Q48" s="951"/>
      <c r="R48" s="949">
        <f t="shared" si="19"/>
        <v>0</v>
      </c>
      <c r="S48" s="950"/>
      <c r="T48" s="217"/>
      <c r="U48" s="859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8"/>
      <c r="F49" s="244">
        <f t="shared" si="18"/>
        <v>0</v>
      </c>
      <c r="G49" s="183"/>
      <c r="H49" s="121"/>
      <c r="I49" s="859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8"/>
      <c r="R49" s="244">
        <f t="shared" si="19"/>
        <v>0</v>
      </c>
      <c r="S49" s="183"/>
      <c r="T49" s="121"/>
      <c r="U49" s="859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8"/>
      <c r="F50" s="244">
        <f t="shared" si="18"/>
        <v>0</v>
      </c>
      <c r="G50" s="183"/>
      <c r="H50" s="121"/>
      <c r="I50" s="859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8"/>
      <c r="R50" s="244">
        <f t="shared" si="19"/>
        <v>0</v>
      </c>
      <c r="S50" s="183"/>
      <c r="T50" s="121"/>
      <c r="U50" s="859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8"/>
      <c r="F51" s="244">
        <f t="shared" si="18"/>
        <v>0</v>
      </c>
      <c r="G51" s="183"/>
      <c r="H51" s="121"/>
      <c r="I51" s="859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8"/>
      <c r="R51" s="244">
        <f t="shared" si="19"/>
        <v>0</v>
      </c>
      <c r="S51" s="183"/>
      <c r="T51" s="121"/>
      <c r="U51" s="859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8"/>
      <c r="F52" s="244">
        <f t="shared" si="18"/>
        <v>0</v>
      </c>
      <c r="G52" s="183"/>
      <c r="H52" s="121"/>
      <c r="I52" s="859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8"/>
      <c r="R52" s="244">
        <f t="shared" si="19"/>
        <v>0</v>
      </c>
      <c r="S52" s="183"/>
      <c r="T52" s="121"/>
      <c r="U52" s="859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8"/>
      <c r="F53" s="244">
        <f t="shared" si="18"/>
        <v>0</v>
      </c>
      <c r="G53" s="183"/>
      <c r="H53" s="121"/>
      <c r="I53" s="859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8"/>
      <c r="R53" s="244">
        <f t="shared" si="19"/>
        <v>0</v>
      </c>
      <c r="S53" s="183"/>
      <c r="T53" s="121"/>
      <c r="U53" s="859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8"/>
      <c r="F54" s="244">
        <f t="shared" si="18"/>
        <v>0</v>
      </c>
      <c r="G54" s="183"/>
      <c r="H54" s="121"/>
      <c r="I54" s="859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8"/>
      <c r="R54" s="244">
        <f t="shared" si="19"/>
        <v>0</v>
      </c>
      <c r="S54" s="183"/>
      <c r="T54" s="121"/>
      <c r="U54" s="859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8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8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8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8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8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8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8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8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8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8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8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8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6"/>
      <c r="F61" s="244">
        <f t="shared" si="18"/>
        <v>0</v>
      </c>
      <c r="G61" s="745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6"/>
      <c r="R61" s="244">
        <f t="shared" si="19"/>
        <v>0</v>
      </c>
      <c r="S61" s="745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6"/>
      <c r="F62" s="244">
        <f t="shared" si="18"/>
        <v>0</v>
      </c>
      <c r="G62" s="745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6"/>
      <c r="R62" s="244">
        <f t="shared" si="19"/>
        <v>0</v>
      </c>
      <c r="S62" s="745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6"/>
      <c r="F63" s="244">
        <f t="shared" si="18"/>
        <v>0</v>
      </c>
      <c r="G63" s="745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6"/>
      <c r="R63" s="244">
        <f t="shared" si="19"/>
        <v>0</v>
      </c>
      <c r="S63" s="745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6"/>
      <c r="F64" s="244">
        <f t="shared" si="18"/>
        <v>0</v>
      </c>
      <c r="G64" s="745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6"/>
      <c r="R64" s="244">
        <f t="shared" si="19"/>
        <v>0</v>
      </c>
      <c r="S64" s="745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6"/>
      <c r="F65" s="244">
        <f t="shared" si="18"/>
        <v>0</v>
      </c>
      <c r="G65" s="745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6"/>
      <c r="R65" s="244">
        <f t="shared" si="19"/>
        <v>0</v>
      </c>
      <c r="S65" s="745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6"/>
      <c r="F66" s="244">
        <f t="shared" si="18"/>
        <v>0</v>
      </c>
      <c r="G66" s="745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6"/>
      <c r="R66" s="244">
        <f t="shared" si="19"/>
        <v>0</v>
      </c>
      <c r="S66" s="745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6"/>
      <c r="F67" s="244">
        <f t="shared" si="18"/>
        <v>0</v>
      </c>
      <c r="G67" s="745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6"/>
      <c r="R67" s="244">
        <f t="shared" si="19"/>
        <v>0</v>
      </c>
      <c r="S67" s="745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6"/>
      <c r="F68" s="744">
        <f t="shared" si="18"/>
        <v>0</v>
      </c>
      <c r="G68" s="745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6"/>
      <c r="R68" s="744">
        <f t="shared" si="19"/>
        <v>0</v>
      </c>
      <c r="S68" s="745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50" t="s">
        <v>19</v>
      </c>
      <c r="D73" s="1251"/>
      <c r="E73" s="39">
        <f>E4+E5-F70+E6+E7</f>
        <v>0</v>
      </c>
      <c r="F73" s="6"/>
      <c r="G73" s="6"/>
      <c r="H73" s="17"/>
      <c r="I73" s="136"/>
      <c r="J73" s="74"/>
      <c r="O73" s="1250" t="s">
        <v>19</v>
      </c>
      <c r="P73" s="1251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21" t="s">
        <v>11</v>
      </c>
      <c r="AB83" s="1222"/>
      <c r="AC83" s="58">
        <f>AC5+AC6-AD78+AC7</f>
        <v>90</v>
      </c>
      <c r="AD83" s="74"/>
      <c r="AK83" s="1221" t="s">
        <v>11</v>
      </c>
      <c r="AL83" s="1222"/>
      <c r="AM83" s="58">
        <f>AM5+AM6-AN78+AM7</f>
        <v>90</v>
      </c>
      <c r="AN83" s="74"/>
    </row>
  </sheetData>
  <mergeCells count="12">
    <mergeCell ref="Y1:AE1"/>
    <mergeCell ref="Z5:Z6"/>
    <mergeCell ref="AA83:AB83"/>
    <mergeCell ref="AI1:AO1"/>
    <mergeCell ref="AJ5:AJ6"/>
    <mergeCell ref="AK83:AL83"/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61"/>
      <c r="B1" s="1261"/>
      <c r="C1" s="1261"/>
      <c r="D1" s="1261"/>
      <c r="E1" s="1261"/>
      <c r="F1" s="1261"/>
      <c r="G1" s="1261"/>
      <c r="H1" s="100">
        <v>1</v>
      </c>
    </row>
    <row r="2" spans="1:11" ht="15.75" thickBot="1" x14ac:dyDescent="0.3">
      <c r="B2" s="713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66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67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7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7"/>
      <c r="B7" s="458"/>
      <c r="C7" s="313"/>
      <c r="D7" s="470"/>
      <c r="E7" s="367"/>
      <c r="F7" s="338"/>
      <c r="G7" s="261"/>
      <c r="H7" s="258"/>
      <c r="I7" s="787"/>
      <c r="J7" s="587"/>
    </row>
    <row r="8" spans="1:11" ht="16.5" customHeight="1" thickTop="1" thickBot="1" x14ac:dyDescent="0.3">
      <c r="A8" s="258"/>
      <c r="B8" s="714"/>
      <c r="C8" s="313"/>
      <c r="D8" s="334"/>
      <c r="E8" s="468"/>
      <c r="F8" s="469"/>
      <c r="G8" s="261"/>
      <c r="H8" s="258"/>
      <c r="I8" s="1262" t="s">
        <v>50</v>
      </c>
      <c r="J8" s="126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8" t="s">
        <v>15</v>
      </c>
      <c r="H9" s="789"/>
      <c r="I9" s="1263"/>
      <c r="J9" s="1265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3"/>
      <c r="E12" s="900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3">
        <v>0</v>
      </c>
      <c r="E13" s="901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3">
        <v>0</v>
      </c>
      <c r="E14" s="901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3">
        <v>0</v>
      </c>
      <c r="E15" s="901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3">
        <v>0</v>
      </c>
      <c r="E16" s="900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3">
        <v>0</v>
      </c>
      <c r="E17" s="901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3">
        <v>0</v>
      </c>
      <c r="E18" s="901"/>
      <c r="F18" s="244">
        <f t="shared" si="0"/>
        <v>0</v>
      </c>
      <c r="G18" s="914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3">
        <v>0</v>
      </c>
      <c r="E19" s="901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3">
        <v>0</v>
      </c>
      <c r="E20" s="900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3">
        <v>0</v>
      </c>
      <c r="E21" s="900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43" t="s">
        <v>11</v>
      </c>
      <c r="D40" s="1244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4" t="s">
        <v>201</v>
      </c>
      <c r="B1" s="1224"/>
      <c r="C1" s="1224"/>
      <c r="D1" s="1224"/>
      <c r="E1" s="1224"/>
      <c r="F1" s="1224"/>
      <c r="G1" s="122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70" t="s">
        <v>67</v>
      </c>
      <c r="B5" s="1272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71"/>
      <c r="B6" s="1273"/>
      <c r="C6" s="265"/>
      <c r="D6" s="334"/>
      <c r="E6" s="337"/>
      <c r="F6" s="338"/>
      <c r="G6" s="258"/>
      <c r="I6" s="1274" t="s">
        <v>3</v>
      </c>
      <c r="J6" s="126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5"/>
      <c r="J7" s="1269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6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69">
        <v>111.29</v>
      </c>
      <c r="E21" s="866">
        <v>44474</v>
      </c>
      <c r="F21" s="744">
        <f t="shared" si="3"/>
        <v>111.29</v>
      </c>
      <c r="G21" s="745" t="s">
        <v>391</v>
      </c>
      <c r="H21" s="983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69">
        <v>111.1</v>
      </c>
      <c r="E22" s="866">
        <v>44477</v>
      </c>
      <c r="F22" s="744">
        <f t="shared" si="3"/>
        <v>111.1</v>
      </c>
      <c r="G22" s="745" t="s">
        <v>405</v>
      </c>
      <c r="H22" s="983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69">
        <v>23.29</v>
      </c>
      <c r="E23" s="866">
        <v>44480</v>
      </c>
      <c r="F23" s="744">
        <f t="shared" si="3"/>
        <v>23.29</v>
      </c>
      <c r="G23" s="745" t="s">
        <v>415</v>
      </c>
      <c r="H23" s="983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69">
        <v>48.57</v>
      </c>
      <c r="E24" s="868">
        <v>44482</v>
      </c>
      <c r="F24" s="744">
        <f t="shared" si="3"/>
        <v>48.57</v>
      </c>
      <c r="G24" s="745" t="s">
        <v>424</v>
      </c>
      <c r="H24" s="983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69">
        <v>48.01</v>
      </c>
      <c r="E25" s="868">
        <v>44482</v>
      </c>
      <c r="F25" s="744">
        <f t="shared" si="3"/>
        <v>48.01</v>
      </c>
      <c r="G25" s="745" t="s">
        <v>428</v>
      </c>
      <c r="H25" s="983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69">
        <v>22.83</v>
      </c>
      <c r="E26" s="868">
        <v>44483</v>
      </c>
      <c r="F26" s="744">
        <f t="shared" si="3"/>
        <v>22.83</v>
      </c>
      <c r="G26" s="745" t="s">
        <v>431</v>
      </c>
      <c r="H26" s="983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69">
        <v>106.01</v>
      </c>
      <c r="E27" s="868">
        <v>44485</v>
      </c>
      <c r="F27" s="744">
        <f t="shared" si="3"/>
        <v>106.01</v>
      </c>
      <c r="G27" s="745" t="s">
        <v>444</v>
      </c>
      <c r="H27" s="983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69">
        <v>23.66</v>
      </c>
      <c r="E28" s="866">
        <v>44490</v>
      </c>
      <c r="F28" s="744">
        <f t="shared" si="3"/>
        <v>23.66</v>
      </c>
      <c r="G28" s="726" t="s">
        <v>437</v>
      </c>
      <c r="H28" s="984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69">
        <v>97.92</v>
      </c>
      <c r="E29" s="866">
        <v>44491</v>
      </c>
      <c r="F29" s="744">
        <f t="shared" si="3"/>
        <v>97.92</v>
      </c>
      <c r="G29" s="726" t="s">
        <v>494</v>
      </c>
      <c r="H29" s="984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69">
        <v>24.87</v>
      </c>
      <c r="E30" s="866">
        <v>44495</v>
      </c>
      <c r="F30" s="744">
        <f t="shared" si="3"/>
        <v>24.87</v>
      </c>
      <c r="G30" s="726" t="s">
        <v>508</v>
      </c>
      <c r="H30" s="984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69">
        <v>118.77</v>
      </c>
      <c r="E31" s="866">
        <v>44496</v>
      </c>
      <c r="F31" s="744">
        <f t="shared" si="3"/>
        <v>118.77</v>
      </c>
      <c r="G31" s="726" t="s">
        <v>520</v>
      </c>
      <c r="H31" s="984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69">
        <v>99.52</v>
      </c>
      <c r="E32" s="866">
        <v>44501</v>
      </c>
      <c r="F32" s="744">
        <f t="shared" si="3"/>
        <v>99.52</v>
      </c>
      <c r="G32" s="726" t="s">
        <v>559</v>
      </c>
      <c r="H32" s="984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69">
        <v>106.22</v>
      </c>
      <c r="E33" s="866">
        <v>44501</v>
      </c>
      <c r="F33" s="744">
        <f t="shared" si="3"/>
        <v>106.22</v>
      </c>
      <c r="G33" s="745" t="s">
        <v>561</v>
      </c>
      <c r="H33" s="983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69">
        <v>51.43</v>
      </c>
      <c r="E34" s="866">
        <v>44501</v>
      </c>
      <c r="F34" s="744">
        <f t="shared" si="3"/>
        <v>51.43</v>
      </c>
      <c r="G34" s="745" t="s">
        <v>561</v>
      </c>
      <c r="H34" s="983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69">
        <v>39.68</v>
      </c>
      <c r="E35" s="867">
        <v>44501</v>
      </c>
      <c r="F35" s="744">
        <f t="shared" si="3"/>
        <v>39.68</v>
      </c>
      <c r="G35" s="745" t="s">
        <v>562</v>
      </c>
      <c r="H35" s="983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69">
        <v>62.83</v>
      </c>
      <c r="E36" s="867">
        <v>44503</v>
      </c>
      <c r="F36" s="744">
        <f t="shared" si="3"/>
        <v>62.83</v>
      </c>
      <c r="G36" s="745" t="s">
        <v>570</v>
      </c>
      <c r="H36" s="983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69">
        <v>122.57</v>
      </c>
      <c r="E37" s="867">
        <v>44505</v>
      </c>
      <c r="F37" s="744">
        <f t="shared" si="3"/>
        <v>122.57</v>
      </c>
      <c r="G37" s="745" t="s">
        <v>579</v>
      </c>
      <c r="H37" s="983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69">
        <v>487.32</v>
      </c>
      <c r="E38" s="867">
        <v>44506</v>
      </c>
      <c r="F38" s="744">
        <f t="shared" si="3"/>
        <v>487.32</v>
      </c>
      <c r="G38" s="745" t="s">
        <v>587</v>
      </c>
      <c r="H38" s="983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69">
        <f t="shared" ref="D39:D42" si="4">C39*B39</f>
        <v>0</v>
      </c>
      <c r="E39" s="867"/>
      <c r="F39" s="744">
        <f t="shared" si="3"/>
        <v>0</v>
      </c>
      <c r="G39" s="745"/>
      <c r="H39" s="983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69">
        <f t="shared" si="4"/>
        <v>0</v>
      </c>
      <c r="E40" s="867"/>
      <c r="F40" s="744">
        <f t="shared" si="3"/>
        <v>0</v>
      </c>
      <c r="G40" s="745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69">
        <f t="shared" si="4"/>
        <v>0</v>
      </c>
      <c r="E41" s="867"/>
      <c r="F41" s="744">
        <f t="shared" si="3"/>
        <v>0</v>
      </c>
      <c r="G41" s="745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69">
        <f t="shared" si="4"/>
        <v>0</v>
      </c>
      <c r="E42" s="867"/>
      <c r="F42" s="744">
        <f t="shared" si="3"/>
        <v>0</v>
      </c>
      <c r="G42" s="745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5">
        <f>C43*B33</f>
        <v>0</v>
      </c>
      <c r="E43" s="986"/>
      <c r="F43" s="987">
        <f t="shared" si="3"/>
        <v>0</v>
      </c>
      <c r="G43" s="988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43" t="s">
        <v>11</v>
      </c>
      <c r="D47" s="1244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9" t="s">
        <v>217</v>
      </c>
      <c r="B1" s="1219"/>
      <c r="C1" s="1219"/>
      <c r="D1" s="1219"/>
      <c r="E1" s="1219"/>
      <c r="F1" s="1219"/>
      <c r="G1" s="121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39" t="s">
        <v>67</v>
      </c>
      <c r="B5" s="1272" t="s">
        <v>70</v>
      </c>
      <c r="C5" s="265">
        <v>98</v>
      </c>
      <c r="D5" s="334">
        <v>44495</v>
      </c>
      <c r="E5" s="1150">
        <v>1006.3</v>
      </c>
      <c r="F5" s="1151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40"/>
      <c r="B6" s="1273"/>
      <c r="C6" s="265"/>
      <c r="D6" s="334"/>
      <c r="E6" s="337"/>
      <c r="F6" s="338"/>
      <c r="G6" s="258"/>
      <c r="I6" s="1274" t="s">
        <v>3</v>
      </c>
      <c r="J6" s="126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5"/>
      <c r="J7" s="1269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519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563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572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72">
        <f t="shared" si="0"/>
        <v>0</v>
      </c>
      <c r="G11" s="1073"/>
      <c r="H11" s="1119"/>
      <c r="I11" s="1120">
        <f t="shared" si="1"/>
        <v>0</v>
      </c>
      <c r="J11" s="1121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72">
        <f t="shared" si="0"/>
        <v>0</v>
      </c>
      <c r="G12" s="1073"/>
      <c r="H12" s="1119"/>
      <c r="I12" s="1120">
        <f t="shared" si="1"/>
        <v>0</v>
      </c>
      <c r="J12" s="1121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72">
        <f t="shared" si="0"/>
        <v>0</v>
      </c>
      <c r="G13" s="1073"/>
      <c r="H13" s="1119"/>
      <c r="I13" s="1120">
        <f t="shared" si="1"/>
        <v>0</v>
      </c>
      <c r="J13" s="1121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43" t="s">
        <v>11</v>
      </c>
      <c r="D33" s="1244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24" t="s">
        <v>206</v>
      </c>
      <c r="B1" s="1224"/>
      <c r="C1" s="1224"/>
      <c r="D1" s="1224"/>
      <c r="E1" s="1224"/>
      <c r="F1" s="1224"/>
      <c r="G1" s="1224"/>
      <c r="H1" s="100" t="s">
        <v>204</v>
      </c>
      <c r="L1" s="1224" t="str">
        <f>A1</f>
        <v>INVENTARIO    DEL MES DE  SEPTIEMBRE       2021</v>
      </c>
      <c r="M1" s="1224"/>
      <c r="N1" s="1224"/>
      <c r="O1" s="1224"/>
      <c r="P1" s="1224"/>
      <c r="Q1" s="1224"/>
      <c r="R1" s="1224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280" t="s">
        <v>67</v>
      </c>
      <c r="B5" s="1281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280" t="s">
        <v>67</v>
      </c>
      <c r="M5" s="1281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280"/>
      <c r="B6" s="1281"/>
      <c r="C6" s="507"/>
      <c r="D6" s="266"/>
      <c r="E6" s="576"/>
      <c r="F6" s="150"/>
      <c r="G6" s="325"/>
      <c r="H6" s="59">
        <f>E4+E5+E6+E7-G5</f>
        <v>0</v>
      </c>
      <c r="L6" s="1280"/>
      <c r="M6" s="1281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278" t="s">
        <v>3</v>
      </c>
      <c r="J7" s="1276" t="s">
        <v>4</v>
      </c>
      <c r="L7" s="309"/>
      <c r="M7" s="898"/>
      <c r="N7" s="507"/>
      <c r="O7" s="266"/>
      <c r="P7" s="576"/>
      <c r="Q7" s="150"/>
      <c r="R7" s="258"/>
      <c r="T7" s="1278" t="s">
        <v>3</v>
      </c>
      <c r="U7" s="1276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79"/>
      <c r="J8" s="127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79"/>
      <c r="U8" s="1277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471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471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444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459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73"/>
      <c r="H12" s="1074"/>
      <c r="I12" s="958">
        <f t="shared" si="3"/>
        <v>0</v>
      </c>
      <c r="J12" s="1167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73"/>
      <c r="H13" s="1074"/>
      <c r="I13" s="958">
        <f t="shared" si="3"/>
        <v>0</v>
      </c>
      <c r="J13" s="1167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73"/>
      <c r="H14" s="1074"/>
      <c r="I14" s="958">
        <f t="shared" si="3"/>
        <v>0</v>
      </c>
      <c r="J14" s="1167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43" t="s">
        <v>11</v>
      </c>
      <c r="D48" s="1244"/>
      <c r="E48" s="152">
        <f>E6+E5-F45</f>
        <v>0</v>
      </c>
      <c r="L48" s="47"/>
      <c r="N48" s="1243" t="s">
        <v>11</v>
      </c>
      <c r="O48" s="1244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82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28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7"/>
      <c r="E9" s="750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60"/>
      <c r="E10" s="751"/>
      <c r="F10" s="473">
        <f t="shared" ref="F10:F29" si="0">D10</f>
        <v>0</v>
      </c>
      <c r="G10" s="509"/>
      <c r="H10" s="681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60"/>
      <c r="E11" s="790"/>
      <c r="F11" s="473">
        <f t="shared" si="0"/>
        <v>0</v>
      </c>
      <c r="G11" s="509"/>
      <c r="H11" s="681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60"/>
      <c r="E12" s="790"/>
      <c r="F12" s="473">
        <f t="shared" si="0"/>
        <v>0</v>
      </c>
      <c r="G12" s="509"/>
      <c r="H12" s="681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60"/>
      <c r="E13" s="790"/>
      <c r="F13" s="473">
        <f t="shared" si="0"/>
        <v>0</v>
      </c>
      <c r="G13" s="509"/>
      <c r="H13" s="681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60"/>
      <c r="E14" s="751"/>
      <c r="F14" s="473">
        <f t="shared" si="0"/>
        <v>0</v>
      </c>
      <c r="G14" s="509"/>
      <c r="H14" s="681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60"/>
      <c r="E15" s="751"/>
      <c r="F15" s="473">
        <f t="shared" si="0"/>
        <v>0</v>
      </c>
      <c r="G15" s="509"/>
      <c r="H15" s="681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60"/>
      <c r="E16" s="751"/>
      <c r="F16" s="473">
        <f t="shared" si="0"/>
        <v>0</v>
      </c>
      <c r="G16" s="509"/>
      <c r="H16" s="681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60"/>
      <c r="E17" s="752"/>
      <c r="F17" s="473">
        <f t="shared" si="0"/>
        <v>0</v>
      </c>
      <c r="G17" s="509"/>
      <c r="H17" s="681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60"/>
      <c r="E18" s="752"/>
      <c r="F18" s="473">
        <f t="shared" si="0"/>
        <v>0</v>
      </c>
      <c r="G18" s="509"/>
      <c r="H18" s="681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60"/>
      <c r="E19" s="752"/>
      <c r="F19" s="473">
        <f t="shared" si="0"/>
        <v>0</v>
      </c>
      <c r="G19" s="474"/>
      <c r="H19" s="659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60"/>
      <c r="E20" s="752"/>
      <c r="F20" s="473">
        <f t="shared" si="0"/>
        <v>0</v>
      </c>
      <c r="G20" s="474"/>
      <c r="H20" s="659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60"/>
      <c r="E21" s="752"/>
      <c r="F21" s="473">
        <f t="shared" si="0"/>
        <v>0</v>
      </c>
      <c r="G21" s="474"/>
      <c r="H21" s="659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60"/>
      <c r="E22" s="752"/>
      <c r="F22" s="473">
        <f t="shared" si="0"/>
        <v>0</v>
      </c>
      <c r="G22" s="474"/>
      <c r="H22" s="659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60"/>
      <c r="E23" s="752"/>
      <c r="F23" s="473">
        <f t="shared" si="0"/>
        <v>0</v>
      </c>
      <c r="G23" s="474"/>
      <c r="H23" s="659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8"/>
      <c r="E24" s="752"/>
      <c r="F24" s="473">
        <f t="shared" si="0"/>
        <v>0</v>
      </c>
      <c r="G24" s="474"/>
      <c r="H24" s="659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8"/>
      <c r="E25" s="752"/>
      <c r="F25" s="473">
        <f t="shared" si="0"/>
        <v>0</v>
      </c>
      <c r="G25" s="474"/>
      <c r="H25" s="659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8"/>
      <c r="E26" s="752"/>
      <c r="F26" s="473">
        <f t="shared" si="0"/>
        <v>0</v>
      </c>
      <c r="G26" s="474"/>
      <c r="H26" s="659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8"/>
      <c r="E27" s="752"/>
      <c r="F27" s="473">
        <f t="shared" si="0"/>
        <v>0</v>
      </c>
      <c r="G27" s="474"/>
      <c r="H27" s="659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8"/>
      <c r="E28" s="752"/>
      <c r="F28" s="473">
        <f t="shared" si="0"/>
        <v>0</v>
      </c>
      <c r="G28" s="474"/>
      <c r="H28" s="659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8"/>
      <c r="E29" s="752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8"/>
      <c r="E30" s="753"/>
      <c r="F30" s="508"/>
      <c r="G30" s="514"/>
      <c r="H30" s="512"/>
    </row>
    <row r="31" spans="2:10" x14ac:dyDescent="0.25">
      <c r="B31" s="521"/>
      <c r="C31" s="472"/>
      <c r="D31" s="748"/>
      <c r="E31" s="754"/>
      <c r="F31" s="508"/>
      <c r="G31" s="515"/>
      <c r="H31" s="515"/>
    </row>
    <row r="32" spans="2:10" ht="15.75" thickBot="1" x14ac:dyDescent="0.3">
      <c r="B32" s="75"/>
      <c r="C32" s="475"/>
      <c r="D32" s="749"/>
      <c r="E32" s="755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28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7"/>
      <c r="E9" s="678"/>
      <c r="F9" s="683">
        <f t="shared" si="0"/>
        <v>0</v>
      </c>
      <c r="G9" s="684"/>
      <c r="H9" s="685"/>
      <c r="I9" s="281">
        <f>I8-D9</f>
        <v>0</v>
      </c>
    </row>
    <row r="10" spans="1:9" ht="15.75" x14ac:dyDescent="0.25">
      <c r="A10" s="76"/>
      <c r="B10" s="2"/>
      <c r="C10" s="15"/>
      <c r="D10" s="677"/>
      <c r="E10" s="678"/>
      <c r="F10" s="683">
        <f t="shared" si="0"/>
        <v>0</v>
      </c>
      <c r="G10" s="684"/>
      <c r="H10" s="685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7"/>
      <c r="E11" s="887"/>
      <c r="F11" s="683">
        <f t="shared" si="0"/>
        <v>0</v>
      </c>
      <c r="G11" s="684"/>
      <c r="H11" s="685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88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88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88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88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24" t="s">
        <v>198</v>
      </c>
      <c r="B1" s="1224"/>
      <c r="C1" s="1224"/>
      <c r="D1" s="1224"/>
      <c r="E1" s="1224"/>
      <c r="F1" s="1224"/>
      <c r="G1" s="1224"/>
      <c r="H1" s="1153" t="s">
        <v>596</v>
      </c>
      <c r="K1" s="1224" t="str">
        <f>A1</f>
        <v>INVENTARIO DEL MES DE SEPTIEMBRE 2021</v>
      </c>
      <c r="L1" s="1224"/>
      <c r="M1" s="1224"/>
      <c r="N1" s="1224"/>
      <c r="O1" s="1224"/>
      <c r="P1" s="1224"/>
      <c r="Q1" s="1224"/>
      <c r="R1" s="11" t="s">
        <v>597</v>
      </c>
      <c r="U1" s="1219" t="s">
        <v>217</v>
      </c>
      <c r="V1" s="1219"/>
      <c r="W1" s="1219"/>
      <c r="X1" s="1219"/>
      <c r="Y1" s="1219"/>
      <c r="Z1" s="1219"/>
      <c r="AA1" s="1219"/>
      <c r="AB1" s="11" t="s">
        <v>598</v>
      </c>
      <c r="AE1" s="1219" t="str">
        <f>U1</f>
        <v>ENTRADA DEL MES DE OCTUBRE 2021</v>
      </c>
      <c r="AF1" s="1219"/>
      <c r="AG1" s="1219"/>
      <c r="AH1" s="1219"/>
      <c r="AI1" s="1219"/>
      <c r="AJ1" s="1219"/>
      <c r="AK1" s="1219"/>
      <c r="AL1" s="11" t="s">
        <v>599</v>
      </c>
      <c r="AO1" s="1219" t="s">
        <v>217</v>
      </c>
      <c r="AP1" s="1219"/>
      <c r="AQ1" s="1219"/>
      <c r="AR1" s="1219"/>
      <c r="AS1" s="1219"/>
      <c r="AT1" s="1219"/>
      <c r="AU1" s="1219"/>
      <c r="AV1" s="11" t="s">
        <v>600</v>
      </c>
      <c r="AZ1" s="1219" t="s">
        <v>217</v>
      </c>
      <c r="BA1" s="1219"/>
      <c r="BB1" s="1219"/>
      <c r="BC1" s="1219"/>
      <c r="BD1" s="1219"/>
      <c r="BE1" s="1219"/>
      <c r="BF1" s="1219"/>
      <c r="BG1" s="11" t="s">
        <v>601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7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7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60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20" t="s">
        <v>104</v>
      </c>
      <c r="C5" s="727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25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20" t="s">
        <v>104</v>
      </c>
      <c r="W5" s="1006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25" t="s">
        <v>105</v>
      </c>
      <c r="AG5" s="650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20" t="s">
        <v>104</v>
      </c>
      <c r="AQ5" s="1006"/>
      <c r="AR5" s="294"/>
      <c r="AS5" s="278"/>
      <c r="AT5" s="272"/>
      <c r="AU5" s="279"/>
      <c r="AZ5" s="268" t="s">
        <v>103</v>
      </c>
      <c r="BA5" s="1223" t="s">
        <v>595</v>
      </c>
      <c r="BB5" s="1006"/>
      <c r="BC5" s="294"/>
      <c r="BD5" s="278"/>
      <c r="BE5" s="272"/>
      <c r="BF5" s="279"/>
    </row>
    <row r="6" spans="1:60" x14ac:dyDescent="0.25">
      <c r="A6" s="268"/>
      <c r="B6" s="1220"/>
      <c r="C6" s="650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6"/>
      <c r="L6" s="1225"/>
      <c r="M6" s="650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20"/>
      <c r="W6" s="650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6"/>
      <c r="AF6" s="1225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20"/>
      <c r="AQ6" s="650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23"/>
      <c r="BB6" s="650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1">
        <v>92</v>
      </c>
      <c r="X7" s="266">
        <v>44495</v>
      </c>
      <c r="Y7" s="1152">
        <v>4.54</v>
      </c>
      <c r="Z7" s="317">
        <v>0.8</v>
      </c>
      <c r="AA7" s="258"/>
      <c r="AE7" s="258"/>
      <c r="AF7" s="292"/>
      <c r="AG7" s="1011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6"/>
      <c r="AR7" s="266"/>
      <c r="AS7" s="1152"/>
      <c r="AT7" s="317"/>
      <c r="AU7" s="258"/>
      <c r="AZ7" s="258"/>
      <c r="BA7" s="292"/>
      <c r="BB7" s="1006"/>
      <c r="BC7" s="266"/>
      <c r="BD7" s="1152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394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394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603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5">
        <v>128.88</v>
      </c>
      <c r="O10" s="1026">
        <v>44473</v>
      </c>
      <c r="P10" s="1025">
        <f t="shared" si="1"/>
        <v>128.88</v>
      </c>
      <c r="Q10" s="1027" t="s">
        <v>366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477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478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5"/>
      <c r="O11" s="1026"/>
      <c r="P11" s="1028">
        <f t="shared" si="1"/>
        <v>0</v>
      </c>
      <c r="Q11" s="1029"/>
      <c r="R11" s="1030"/>
      <c r="S11" s="1031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479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486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6">
        <v>44447</v>
      </c>
      <c r="F12" s="363">
        <f t="shared" si="0"/>
        <v>252.16</v>
      </c>
      <c r="G12" s="947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5"/>
      <c r="O12" s="1026"/>
      <c r="P12" s="1028">
        <f t="shared" si="1"/>
        <v>0</v>
      </c>
      <c r="Q12" s="1029"/>
      <c r="R12" s="1030"/>
      <c r="S12" s="1031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500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559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6">
        <v>44468</v>
      </c>
      <c r="F13" s="363">
        <f t="shared" si="0"/>
        <v>12.66</v>
      </c>
      <c r="G13" s="947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5"/>
      <c r="O13" s="1026"/>
      <c r="P13" s="1028">
        <f t="shared" si="1"/>
        <v>0</v>
      </c>
      <c r="Q13" s="1029"/>
      <c r="R13" s="1030"/>
      <c r="S13" s="1031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573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589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5">
        <v>163.35</v>
      </c>
      <c r="E14" s="1026">
        <v>44473</v>
      </c>
      <c r="F14" s="1025">
        <f t="shared" si="0"/>
        <v>163.35</v>
      </c>
      <c r="G14" s="1027" t="s">
        <v>366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5"/>
      <c r="O14" s="1026"/>
      <c r="P14" s="1025">
        <f t="shared" si="1"/>
        <v>0</v>
      </c>
      <c r="Q14" s="1027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72">
        <f t="shared" si="2"/>
        <v>0</v>
      </c>
      <c r="AA14" s="1073"/>
      <c r="AB14" s="1074"/>
      <c r="AC14" s="1031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5"/>
      <c r="E15" s="1026"/>
      <c r="F15" s="1028">
        <f t="shared" si="0"/>
        <v>0</v>
      </c>
      <c r="G15" s="1029"/>
      <c r="H15" s="1030"/>
      <c r="I15" s="1031">
        <f t="shared" si="7"/>
        <v>0</v>
      </c>
      <c r="K15" s="74"/>
      <c r="L15" s="84">
        <f t="shared" si="8"/>
        <v>0</v>
      </c>
      <c r="M15" s="15"/>
      <c r="N15" s="1025"/>
      <c r="O15" s="1026"/>
      <c r="P15" s="1025">
        <f t="shared" si="1"/>
        <v>0</v>
      </c>
      <c r="Q15" s="1027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72">
        <f t="shared" si="2"/>
        <v>0</v>
      </c>
      <c r="AA15" s="1073"/>
      <c r="AB15" s="1074"/>
      <c r="AC15" s="1031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5"/>
      <c r="E16" s="1026"/>
      <c r="F16" s="1028">
        <f t="shared" si="0"/>
        <v>0</v>
      </c>
      <c r="G16" s="1029"/>
      <c r="H16" s="1030"/>
      <c r="I16" s="1031">
        <f t="shared" si="7"/>
        <v>0</v>
      </c>
      <c r="L16" s="84">
        <f t="shared" si="8"/>
        <v>0</v>
      </c>
      <c r="M16" s="15"/>
      <c r="N16" s="1025"/>
      <c r="O16" s="1026"/>
      <c r="P16" s="1025">
        <f t="shared" si="1"/>
        <v>0</v>
      </c>
      <c r="Q16" s="1027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72">
        <f t="shared" si="2"/>
        <v>0</v>
      </c>
      <c r="AA16" s="1073"/>
      <c r="AB16" s="1074"/>
      <c r="AC16" s="1031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5"/>
      <c r="E17" s="1026"/>
      <c r="F17" s="1028">
        <f t="shared" si="0"/>
        <v>0</v>
      </c>
      <c r="G17" s="1029"/>
      <c r="H17" s="1030"/>
      <c r="I17" s="1031">
        <f t="shared" si="7"/>
        <v>0</v>
      </c>
      <c r="L17" s="84">
        <f t="shared" si="8"/>
        <v>0</v>
      </c>
      <c r="M17" s="15"/>
      <c r="N17" s="1025"/>
      <c r="O17" s="1026"/>
      <c r="P17" s="1025">
        <f t="shared" si="1"/>
        <v>0</v>
      </c>
      <c r="Q17" s="1027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5"/>
      <c r="E18" s="1026"/>
      <c r="F18" s="1025">
        <f t="shared" si="0"/>
        <v>0</v>
      </c>
      <c r="G18" s="1027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6"/>
      <c r="P18" s="363">
        <f t="shared" si="1"/>
        <v>0</v>
      </c>
      <c r="Q18" s="947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5"/>
      <c r="E19" s="1026"/>
      <c r="F19" s="1025">
        <f t="shared" si="0"/>
        <v>0</v>
      </c>
      <c r="G19" s="1027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6"/>
      <c r="P19" s="363">
        <f t="shared" si="1"/>
        <v>0</v>
      </c>
      <c r="Q19" s="947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5"/>
      <c r="E20" s="1026"/>
      <c r="F20" s="1025">
        <f t="shared" si="0"/>
        <v>0</v>
      </c>
      <c r="G20" s="1027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6"/>
      <c r="P20" s="363">
        <f t="shared" si="1"/>
        <v>0</v>
      </c>
      <c r="Q20" s="947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6"/>
      <c r="F21" s="363">
        <f t="shared" si="0"/>
        <v>0</v>
      </c>
      <c r="G21" s="947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6"/>
      <c r="P21" s="363">
        <f t="shared" si="1"/>
        <v>0</v>
      </c>
      <c r="Q21" s="947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6"/>
      <c r="F22" s="363">
        <f t="shared" si="0"/>
        <v>0</v>
      </c>
      <c r="G22" s="947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6"/>
      <c r="P22" s="363">
        <f t="shared" si="1"/>
        <v>0</v>
      </c>
      <c r="Q22" s="947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6"/>
      <c r="F23" s="363">
        <f t="shared" si="0"/>
        <v>0</v>
      </c>
      <c r="G23" s="947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6"/>
      <c r="P23" s="363">
        <f t="shared" si="1"/>
        <v>0</v>
      </c>
      <c r="Q23" s="947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6"/>
      <c r="F24" s="363">
        <f t="shared" si="0"/>
        <v>0</v>
      </c>
      <c r="G24" s="947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6"/>
      <c r="P24" s="363">
        <f t="shared" si="1"/>
        <v>0</v>
      </c>
      <c r="Q24" s="947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6"/>
      <c r="F25" s="363">
        <f t="shared" si="0"/>
        <v>0</v>
      </c>
      <c r="G25" s="947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6"/>
      <c r="P25" s="363">
        <f t="shared" si="1"/>
        <v>0</v>
      </c>
      <c r="Q25" s="947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6"/>
      <c r="AJ25" s="363">
        <f t="shared" si="3"/>
        <v>0</v>
      </c>
      <c r="AK25" s="947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6"/>
      <c r="F26" s="363">
        <f t="shared" si="0"/>
        <v>0</v>
      </c>
      <c r="G26" s="947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21" t="s">
        <v>11</v>
      </c>
      <c r="D83" s="1222"/>
      <c r="E83" s="58">
        <f>E5+E6-F78+E7</f>
        <v>2.2737367544323206E-13</v>
      </c>
      <c r="F83" s="74"/>
      <c r="M83" s="1221" t="s">
        <v>11</v>
      </c>
      <c r="N83" s="1222"/>
      <c r="O83" s="58">
        <f>O5+O6-P78+O7</f>
        <v>0</v>
      </c>
      <c r="P83" s="74"/>
      <c r="W83" s="1221" t="s">
        <v>11</v>
      </c>
      <c r="X83" s="1222"/>
      <c r="Y83" s="58">
        <f>Y5+Y6-Z78+Y7</f>
        <v>-334.64</v>
      </c>
      <c r="Z83" s="74"/>
      <c r="AG83" s="1221" t="s">
        <v>11</v>
      </c>
      <c r="AH83" s="1222"/>
      <c r="AI83" s="58">
        <f>AI5+AI6-AJ78+AI7</f>
        <v>342.7299999999999</v>
      </c>
      <c r="AJ83" s="74"/>
      <c r="AQ83" s="1221" t="s">
        <v>11</v>
      </c>
      <c r="AR83" s="1222"/>
      <c r="AS83" s="58">
        <f>AS5+AS6-AT78+AS7</f>
        <v>-128.31</v>
      </c>
      <c r="AT83" s="74"/>
      <c r="BB83" s="1221" t="s">
        <v>11</v>
      </c>
      <c r="BC83" s="1222"/>
      <c r="BD83" s="58">
        <f>BD5+BD6-BE78+BD7</f>
        <v>0</v>
      </c>
      <c r="BE83" s="74"/>
    </row>
  </sheetData>
  <sortState ref="AG4:AJ7">
    <sortCondition ref="AH4:AH7"/>
  </sortState>
  <mergeCells count="18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  <mergeCell ref="AO1:AU1"/>
    <mergeCell ref="AP5:AP6"/>
    <mergeCell ref="AQ83:AR83"/>
    <mergeCell ref="AZ1:BF1"/>
    <mergeCell ref="BA5:BA6"/>
    <mergeCell ref="BB83:BC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24" t="s">
        <v>207</v>
      </c>
      <c r="B1" s="1224"/>
      <c r="C1" s="1224"/>
      <c r="D1" s="1224"/>
      <c r="E1" s="1224"/>
      <c r="F1" s="1224"/>
      <c r="G1" s="122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10" t="s">
        <v>53</v>
      </c>
      <c r="B5" s="1286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10"/>
      <c r="B6" s="1286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21" t="s">
        <v>11</v>
      </c>
      <c r="D60" s="122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19" t="s">
        <v>292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4"/>
      <c r="C4" s="104"/>
      <c r="D4" s="141"/>
      <c r="E4" s="87"/>
      <c r="F4" s="74"/>
      <c r="G4" s="1046"/>
    </row>
    <row r="5" spans="1:9" ht="29.25" x14ac:dyDescent="0.25">
      <c r="A5" s="12" t="s">
        <v>67</v>
      </c>
      <c r="B5" s="1045" t="s">
        <v>369</v>
      </c>
      <c r="C5" s="104">
        <v>34</v>
      </c>
      <c r="D5" s="141">
        <v>44494</v>
      </c>
      <c r="E5" s="1146">
        <v>2022.78</v>
      </c>
      <c r="F5" s="1113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6">
        <v>3497.97</v>
      </c>
      <c r="F6" s="1113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517</v>
      </c>
      <c r="H10" s="285">
        <v>34</v>
      </c>
      <c r="I10" s="682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60"/>
      <c r="E11" s="523"/>
      <c r="F11" s="473">
        <f t="shared" ref="F11:F30" si="0">D11</f>
        <v>0</v>
      </c>
      <c r="G11" s="509"/>
      <c r="H11" s="681"/>
      <c r="I11" s="682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60"/>
      <c r="E12" s="523"/>
      <c r="F12" s="473">
        <f t="shared" si="0"/>
        <v>0</v>
      </c>
      <c r="G12" s="509"/>
      <c r="H12" s="681"/>
      <c r="I12" s="682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60"/>
      <c r="E13" s="523"/>
      <c r="F13" s="473">
        <f t="shared" si="0"/>
        <v>0</v>
      </c>
      <c r="G13" s="509"/>
      <c r="H13" s="681"/>
      <c r="I13" s="682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60"/>
      <c r="E14" s="523"/>
      <c r="F14" s="473">
        <f t="shared" si="0"/>
        <v>0</v>
      </c>
      <c r="G14" s="509"/>
      <c r="H14" s="681"/>
      <c r="I14" s="682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60"/>
      <c r="E15" s="523"/>
      <c r="F15" s="473">
        <f t="shared" si="0"/>
        <v>0</v>
      </c>
      <c r="G15" s="509"/>
      <c r="H15" s="681"/>
      <c r="I15" s="682">
        <f t="shared" si="2"/>
        <v>5229.7</v>
      </c>
    </row>
    <row r="16" spans="1:9" x14ac:dyDescent="0.25">
      <c r="B16" s="520">
        <f t="shared" si="1"/>
        <v>180</v>
      </c>
      <c r="C16" s="472"/>
      <c r="D16" s="660"/>
      <c r="E16" s="523"/>
      <c r="F16" s="473">
        <f t="shared" si="0"/>
        <v>0</v>
      </c>
      <c r="G16" s="509"/>
      <c r="H16" s="681"/>
      <c r="I16" s="682">
        <f t="shared" si="2"/>
        <v>5229.7</v>
      </c>
    </row>
    <row r="17" spans="2:9" x14ac:dyDescent="0.25">
      <c r="B17" s="520">
        <f t="shared" si="1"/>
        <v>180</v>
      </c>
      <c r="C17" s="472"/>
      <c r="D17" s="660"/>
      <c r="E17" s="523"/>
      <c r="F17" s="473">
        <f t="shared" si="0"/>
        <v>0</v>
      </c>
      <c r="G17" s="509"/>
      <c r="H17" s="681"/>
      <c r="I17" s="682">
        <f t="shared" si="2"/>
        <v>5229.7</v>
      </c>
    </row>
    <row r="18" spans="2:9" x14ac:dyDescent="0.25">
      <c r="B18" s="520">
        <f t="shared" si="1"/>
        <v>180</v>
      </c>
      <c r="C18" s="472"/>
      <c r="D18" s="660"/>
      <c r="E18" s="524"/>
      <c r="F18" s="473">
        <f t="shared" si="0"/>
        <v>0</v>
      </c>
      <c r="G18" s="509"/>
      <c r="H18" s="681"/>
      <c r="I18" s="682">
        <f t="shared" si="2"/>
        <v>5229.7</v>
      </c>
    </row>
    <row r="19" spans="2:9" x14ac:dyDescent="0.25">
      <c r="B19" s="520">
        <f t="shared" si="1"/>
        <v>180</v>
      </c>
      <c r="C19" s="472"/>
      <c r="D19" s="660"/>
      <c r="E19" s="524"/>
      <c r="F19" s="473">
        <f t="shared" si="0"/>
        <v>0</v>
      </c>
      <c r="G19" s="509"/>
      <c r="H19" s="681"/>
      <c r="I19" s="682">
        <f t="shared" si="2"/>
        <v>5229.7</v>
      </c>
    </row>
    <row r="20" spans="2:9" x14ac:dyDescent="0.25">
      <c r="B20" s="520">
        <f t="shared" si="1"/>
        <v>180</v>
      </c>
      <c r="C20" s="472"/>
      <c r="D20" s="660"/>
      <c r="E20" s="657"/>
      <c r="F20" s="655">
        <f t="shared" si="0"/>
        <v>0</v>
      </c>
      <c r="G20" s="656"/>
      <c r="H20" s="658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61"/>
      <c r="E21" s="524"/>
      <c r="F21" s="473">
        <f t="shared" si="0"/>
        <v>0</v>
      </c>
      <c r="G21" s="474"/>
      <c r="H21" s="659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61"/>
      <c r="E22" s="524"/>
      <c r="F22" s="473">
        <f t="shared" si="0"/>
        <v>0</v>
      </c>
      <c r="G22" s="474"/>
      <c r="H22" s="659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61"/>
      <c r="E23" s="524"/>
      <c r="F23" s="473">
        <f t="shared" si="0"/>
        <v>0</v>
      </c>
      <c r="G23" s="474"/>
      <c r="H23" s="659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61"/>
      <c r="E24" s="524"/>
      <c r="F24" s="473">
        <f t="shared" si="0"/>
        <v>0</v>
      </c>
      <c r="G24" s="474"/>
      <c r="H24" s="659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61"/>
      <c r="E25" s="524"/>
      <c r="F25" s="473">
        <f t="shared" si="0"/>
        <v>0</v>
      </c>
      <c r="G25" s="474"/>
      <c r="H25" s="659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61"/>
      <c r="E26" s="524"/>
      <c r="F26" s="473">
        <f t="shared" si="0"/>
        <v>0</v>
      </c>
      <c r="G26" s="474"/>
      <c r="H26" s="659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61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61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61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41" t="s">
        <v>21</v>
      </c>
      <c r="E35" s="1042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43" t="s">
        <v>4</v>
      </c>
      <c r="E36" s="104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 t="s">
        <v>292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296</v>
      </c>
      <c r="C4" s="104"/>
      <c r="D4" s="141"/>
      <c r="E4" s="87"/>
      <c r="F4" s="74"/>
      <c r="G4" s="844"/>
    </row>
    <row r="5" spans="1:9" x14ac:dyDescent="0.25">
      <c r="A5" s="76" t="s">
        <v>108</v>
      </c>
      <c r="B5" s="1285"/>
      <c r="C5" s="132">
        <v>55</v>
      </c>
      <c r="D5" s="141">
        <v>44494</v>
      </c>
      <c r="E5" s="1146">
        <v>20</v>
      </c>
      <c r="F5" s="1113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4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91">
        <v>20</v>
      </c>
      <c r="E8" s="349">
        <v>44494</v>
      </c>
      <c r="F8" s="299">
        <f t="shared" ref="F8:F28" si="0">D8</f>
        <v>20</v>
      </c>
      <c r="G8" s="342" t="s">
        <v>506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91"/>
      <c r="E9" s="349"/>
      <c r="F9" s="1069">
        <f t="shared" si="0"/>
        <v>0</v>
      </c>
      <c r="G9" s="1082"/>
      <c r="H9" s="1074"/>
      <c r="I9" s="1051">
        <f>I8-D9</f>
        <v>0</v>
      </c>
    </row>
    <row r="10" spans="1:9" x14ac:dyDescent="0.25">
      <c r="A10" s="76"/>
      <c r="B10" s="2"/>
      <c r="C10" s="15"/>
      <c r="D10" s="791"/>
      <c r="E10" s="349"/>
      <c r="F10" s="1069">
        <f t="shared" si="0"/>
        <v>0</v>
      </c>
      <c r="G10" s="1082"/>
      <c r="H10" s="1074"/>
      <c r="I10" s="1051">
        <f t="shared" ref="I10:I27" si="1">I9-D10</f>
        <v>0</v>
      </c>
    </row>
    <row r="11" spans="1:9" x14ac:dyDescent="0.25">
      <c r="A11" s="56"/>
      <c r="B11" s="2"/>
      <c r="C11" s="15"/>
      <c r="D11" s="791"/>
      <c r="E11" s="349"/>
      <c r="F11" s="1069">
        <f t="shared" si="0"/>
        <v>0</v>
      </c>
      <c r="G11" s="1082"/>
      <c r="H11" s="1074"/>
      <c r="I11" s="1051">
        <f t="shared" si="1"/>
        <v>0</v>
      </c>
    </row>
    <row r="12" spans="1:9" x14ac:dyDescent="0.25">
      <c r="A12" s="76"/>
      <c r="B12" s="2"/>
      <c r="C12" s="15"/>
      <c r="D12" s="791"/>
      <c r="E12" s="349"/>
      <c r="F12" s="1069">
        <f t="shared" si="0"/>
        <v>0</v>
      </c>
      <c r="G12" s="1082"/>
      <c r="H12" s="1074"/>
      <c r="I12" s="1051">
        <f t="shared" si="1"/>
        <v>0</v>
      </c>
    </row>
    <row r="13" spans="1:9" x14ac:dyDescent="0.25">
      <c r="A13" s="76"/>
      <c r="B13" s="2"/>
      <c r="C13" s="15"/>
      <c r="D13" s="791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91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91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91"/>
      <c r="E16" s="792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3"/>
      <c r="E17" s="792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91"/>
      <c r="E18" s="792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91"/>
      <c r="E19" s="792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91"/>
      <c r="E20" s="792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91"/>
      <c r="E21" s="792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91"/>
      <c r="E22" s="792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91"/>
      <c r="E23" s="792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91"/>
      <c r="E24" s="792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91"/>
      <c r="E25" s="792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91"/>
      <c r="E26" s="792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8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40" t="s">
        <v>21</v>
      </c>
      <c r="E33" s="84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42" t="s">
        <v>4</v>
      </c>
      <c r="E34" s="84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4" t="s">
        <v>77</v>
      </c>
      <c r="C4" s="104"/>
      <c r="D4" s="141"/>
      <c r="E4" s="87"/>
      <c r="F4" s="74"/>
      <c r="G4" s="613"/>
    </row>
    <row r="5" spans="1:9" x14ac:dyDescent="0.25">
      <c r="A5" s="76"/>
      <c r="B5" s="128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19"/>
      <c r="B1" s="1219"/>
      <c r="C1" s="1219"/>
      <c r="D1" s="1219"/>
      <c r="E1" s="1219"/>
      <c r="F1" s="1219"/>
      <c r="G1" s="121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287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288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289"/>
      <c r="C6" s="265"/>
      <c r="D6" s="263"/>
      <c r="E6" s="499"/>
      <c r="F6" s="287"/>
      <c r="G6" s="258"/>
      <c r="H6" s="258"/>
      <c r="I6" s="1274" t="s">
        <v>3</v>
      </c>
      <c r="J6" s="126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5"/>
      <c r="J7" s="1290"/>
    </row>
    <row r="8" spans="1:11" ht="15.75" thickTop="1" x14ac:dyDescent="0.25">
      <c r="A8" s="81" t="s">
        <v>32</v>
      </c>
      <c r="B8" s="729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29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29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29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29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29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29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29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29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29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29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29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29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29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29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29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29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29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29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29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29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29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29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29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29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29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29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29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29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29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29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29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29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29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29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29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29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29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43" t="s">
        <v>11</v>
      </c>
      <c r="D47" s="1244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4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4" customWidth="1"/>
  </cols>
  <sheetData>
    <row r="1" spans="1:19" ht="39.75" x14ac:dyDescent="0.5">
      <c r="A1" s="1208" t="s">
        <v>217</v>
      </c>
      <c r="B1" s="1208"/>
      <c r="C1" s="1208"/>
      <c r="D1" s="1208"/>
      <c r="E1" s="1208"/>
      <c r="F1" s="1208"/>
      <c r="G1" s="1208"/>
      <c r="H1" s="386">
        <v>1</v>
      </c>
      <c r="K1" s="1208" t="str">
        <f>A1</f>
        <v>ENTRADA DEL MES DE OCTUBRE 2021</v>
      </c>
      <c r="L1" s="1208"/>
      <c r="M1" s="1208"/>
      <c r="N1" s="1208"/>
      <c r="O1" s="1208"/>
      <c r="P1" s="1208"/>
      <c r="Q1" s="1208"/>
      <c r="R1" s="386">
        <f>H1+1</f>
        <v>2</v>
      </c>
      <c r="S1" s="663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4"/>
    </row>
    <row r="4" spans="1:19" ht="30.75" customHeight="1" thickTop="1" x14ac:dyDescent="0.25">
      <c r="B4" s="1068" t="s">
        <v>449</v>
      </c>
      <c r="C4" s="1068"/>
      <c r="G4" s="1057"/>
      <c r="L4" s="76" t="s">
        <v>23</v>
      </c>
      <c r="Q4" s="1067"/>
    </row>
    <row r="5" spans="1:19" x14ac:dyDescent="0.25">
      <c r="A5" s="1212" t="s">
        <v>267</v>
      </c>
      <c r="B5" s="994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52">
        <v>18980.900000000001</v>
      </c>
      <c r="H5" s="144">
        <f>E5-G5</f>
        <v>-599.10000000000218</v>
      </c>
      <c r="I5" s="346"/>
      <c r="J5" s="260"/>
      <c r="K5" s="1209" t="s">
        <v>370</v>
      </c>
      <c r="L5" s="1066" t="s">
        <v>211</v>
      </c>
      <c r="M5" s="267" t="s">
        <v>371</v>
      </c>
      <c r="N5" s="263">
        <v>44498</v>
      </c>
      <c r="O5" s="264">
        <v>18664.689999999999</v>
      </c>
      <c r="P5" s="261">
        <v>21</v>
      </c>
      <c r="Q5" s="1052">
        <v>19259</v>
      </c>
      <c r="R5" s="1035">
        <f>O5-Q5</f>
        <v>-594.31000000000131</v>
      </c>
      <c r="S5" s="665"/>
    </row>
    <row r="6" spans="1:19" ht="15.75" thickBot="1" x14ac:dyDescent="0.3">
      <c r="A6" s="1212"/>
      <c r="B6" s="273"/>
      <c r="C6" s="260"/>
      <c r="D6" s="260"/>
      <c r="E6" s="260"/>
      <c r="F6" s="260"/>
      <c r="G6" s="261"/>
      <c r="H6" s="260"/>
      <c r="I6" s="346"/>
      <c r="J6" s="260"/>
      <c r="K6" s="1209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51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6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438</v>
      </c>
      <c r="H8" s="411">
        <v>29</v>
      </c>
      <c r="I8" s="654">
        <f>H8*F8</f>
        <v>27045.4</v>
      </c>
      <c r="K8" s="1036" t="s">
        <v>372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536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434</v>
      </c>
      <c r="H9" s="411">
        <v>29</v>
      </c>
      <c r="I9" s="654">
        <f t="shared" ref="I9:I29" si="0">H9*F9</f>
        <v>26677.1</v>
      </c>
      <c r="K9" s="1037" t="s">
        <v>373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536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434</v>
      </c>
      <c r="H10" s="411">
        <v>29</v>
      </c>
      <c r="I10" s="654">
        <f t="shared" si="0"/>
        <v>26453.800000000003</v>
      </c>
      <c r="K10" s="1038" t="s">
        <v>374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536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435</v>
      </c>
      <c r="H11" s="411">
        <v>29</v>
      </c>
      <c r="I11" s="654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536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434</v>
      </c>
      <c r="H12" s="411">
        <v>29</v>
      </c>
      <c r="I12" s="654">
        <f t="shared" si="0"/>
        <v>26033.300000000003</v>
      </c>
      <c r="K12" s="1039" t="s">
        <v>375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536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434</v>
      </c>
      <c r="H13" s="411">
        <v>29</v>
      </c>
      <c r="I13" s="654">
        <f t="shared" si="0"/>
        <v>27109.199999999997</v>
      </c>
      <c r="K13" s="1038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536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435</v>
      </c>
      <c r="H14" s="411">
        <v>29</v>
      </c>
      <c r="I14" s="654">
        <f t="shared" si="0"/>
        <v>26071</v>
      </c>
      <c r="K14" s="1040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536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438</v>
      </c>
      <c r="H15" s="411">
        <v>29</v>
      </c>
      <c r="I15" s="654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536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434</v>
      </c>
      <c r="H16" s="411">
        <v>29</v>
      </c>
      <c r="I16" s="654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536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434</v>
      </c>
      <c r="H17" s="411">
        <v>29</v>
      </c>
      <c r="I17" s="654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536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434</v>
      </c>
      <c r="H18" s="411">
        <v>29</v>
      </c>
      <c r="I18" s="654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536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435</v>
      </c>
      <c r="H19" s="411">
        <v>29</v>
      </c>
      <c r="I19" s="654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537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434</v>
      </c>
      <c r="H20" s="411">
        <v>29</v>
      </c>
      <c r="I20" s="654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537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435</v>
      </c>
      <c r="H21" s="411">
        <v>29</v>
      </c>
      <c r="I21" s="654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537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434</v>
      </c>
      <c r="H22" s="411">
        <v>29</v>
      </c>
      <c r="I22" s="654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537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435</v>
      </c>
      <c r="H23" s="411">
        <v>29</v>
      </c>
      <c r="I23" s="654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537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435</v>
      </c>
      <c r="H24" s="411">
        <v>29</v>
      </c>
      <c r="I24" s="654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537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434</v>
      </c>
      <c r="H25" s="411">
        <v>29</v>
      </c>
      <c r="I25" s="654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537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450</v>
      </c>
      <c r="H26" s="411">
        <v>29</v>
      </c>
      <c r="I26" s="654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537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438</v>
      </c>
      <c r="H27" s="411">
        <v>29</v>
      </c>
      <c r="I27" s="654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537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438</v>
      </c>
      <c r="H28" s="411">
        <v>29</v>
      </c>
      <c r="I28" s="654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537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4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4">
        <f>SUM(I8:I29)</f>
        <v>550446.1</v>
      </c>
      <c r="L30" s="108"/>
      <c r="M30" s="15"/>
      <c r="N30" s="70"/>
      <c r="O30" s="80"/>
      <c r="P30" s="70"/>
      <c r="Q30" s="96"/>
      <c r="R30" s="72"/>
      <c r="S30" s="654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53" t="s">
        <v>21</v>
      </c>
      <c r="E33" s="1054"/>
      <c r="F33" s="147">
        <f>D32-F32</f>
        <v>0</v>
      </c>
      <c r="N33" s="1062" t="s">
        <v>21</v>
      </c>
      <c r="O33" s="1063"/>
      <c r="P33" s="147">
        <f>N32-P32</f>
        <v>0</v>
      </c>
    </row>
    <row r="34" spans="4:16" ht="15.75" thickBot="1" x14ac:dyDescent="0.3">
      <c r="D34" s="1055" t="s">
        <v>4</v>
      </c>
      <c r="E34" s="1056"/>
      <c r="F34" s="49"/>
      <c r="N34" s="1064" t="s">
        <v>4</v>
      </c>
      <c r="O34" s="1065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24" t="s">
        <v>209</v>
      </c>
      <c r="B1" s="1224"/>
      <c r="C1" s="1224"/>
      <c r="D1" s="1224"/>
      <c r="E1" s="1224"/>
      <c r="F1" s="1224"/>
      <c r="G1" s="1224"/>
      <c r="H1" s="11">
        <v>1</v>
      </c>
      <c r="K1" s="1219" t="s">
        <v>217</v>
      </c>
      <c r="L1" s="1219"/>
      <c r="M1" s="1219"/>
      <c r="N1" s="1219"/>
      <c r="O1" s="1219"/>
      <c r="P1" s="1219"/>
      <c r="Q1" s="1219"/>
      <c r="R1" s="11">
        <v>2</v>
      </c>
      <c r="U1" s="1219" t="s">
        <v>217</v>
      </c>
      <c r="V1" s="1219"/>
      <c r="W1" s="1219"/>
      <c r="X1" s="1219"/>
      <c r="Y1" s="1219"/>
      <c r="Z1" s="1219"/>
      <c r="AA1" s="1219"/>
      <c r="AB1" s="11">
        <v>3</v>
      </c>
      <c r="AE1" s="1219" t="s">
        <v>217</v>
      </c>
      <c r="AF1" s="1219"/>
      <c r="AG1" s="1219"/>
      <c r="AH1" s="1219"/>
      <c r="AI1" s="1219"/>
      <c r="AJ1" s="1219"/>
      <c r="AK1" s="121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6"/>
      <c r="B4" s="1226" t="s">
        <v>116</v>
      </c>
      <c r="C4" s="346"/>
      <c r="D4" s="266"/>
      <c r="E4" s="902"/>
      <c r="F4" s="261"/>
      <c r="G4" s="166"/>
      <c r="H4" s="166"/>
      <c r="K4" s="796"/>
      <c r="L4" s="1226" t="s">
        <v>116</v>
      </c>
      <c r="M4" s="346"/>
      <c r="N4" s="266"/>
      <c r="O4" s="902"/>
      <c r="P4" s="261"/>
      <c r="Q4" s="166"/>
      <c r="R4" s="166"/>
      <c r="U4" s="796"/>
      <c r="V4" s="1228" t="s">
        <v>249</v>
      </c>
      <c r="W4" s="346"/>
      <c r="X4" s="266"/>
      <c r="Y4" s="902"/>
      <c r="Z4" s="261"/>
      <c r="AA4" s="166"/>
      <c r="AB4" s="166"/>
      <c r="AE4" s="796"/>
      <c r="AF4" s="1230" t="s">
        <v>248</v>
      </c>
      <c r="AG4" s="346"/>
      <c r="AH4" s="266"/>
      <c r="AI4" s="902"/>
      <c r="AJ4" s="261"/>
      <c r="AK4" s="166"/>
      <c r="AL4" s="166"/>
    </row>
    <row r="5" spans="1:39" ht="15" customHeight="1" x14ac:dyDescent="0.25">
      <c r="A5" s="1217" t="s">
        <v>68</v>
      </c>
      <c r="B5" s="1227"/>
      <c r="C5" s="650">
        <v>135</v>
      </c>
      <c r="D5" s="266">
        <v>44449</v>
      </c>
      <c r="E5" s="902">
        <v>2719.84</v>
      </c>
      <c r="F5" s="261">
        <v>90</v>
      </c>
      <c r="G5" s="279"/>
      <c r="K5" s="1217" t="s">
        <v>68</v>
      </c>
      <c r="L5" s="1227"/>
      <c r="M5" s="650">
        <v>142</v>
      </c>
      <c r="N5" s="266">
        <v>44476</v>
      </c>
      <c r="O5" s="902">
        <v>976.92</v>
      </c>
      <c r="P5" s="261">
        <v>34</v>
      </c>
      <c r="Q5" s="279"/>
      <c r="U5" s="1217" t="s">
        <v>246</v>
      </c>
      <c r="V5" s="1229"/>
      <c r="W5" s="346">
        <v>137</v>
      </c>
      <c r="X5" s="266">
        <v>44479</v>
      </c>
      <c r="Y5" s="902">
        <v>4874.42</v>
      </c>
      <c r="Z5" s="261">
        <v>163</v>
      </c>
      <c r="AA5" s="279"/>
      <c r="AE5" s="1217" t="s">
        <v>247</v>
      </c>
      <c r="AF5" s="1231"/>
      <c r="AG5" s="346">
        <v>135</v>
      </c>
      <c r="AH5" s="266">
        <v>44480</v>
      </c>
      <c r="AI5" s="1137">
        <v>615.84</v>
      </c>
      <c r="AJ5" s="1113">
        <v>20</v>
      </c>
      <c r="AK5" s="279"/>
    </row>
    <row r="6" spans="1:39" x14ac:dyDescent="0.25">
      <c r="A6" s="1217"/>
      <c r="B6" s="1227"/>
      <c r="C6" s="670">
        <v>135</v>
      </c>
      <c r="D6" s="266">
        <v>44457</v>
      </c>
      <c r="E6" s="903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17"/>
      <c r="L6" s="1227"/>
      <c r="M6" s="670">
        <v>142</v>
      </c>
      <c r="N6" s="266">
        <v>44488</v>
      </c>
      <c r="O6" s="1168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17"/>
      <c r="V6" s="1229"/>
      <c r="W6" s="670"/>
      <c r="X6" s="266"/>
      <c r="Y6" s="903"/>
      <c r="Z6" s="74"/>
      <c r="AA6" s="281">
        <f>Z79</f>
        <v>0</v>
      </c>
      <c r="AB6" s="7">
        <f>Y6-AA6+Y7+Y5-AA5+Y4</f>
        <v>4874.42</v>
      </c>
      <c r="AE6" s="1217"/>
      <c r="AF6" s="1231"/>
      <c r="AG6" s="670"/>
      <c r="AH6" s="266"/>
      <c r="AI6" s="903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6"/>
      <c r="B7" s="292"/>
      <c r="C7" s="303">
        <v>138</v>
      </c>
      <c r="D7" s="294">
        <v>44468</v>
      </c>
      <c r="E7" s="902">
        <v>205.81</v>
      </c>
      <c r="F7" s="261">
        <v>7</v>
      </c>
      <c r="G7" s="258"/>
      <c r="K7" s="796"/>
      <c r="L7" s="292"/>
      <c r="M7" s="303">
        <v>142</v>
      </c>
      <c r="N7" s="294">
        <v>44491</v>
      </c>
      <c r="O7" s="902">
        <v>2638.76</v>
      </c>
      <c r="P7" s="261">
        <v>86</v>
      </c>
      <c r="Q7" s="258"/>
      <c r="U7" s="796"/>
      <c r="V7" s="292"/>
      <c r="W7" s="303"/>
      <c r="X7" s="294"/>
      <c r="Y7" s="902"/>
      <c r="Z7" s="261"/>
      <c r="AA7" s="258"/>
      <c r="AE7" s="796"/>
      <c r="AF7" s="292"/>
      <c r="AG7" s="303"/>
      <c r="AH7" s="294"/>
      <c r="AI7" s="902"/>
      <c r="AJ7" s="261"/>
      <c r="AK7" s="258"/>
    </row>
    <row r="8" spans="1:39" ht="15.75" thickBot="1" x14ac:dyDescent="0.3">
      <c r="A8" s="796"/>
      <c r="B8" s="292"/>
      <c r="C8" s="303"/>
      <c r="D8" s="294"/>
      <c r="E8" s="902"/>
      <c r="F8" s="261"/>
      <c r="G8" s="258"/>
      <c r="K8" s="796"/>
      <c r="L8" s="292"/>
      <c r="M8" s="303"/>
      <c r="N8" s="294"/>
      <c r="O8" s="902"/>
      <c r="P8" s="261"/>
      <c r="Q8" s="258"/>
      <c r="U8" s="796"/>
      <c r="V8" s="292"/>
      <c r="W8" s="303"/>
      <c r="X8" s="294"/>
      <c r="Y8" s="902"/>
      <c r="Z8" s="261"/>
      <c r="AA8" s="258"/>
      <c r="AE8" s="796"/>
      <c r="AF8" s="292"/>
      <c r="AG8" s="303"/>
      <c r="AH8" s="294"/>
      <c r="AI8" s="902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406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410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411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418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457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487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491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504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512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515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520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525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527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589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6">
        <v>44473</v>
      </c>
      <c r="F25" s="363">
        <f t="shared" si="0"/>
        <v>31.48</v>
      </c>
      <c r="G25" s="947" t="s">
        <v>383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6"/>
      <c r="P25" s="363">
        <f t="shared" si="1"/>
        <v>0</v>
      </c>
      <c r="Q25" s="947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6"/>
      <c r="Z25" s="363">
        <f t="shared" si="2"/>
        <v>0</v>
      </c>
      <c r="AA25" s="947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6"/>
      <c r="AJ25" s="363">
        <f t="shared" si="3"/>
        <v>0</v>
      </c>
      <c r="AK25" s="947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6">
        <v>44473</v>
      </c>
      <c r="F26" s="363">
        <f t="shared" si="0"/>
        <v>174.33</v>
      </c>
      <c r="G26" s="947" t="s">
        <v>384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6"/>
      <c r="P26" s="363">
        <f t="shared" si="1"/>
        <v>0</v>
      </c>
      <c r="Q26" s="947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6"/>
      <c r="Z26" s="363">
        <f t="shared" si="2"/>
        <v>0</v>
      </c>
      <c r="AA26" s="947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6"/>
      <c r="AJ26" s="363">
        <f t="shared" si="3"/>
        <v>0</v>
      </c>
      <c r="AK26" s="947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6"/>
      <c r="F27" s="1048">
        <f t="shared" si="0"/>
        <v>0</v>
      </c>
      <c r="G27" s="1049"/>
      <c r="H27" s="1050"/>
      <c r="I27" s="1031">
        <f t="shared" si="5"/>
        <v>-2.010000000001412</v>
      </c>
      <c r="K27" s="126"/>
      <c r="L27" s="206">
        <f t="shared" si="13"/>
        <v>84</v>
      </c>
      <c r="M27" s="15"/>
      <c r="N27" s="363"/>
      <c r="O27" s="946"/>
      <c r="P27" s="363">
        <f t="shared" si="1"/>
        <v>0</v>
      </c>
      <c r="Q27" s="947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6"/>
      <c r="Z27" s="363">
        <f t="shared" si="2"/>
        <v>0</v>
      </c>
      <c r="AA27" s="947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6"/>
      <c r="AJ27" s="363">
        <f t="shared" si="3"/>
        <v>0</v>
      </c>
      <c r="AK27" s="947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6"/>
      <c r="F28" s="1048">
        <f t="shared" si="0"/>
        <v>0</v>
      </c>
      <c r="G28" s="1049"/>
      <c r="H28" s="1050"/>
      <c r="I28" s="1031">
        <f t="shared" si="5"/>
        <v>-2.010000000001412</v>
      </c>
      <c r="K28" s="126"/>
      <c r="L28" s="301">
        <f t="shared" si="13"/>
        <v>84</v>
      </c>
      <c r="M28" s="15"/>
      <c r="N28" s="363"/>
      <c r="O28" s="946"/>
      <c r="P28" s="363">
        <f t="shared" si="1"/>
        <v>0</v>
      </c>
      <c r="Q28" s="947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6"/>
      <c r="Z28" s="363">
        <f t="shared" si="2"/>
        <v>0</v>
      </c>
      <c r="AA28" s="947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6"/>
      <c r="AJ28" s="363">
        <f t="shared" si="3"/>
        <v>0</v>
      </c>
      <c r="AK28" s="947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6"/>
      <c r="F29" s="1048">
        <f t="shared" si="0"/>
        <v>0</v>
      </c>
      <c r="G29" s="1049"/>
      <c r="H29" s="1050"/>
      <c r="I29" s="1031">
        <f t="shared" si="5"/>
        <v>-2.010000000001412</v>
      </c>
      <c r="K29" s="126"/>
      <c r="L29" s="206">
        <f t="shared" si="13"/>
        <v>84</v>
      </c>
      <c r="M29" s="15"/>
      <c r="N29" s="363"/>
      <c r="O29" s="946"/>
      <c r="P29" s="363">
        <f t="shared" si="1"/>
        <v>0</v>
      </c>
      <c r="Q29" s="947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6"/>
      <c r="Z29" s="363">
        <f t="shared" si="2"/>
        <v>0</v>
      </c>
      <c r="AA29" s="947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6"/>
      <c r="AJ29" s="363">
        <f t="shared" si="3"/>
        <v>0</v>
      </c>
      <c r="AK29" s="947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6"/>
      <c r="F30" s="363">
        <f t="shared" si="0"/>
        <v>0</v>
      </c>
      <c r="G30" s="947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6"/>
      <c r="P30" s="363">
        <f t="shared" si="1"/>
        <v>0</v>
      </c>
      <c r="Q30" s="947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6"/>
      <c r="Z30" s="363">
        <f t="shared" si="2"/>
        <v>0</v>
      </c>
      <c r="AA30" s="947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6"/>
      <c r="AJ30" s="363">
        <f t="shared" si="3"/>
        <v>0</v>
      </c>
      <c r="AK30" s="947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6"/>
      <c r="F31" s="363">
        <f t="shared" si="0"/>
        <v>0</v>
      </c>
      <c r="G31" s="947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6"/>
      <c r="P31" s="363">
        <f t="shared" si="1"/>
        <v>0</v>
      </c>
      <c r="Q31" s="947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6"/>
      <c r="Z31" s="363">
        <f t="shared" si="2"/>
        <v>0</v>
      </c>
      <c r="AA31" s="947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6"/>
      <c r="AJ31" s="363">
        <f t="shared" si="3"/>
        <v>0</v>
      </c>
      <c r="AK31" s="947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21" t="s">
        <v>11</v>
      </c>
      <c r="D84" s="1222"/>
      <c r="E84" s="58">
        <f>E5+E6-F79+E7</f>
        <v>-2.0099999999997067</v>
      </c>
      <c r="F84" s="74"/>
      <c r="M84" s="1221" t="s">
        <v>11</v>
      </c>
      <c r="N84" s="1222"/>
      <c r="O84" s="58">
        <f>O5+O6-P79+O7</f>
        <v>3291.5009999999984</v>
      </c>
      <c r="P84" s="74"/>
      <c r="W84" s="1221" t="s">
        <v>11</v>
      </c>
      <c r="X84" s="1222"/>
      <c r="Y84" s="58">
        <f>Y5+Y6-Z79+Y7</f>
        <v>4874.42</v>
      </c>
      <c r="Z84" s="74"/>
      <c r="AG84" s="1221" t="s">
        <v>11</v>
      </c>
      <c r="AH84" s="1222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09"/>
      <c r="B5" s="1210"/>
      <c r="C5" s="290"/>
      <c r="D5" s="266"/>
      <c r="E5" s="278"/>
      <c r="F5" s="272"/>
      <c r="G5" s="279"/>
    </row>
    <row r="6" spans="1:9" x14ac:dyDescent="0.25">
      <c r="A6" s="1209"/>
      <c r="B6" s="1210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09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21" t="s">
        <v>11</v>
      </c>
      <c r="D83" s="1222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10"/>
      <c r="B5" s="1231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10"/>
      <c r="B6" s="1231"/>
      <c r="C6" s="845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21" t="s">
        <v>11</v>
      </c>
      <c r="D40" s="122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19" t="s">
        <v>124</v>
      </c>
      <c r="B1" s="1219"/>
      <c r="C1" s="1219"/>
      <c r="D1" s="1219"/>
      <c r="E1" s="1219"/>
      <c r="F1" s="1219"/>
      <c r="G1" s="121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7"/>
      <c r="B5" s="871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2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38"/>
      <c r="B8" s="939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13" t="s">
        <v>21</v>
      </c>
      <c r="E38" s="1214"/>
      <c r="F38" s="147">
        <f>E4+E5-F36+E6</f>
        <v>0</v>
      </c>
    </row>
    <row r="39" spans="1:9" ht="15.75" thickBot="1" x14ac:dyDescent="0.3">
      <c r="A39" s="129"/>
      <c r="D39" s="935" t="s">
        <v>4</v>
      </c>
      <c r="E39" s="936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19" t="s">
        <v>292</v>
      </c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10" t="s">
        <v>293</v>
      </c>
      <c r="B5" s="1232" t="s">
        <v>594</v>
      </c>
      <c r="C5" s="297">
        <v>82</v>
      </c>
      <c r="D5" s="298">
        <v>44494</v>
      </c>
      <c r="E5" s="1143">
        <v>50</v>
      </c>
      <c r="F5" s="1113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10"/>
      <c r="B6" s="1233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506</v>
      </c>
      <c r="H8" s="819">
        <v>87</v>
      </c>
      <c r="I8" s="883">
        <f>E4+E5+E6-F8</f>
        <v>0</v>
      </c>
      <c r="J8" s="820">
        <f>H8*F8</f>
        <v>4350</v>
      </c>
    </row>
    <row r="9" spans="1:10" ht="15.75" x14ac:dyDescent="0.25">
      <c r="B9" s="206">
        <f>B8-C9</f>
        <v>0</v>
      </c>
      <c r="C9" s="821"/>
      <c r="D9" s="415">
        <v>0</v>
      </c>
      <c r="E9" s="351"/>
      <c r="F9" s="884">
        <f t="shared" si="0"/>
        <v>0</v>
      </c>
      <c r="G9" s="284"/>
      <c r="H9" s="1075"/>
      <c r="I9" s="1076">
        <f>I8-F9</f>
        <v>0</v>
      </c>
      <c r="J9" s="1077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21"/>
      <c r="D10" s="415">
        <f t="shared" ref="D10:D18" si="3">C10*B10</f>
        <v>0</v>
      </c>
      <c r="E10" s="351"/>
      <c r="F10" s="884">
        <f t="shared" si="0"/>
        <v>0</v>
      </c>
      <c r="G10" s="284"/>
      <c r="H10" s="1075"/>
      <c r="I10" s="1076">
        <f t="shared" ref="I10:I38" si="4">I9-F10</f>
        <v>0</v>
      </c>
      <c r="J10" s="1077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21"/>
      <c r="D11" s="415">
        <f t="shared" si="3"/>
        <v>0</v>
      </c>
      <c r="E11" s="351"/>
      <c r="F11" s="884">
        <f t="shared" si="0"/>
        <v>0</v>
      </c>
      <c r="G11" s="284"/>
      <c r="H11" s="1075"/>
      <c r="I11" s="1076">
        <f t="shared" si="4"/>
        <v>0</v>
      </c>
      <c r="J11" s="1077">
        <f t="shared" si="1"/>
        <v>0</v>
      </c>
    </row>
    <row r="12" spans="1:10" ht="15.75" x14ac:dyDescent="0.25">
      <c r="B12" s="206">
        <f t="shared" si="2"/>
        <v>0</v>
      </c>
      <c r="C12" s="821"/>
      <c r="D12" s="415">
        <f t="shared" si="3"/>
        <v>0</v>
      </c>
      <c r="E12" s="351"/>
      <c r="F12" s="884">
        <f t="shared" si="0"/>
        <v>0</v>
      </c>
      <c r="G12" s="284"/>
      <c r="H12" s="1075"/>
      <c r="I12" s="1076">
        <f t="shared" si="4"/>
        <v>0</v>
      </c>
      <c r="J12" s="1077">
        <f t="shared" si="1"/>
        <v>0</v>
      </c>
    </row>
    <row r="13" spans="1:10" ht="15.75" x14ac:dyDescent="0.25">
      <c r="A13" s="19"/>
      <c r="B13" s="206">
        <f t="shared" si="2"/>
        <v>0</v>
      </c>
      <c r="C13" s="822"/>
      <c r="D13" s="415">
        <f t="shared" si="3"/>
        <v>0</v>
      </c>
      <c r="E13" s="351"/>
      <c r="F13" s="884">
        <f t="shared" si="0"/>
        <v>0</v>
      </c>
      <c r="G13" s="284"/>
      <c r="H13" s="307"/>
      <c r="I13" s="885">
        <f t="shared" si="4"/>
        <v>0</v>
      </c>
      <c r="J13" s="882">
        <f t="shared" si="1"/>
        <v>0</v>
      </c>
    </row>
    <row r="14" spans="1:10" ht="15.75" x14ac:dyDescent="0.25">
      <c r="B14" s="206">
        <f t="shared" si="2"/>
        <v>0</v>
      </c>
      <c r="C14" s="821"/>
      <c r="D14" s="415">
        <f t="shared" si="3"/>
        <v>0</v>
      </c>
      <c r="E14" s="351"/>
      <c r="F14" s="823">
        <f t="shared" si="0"/>
        <v>0</v>
      </c>
      <c r="G14" s="284"/>
      <c r="H14" s="307"/>
      <c r="I14" s="885">
        <f t="shared" si="4"/>
        <v>0</v>
      </c>
      <c r="J14" s="825">
        <f t="shared" si="1"/>
        <v>0</v>
      </c>
    </row>
    <row r="15" spans="1:10" ht="15.75" x14ac:dyDescent="0.25">
      <c r="B15" s="206">
        <f t="shared" si="2"/>
        <v>0</v>
      </c>
      <c r="C15" s="821"/>
      <c r="D15" s="415">
        <f t="shared" si="3"/>
        <v>0</v>
      </c>
      <c r="E15" s="351"/>
      <c r="F15" s="823">
        <f t="shared" si="0"/>
        <v>0</v>
      </c>
      <c r="G15" s="71"/>
      <c r="H15" s="699"/>
      <c r="I15" s="886">
        <f t="shared" si="4"/>
        <v>0</v>
      </c>
      <c r="J15" s="825">
        <f t="shared" si="1"/>
        <v>0</v>
      </c>
    </row>
    <row r="16" spans="1:10" ht="15.75" x14ac:dyDescent="0.25">
      <c r="B16" s="206">
        <f t="shared" si="2"/>
        <v>0</v>
      </c>
      <c r="C16" s="821"/>
      <c r="D16" s="415">
        <f t="shared" si="3"/>
        <v>0</v>
      </c>
      <c r="E16" s="351"/>
      <c r="F16" s="823">
        <f>D16</f>
        <v>0</v>
      </c>
      <c r="G16" s="71"/>
      <c r="H16" s="699"/>
      <c r="I16" s="886">
        <f t="shared" si="4"/>
        <v>0</v>
      </c>
      <c r="J16" s="825">
        <f t="shared" si="1"/>
        <v>0</v>
      </c>
    </row>
    <row r="17" spans="1:10" ht="15.75" x14ac:dyDescent="0.25">
      <c r="B17" s="206">
        <f t="shared" si="2"/>
        <v>0</v>
      </c>
      <c r="C17" s="821"/>
      <c r="D17" s="415">
        <f t="shared" si="3"/>
        <v>0</v>
      </c>
      <c r="E17" s="351"/>
      <c r="F17" s="823">
        <f>D17</f>
        <v>0</v>
      </c>
      <c r="G17" s="71"/>
      <c r="H17" s="699"/>
      <c r="I17" s="886">
        <f t="shared" si="4"/>
        <v>0</v>
      </c>
      <c r="J17" s="825">
        <f t="shared" si="1"/>
        <v>0</v>
      </c>
    </row>
    <row r="18" spans="1:10" ht="15.75" x14ac:dyDescent="0.25">
      <c r="B18" s="206">
        <f t="shared" si="2"/>
        <v>0</v>
      </c>
      <c r="C18" s="821"/>
      <c r="D18" s="415">
        <f t="shared" si="3"/>
        <v>0</v>
      </c>
      <c r="E18" s="351"/>
      <c r="F18" s="823">
        <f t="shared" ref="F18:F39" si="5">D18</f>
        <v>0</v>
      </c>
      <c r="G18" s="71"/>
      <c r="H18" s="699"/>
      <c r="I18" s="886">
        <f t="shared" si="4"/>
        <v>0</v>
      </c>
      <c r="J18" s="825">
        <f t="shared" si="1"/>
        <v>0</v>
      </c>
    </row>
    <row r="19" spans="1:10" ht="15.75" x14ac:dyDescent="0.25">
      <c r="B19" s="206">
        <f t="shared" si="2"/>
        <v>0</v>
      </c>
      <c r="C19" s="821"/>
      <c r="D19" s="415">
        <f t="shared" ref="D19:D39" si="6">C19*B19</f>
        <v>0</v>
      </c>
      <c r="E19" s="351"/>
      <c r="F19" s="823">
        <f t="shared" si="5"/>
        <v>0</v>
      </c>
      <c r="G19" s="284"/>
      <c r="H19" s="307"/>
      <c r="I19" s="885">
        <f t="shared" si="4"/>
        <v>0</v>
      </c>
      <c r="J19" s="825">
        <f t="shared" si="1"/>
        <v>0</v>
      </c>
    </row>
    <row r="20" spans="1:10" ht="15.75" x14ac:dyDescent="0.25">
      <c r="B20" s="206">
        <f t="shared" si="2"/>
        <v>0</v>
      </c>
      <c r="C20" s="821"/>
      <c r="D20" s="415">
        <f t="shared" si="6"/>
        <v>0</v>
      </c>
      <c r="E20" s="351"/>
      <c r="F20" s="823">
        <f t="shared" si="5"/>
        <v>0</v>
      </c>
      <c r="G20" s="284"/>
      <c r="H20" s="307"/>
      <c r="I20" s="885">
        <f t="shared" si="4"/>
        <v>0</v>
      </c>
      <c r="J20" s="825">
        <f t="shared" si="1"/>
        <v>0</v>
      </c>
    </row>
    <row r="21" spans="1:10" ht="15.75" x14ac:dyDescent="0.25">
      <c r="B21" s="206">
        <f t="shared" si="2"/>
        <v>0</v>
      </c>
      <c r="C21" s="821"/>
      <c r="D21" s="415">
        <f t="shared" si="6"/>
        <v>0</v>
      </c>
      <c r="E21" s="351"/>
      <c r="F21" s="823">
        <f t="shared" si="5"/>
        <v>0</v>
      </c>
      <c r="G21" s="284"/>
      <c r="H21" s="307"/>
      <c r="I21" s="885">
        <f t="shared" si="4"/>
        <v>0</v>
      </c>
      <c r="J21" s="825">
        <f t="shared" si="1"/>
        <v>0</v>
      </c>
    </row>
    <row r="22" spans="1:10" ht="15.75" x14ac:dyDescent="0.25">
      <c r="B22" s="206">
        <f t="shared" si="2"/>
        <v>0</v>
      </c>
      <c r="C22" s="821"/>
      <c r="D22" s="415">
        <f t="shared" si="6"/>
        <v>0</v>
      </c>
      <c r="E22" s="351"/>
      <c r="F22" s="823">
        <f t="shared" si="5"/>
        <v>0</v>
      </c>
      <c r="G22" s="284"/>
      <c r="H22" s="307"/>
      <c r="I22" s="885">
        <f t="shared" si="4"/>
        <v>0</v>
      </c>
      <c r="J22" s="825">
        <f t="shared" si="1"/>
        <v>0</v>
      </c>
    </row>
    <row r="23" spans="1:10" ht="15.75" x14ac:dyDescent="0.25">
      <c r="B23" s="206">
        <f t="shared" si="2"/>
        <v>0</v>
      </c>
      <c r="C23" s="821"/>
      <c r="D23" s="415">
        <f t="shared" si="6"/>
        <v>0</v>
      </c>
      <c r="E23" s="351"/>
      <c r="F23" s="823">
        <f t="shared" si="5"/>
        <v>0</v>
      </c>
      <c r="G23" s="284"/>
      <c r="H23" s="307"/>
      <c r="I23" s="885">
        <f t="shared" si="4"/>
        <v>0</v>
      </c>
      <c r="J23" s="825">
        <f t="shared" si="1"/>
        <v>0</v>
      </c>
    </row>
    <row r="24" spans="1:10" ht="15.75" x14ac:dyDescent="0.25">
      <c r="B24" s="206">
        <f t="shared" si="2"/>
        <v>0</v>
      </c>
      <c r="C24" s="821"/>
      <c r="D24" s="415">
        <f t="shared" si="6"/>
        <v>0</v>
      </c>
      <c r="E24" s="351"/>
      <c r="F24" s="823">
        <f t="shared" si="5"/>
        <v>0</v>
      </c>
      <c r="G24" s="284"/>
      <c r="H24" s="307"/>
      <c r="I24" s="885">
        <f t="shared" si="4"/>
        <v>0</v>
      </c>
      <c r="J24" s="825">
        <f t="shared" si="1"/>
        <v>0</v>
      </c>
    </row>
    <row r="25" spans="1:10" ht="15.75" x14ac:dyDescent="0.25">
      <c r="B25" s="206">
        <f t="shared" si="2"/>
        <v>0</v>
      </c>
      <c r="C25" s="821"/>
      <c r="D25" s="415">
        <f t="shared" si="6"/>
        <v>0</v>
      </c>
      <c r="E25" s="351"/>
      <c r="F25" s="823">
        <f t="shared" si="5"/>
        <v>0</v>
      </c>
      <c r="G25" s="284"/>
      <c r="H25" s="307"/>
      <c r="I25" s="885">
        <f t="shared" si="4"/>
        <v>0</v>
      </c>
      <c r="J25" s="825">
        <f t="shared" si="1"/>
        <v>0</v>
      </c>
    </row>
    <row r="26" spans="1:10" ht="15.75" x14ac:dyDescent="0.25">
      <c r="B26" s="206">
        <f t="shared" si="2"/>
        <v>0</v>
      </c>
      <c r="C26" s="821"/>
      <c r="D26" s="415">
        <f t="shared" si="6"/>
        <v>0</v>
      </c>
      <c r="E26" s="351"/>
      <c r="F26" s="823">
        <f t="shared" si="5"/>
        <v>0</v>
      </c>
      <c r="G26" s="71"/>
      <c r="H26" s="699"/>
      <c r="I26" s="886">
        <f t="shared" si="4"/>
        <v>0</v>
      </c>
      <c r="J26" s="825">
        <f t="shared" si="1"/>
        <v>0</v>
      </c>
    </row>
    <row r="27" spans="1:10" ht="15.75" x14ac:dyDescent="0.25">
      <c r="B27" s="206">
        <f t="shared" si="2"/>
        <v>0</v>
      </c>
      <c r="C27" s="821"/>
      <c r="D27" s="415">
        <f t="shared" si="6"/>
        <v>0</v>
      </c>
      <c r="E27" s="351"/>
      <c r="F27" s="823">
        <f t="shared" si="5"/>
        <v>0</v>
      </c>
      <c r="G27" s="71"/>
      <c r="H27" s="699"/>
      <c r="I27" s="886">
        <f t="shared" si="4"/>
        <v>0</v>
      </c>
      <c r="J27" s="825">
        <f t="shared" si="1"/>
        <v>0</v>
      </c>
    </row>
    <row r="28" spans="1:10" ht="15.75" x14ac:dyDescent="0.25">
      <c r="B28" s="206">
        <f t="shared" si="2"/>
        <v>0</v>
      </c>
      <c r="C28" s="821"/>
      <c r="D28" s="415">
        <f t="shared" si="6"/>
        <v>0</v>
      </c>
      <c r="E28" s="351"/>
      <c r="F28" s="823">
        <f t="shared" si="5"/>
        <v>0</v>
      </c>
      <c r="G28" s="71"/>
      <c r="H28" s="699"/>
      <c r="I28" s="886">
        <f t="shared" si="4"/>
        <v>0</v>
      </c>
      <c r="J28" s="825">
        <f t="shared" si="1"/>
        <v>0</v>
      </c>
    </row>
    <row r="29" spans="1:10" ht="15.75" x14ac:dyDescent="0.25">
      <c r="A29" s="47"/>
      <c r="B29" s="206">
        <f t="shared" si="2"/>
        <v>0</v>
      </c>
      <c r="C29" s="821"/>
      <c r="D29" s="415">
        <f t="shared" si="6"/>
        <v>0</v>
      </c>
      <c r="E29" s="351"/>
      <c r="F29" s="823">
        <f t="shared" si="5"/>
        <v>0</v>
      </c>
      <c r="G29" s="71"/>
      <c r="H29" s="699"/>
      <c r="I29" s="886">
        <f t="shared" si="4"/>
        <v>0</v>
      </c>
      <c r="J29" s="825">
        <f t="shared" si="1"/>
        <v>0</v>
      </c>
    </row>
    <row r="30" spans="1:10" ht="15.75" x14ac:dyDescent="0.25">
      <c r="A30" s="47"/>
      <c r="B30" s="206">
        <f t="shared" si="2"/>
        <v>0</v>
      </c>
      <c r="C30" s="821"/>
      <c r="D30" s="415">
        <f t="shared" si="6"/>
        <v>0</v>
      </c>
      <c r="E30" s="351"/>
      <c r="F30" s="823">
        <f t="shared" si="5"/>
        <v>0</v>
      </c>
      <c r="G30" s="71"/>
      <c r="H30" s="699"/>
      <c r="I30" s="886">
        <f t="shared" si="4"/>
        <v>0</v>
      </c>
      <c r="J30" s="825">
        <f t="shared" si="1"/>
        <v>0</v>
      </c>
    </row>
    <row r="31" spans="1:10" ht="15.75" x14ac:dyDescent="0.25">
      <c r="A31" s="47"/>
      <c r="B31" s="206">
        <f t="shared" si="2"/>
        <v>0</v>
      </c>
      <c r="C31" s="821"/>
      <c r="D31" s="415">
        <f t="shared" si="6"/>
        <v>0</v>
      </c>
      <c r="E31" s="351"/>
      <c r="F31" s="823">
        <f t="shared" si="5"/>
        <v>0</v>
      </c>
      <c r="G31" s="71"/>
      <c r="H31" s="699"/>
      <c r="I31" s="886">
        <f t="shared" si="4"/>
        <v>0</v>
      </c>
      <c r="J31" s="825">
        <f t="shared" si="1"/>
        <v>0</v>
      </c>
    </row>
    <row r="32" spans="1:10" ht="15.75" x14ac:dyDescent="0.25">
      <c r="A32" s="47"/>
      <c r="B32" s="206">
        <f t="shared" si="2"/>
        <v>0</v>
      </c>
      <c r="C32" s="821"/>
      <c r="D32" s="415">
        <f t="shared" si="6"/>
        <v>0</v>
      </c>
      <c r="E32" s="351"/>
      <c r="F32" s="823">
        <f t="shared" si="5"/>
        <v>0</v>
      </c>
      <c r="G32" s="71"/>
      <c r="H32" s="699"/>
      <c r="I32" s="886">
        <f t="shared" si="4"/>
        <v>0</v>
      </c>
      <c r="J32" s="825">
        <f t="shared" si="1"/>
        <v>0</v>
      </c>
    </row>
    <row r="33" spans="1:10" ht="15.75" x14ac:dyDescent="0.25">
      <c r="A33" s="47"/>
      <c r="B33" s="206">
        <f t="shared" si="2"/>
        <v>0</v>
      </c>
      <c r="C33" s="821"/>
      <c r="D33" s="415">
        <f t="shared" si="6"/>
        <v>0</v>
      </c>
      <c r="E33" s="351"/>
      <c r="F33" s="823">
        <f t="shared" si="5"/>
        <v>0</v>
      </c>
      <c r="G33" s="71"/>
      <c r="H33" s="699"/>
      <c r="I33" s="886">
        <f t="shared" si="4"/>
        <v>0</v>
      </c>
      <c r="J33" s="825">
        <f t="shared" si="1"/>
        <v>0</v>
      </c>
    </row>
    <row r="34" spans="1:10" ht="15.75" x14ac:dyDescent="0.25">
      <c r="A34" s="47"/>
      <c r="B34" s="206">
        <f t="shared" si="2"/>
        <v>0</v>
      </c>
      <c r="C34" s="821"/>
      <c r="D34" s="415">
        <f t="shared" si="6"/>
        <v>0</v>
      </c>
      <c r="E34" s="351"/>
      <c r="F34" s="823">
        <f t="shared" si="5"/>
        <v>0</v>
      </c>
      <c r="G34" s="71"/>
      <c r="H34" s="699"/>
      <c r="I34" s="886">
        <f t="shared" si="4"/>
        <v>0</v>
      </c>
      <c r="J34" s="825">
        <f t="shared" si="1"/>
        <v>0</v>
      </c>
    </row>
    <row r="35" spans="1:10" ht="15.75" x14ac:dyDescent="0.25">
      <c r="A35" s="47"/>
      <c r="B35" s="206">
        <f t="shared" si="2"/>
        <v>0</v>
      </c>
      <c r="C35" s="821"/>
      <c r="D35" s="415">
        <f t="shared" si="6"/>
        <v>0</v>
      </c>
      <c r="E35" s="351"/>
      <c r="F35" s="823">
        <f t="shared" si="5"/>
        <v>0</v>
      </c>
      <c r="G35" s="71"/>
      <c r="H35" s="699"/>
      <c r="I35" s="824">
        <f t="shared" si="4"/>
        <v>0</v>
      </c>
      <c r="J35" s="825">
        <f t="shared" si="1"/>
        <v>0</v>
      </c>
    </row>
    <row r="36" spans="1:10" ht="15.75" x14ac:dyDescent="0.25">
      <c r="A36" s="47"/>
      <c r="B36" s="206">
        <f t="shared" si="2"/>
        <v>0</v>
      </c>
      <c r="C36" s="821"/>
      <c r="D36" s="415">
        <f t="shared" si="6"/>
        <v>0</v>
      </c>
      <c r="E36" s="351"/>
      <c r="F36" s="823">
        <f t="shared" si="5"/>
        <v>0</v>
      </c>
      <c r="G36" s="71"/>
      <c r="H36" s="699"/>
      <c r="I36" s="824">
        <f t="shared" si="4"/>
        <v>0</v>
      </c>
      <c r="J36" s="825">
        <f t="shared" si="1"/>
        <v>0</v>
      </c>
    </row>
    <row r="37" spans="1:10" ht="15.75" x14ac:dyDescent="0.25">
      <c r="A37" s="47"/>
      <c r="B37" s="206">
        <f t="shared" si="2"/>
        <v>0</v>
      </c>
      <c r="C37" s="821"/>
      <c r="D37" s="415">
        <f t="shared" si="6"/>
        <v>0</v>
      </c>
      <c r="E37" s="351"/>
      <c r="F37" s="823">
        <f t="shared" si="5"/>
        <v>0</v>
      </c>
      <c r="G37" s="71"/>
      <c r="H37" s="699"/>
      <c r="I37" s="824">
        <f t="shared" si="4"/>
        <v>0</v>
      </c>
      <c r="J37" s="825">
        <f t="shared" si="1"/>
        <v>0</v>
      </c>
    </row>
    <row r="38" spans="1:10" ht="15.75" x14ac:dyDescent="0.25">
      <c r="A38" s="47"/>
      <c r="B38" s="206">
        <f t="shared" si="2"/>
        <v>0</v>
      </c>
      <c r="C38" s="821"/>
      <c r="D38" s="415">
        <f t="shared" si="6"/>
        <v>0</v>
      </c>
      <c r="E38" s="351"/>
      <c r="F38" s="823">
        <f t="shared" si="5"/>
        <v>0</v>
      </c>
      <c r="G38" s="71"/>
      <c r="H38" s="699"/>
      <c r="I38" s="824">
        <f t="shared" si="4"/>
        <v>0</v>
      </c>
      <c r="J38" s="825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7"/>
      <c r="J39" s="818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13" t="s">
        <v>21</v>
      </c>
      <c r="E42" s="1214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5" ht="16.5" thickBot="1" x14ac:dyDescent="0.3">
      <c r="K2" s="775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34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34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0">
        <f>E5+E6-F8+E4</f>
        <v>0</v>
      </c>
      <c r="J8" s="83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0">
        <f>I8-F9</f>
        <v>0</v>
      </c>
      <c r="J9" s="83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0">
        <f t="shared" ref="I10:I27" si="3">I9-F10</f>
        <v>0</v>
      </c>
      <c r="J10" s="83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0">
        <f t="shared" si="3"/>
        <v>0</v>
      </c>
      <c r="J11" s="83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0">
        <f t="shared" si="3"/>
        <v>0</v>
      </c>
      <c r="J12" s="83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2">
        <f t="shared" si="3"/>
        <v>0</v>
      </c>
      <c r="J13" s="83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2">
        <f t="shared" si="3"/>
        <v>0</v>
      </c>
      <c r="J14" s="83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2">
        <f t="shared" si="3"/>
        <v>0</v>
      </c>
      <c r="J15" s="83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3">
        <f t="shared" si="3"/>
        <v>0</v>
      </c>
      <c r="J16" s="81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3">
        <f t="shared" si="3"/>
        <v>0</v>
      </c>
      <c r="J17" s="81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3">
        <f t="shared" si="3"/>
        <v>0</v>
      </c>
      <c r="J18" s="81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3">
        <f t="shared" si="3"/>
        <v>0</v>
      </c>
      <c r="J19" s="81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3">
        <f t="shared" si="3"/>
        <v>0</v>
      </c>
      <c r="J20" s="81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3">
        <f t="shared" si="3"/>
        <v>0</v>
      </c>
      <c r="J21" s="81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3">
        <f t="shared" si="3"/>
        <v>0</v>
      </c>
      <c r="J22" s="81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3">
        <f t="shared" si="3"/>
        <v>0</v>
      </c>
      <c r="J23" s="81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3">
        <f t="shared" si="3"/>
        <v>0</v>
      </c>
      <c r="J24" s="81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3">
        <f t="shared" si="3"/>
        <v>0</v>
      </c>
      <c r="J25" s="81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3">
        <f t="shared" si="3"/>
        <v>0</v>
      </c>
      <c r="J26" s="81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4">
        <f t="shared" si="3"/>
        <v>0</v>
      </c>
      <c r="J27" s="81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5"/>
      <c r="J28" s="81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13" t="s">
        <v>21</v>
      </c>
      <c r="E31" s="1214"/>
      <c r="F31" s="147">
        <f>E4+E5-F29+E6</f>
        <v>0</v>
      </c>
    </row>
    <row r="32" spans="1:10" ht="15.75" thickBot="1" x14ac:dyDescent="0.3">
      <c r="A32" s="129"/>
      <c r="D32" s="671" t="s">
        <v>4</v>
      </c>
      <c r="E32" s="672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2021-11-22T16:22:13Z</dcterms:modified>
</cp:coreProperties>
</file>