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9" i="38" l="1"/>
  <c r="S110" i="38"/>
  <c r="S111" i="38"/>
  <c r="Q109" i="38"/>
  <c r="T31" i="38" l="1"/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<sst xmlns="http://schemas.openxmlformats.org/spreadsheetml/2006/main" count="3673" uniqueCount="586">
  <si>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</si>
  <si>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</si>
  <si>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</si>
  <si>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</si>
  <si>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</si>
  <si>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</si>
  <si>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</si>
  <si>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</si>
  <si>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</si>
  <si>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</si>
  <si>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</si>
  <si>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</si>
  <si>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</si>
  <si>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</si>
  <si>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</si>
  <si>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</si>
  <si>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</si>
  <si>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</si>
  <si>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</si>
  <si>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</si>
  <si>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</si>
  <si>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</si>
  <si>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</si>
  <si>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</si>
  <si>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</si>
  <si>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</si>
  <si>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</si>
  <si>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</si>
  <si>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</si>
  <si>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</si>
  <si>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</si>
  <si>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</si>
  <si>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</si>
  <si>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</si>
  <si>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</si>
  <si>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</si>
  <si>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</si>
  <si>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</si>
  <si>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</si>
  <si>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</si>
  <si>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</si>
  <si>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</si>
  <si>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</si>
  <si>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</si>
  <si>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</si>
  <si>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</si>
  <si>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</si>
  <si>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</si>
  <si>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</si>
  <si>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</si>
  <si>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</si>
  <si>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</si>
  <si>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</si>
  <si>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</si>
  <si>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</si>
  <si>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</si>
  <si>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</si>
  <si>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</si>
  <si>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</si>
  <si>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</si>
  <si>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</si>
  <si>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</si>
  <si>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</si>
  <si>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</si>
  <si>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</si>
  <si>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</si>
  <si>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</si>
  <si>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</si>
  <si>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</si>
  <si>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</si>
  <si>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</si>
  <si>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</si>
  <si>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</si>
  <si>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</si>
  <si>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</si>
  <si>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</si>
  <si>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</si>
  <si>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</si>
  <si>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</si>
  <si>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</si>
  <si>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</si>
  <si>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</si>
  <si>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</si>
  <si>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</si>
  <si>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</si>
  <si>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</si>
  <si>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</si>
  <si>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</si>
  <si>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</si>
  <si>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</si>
  <si>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</si>
  <si>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</si>
  <si>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</si>
  <si>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</si>
  <si>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</si>
  <si>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</si>
  <si>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</si>
  <si>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</si>
  <si>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</si>
  <si>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</si>
  <si>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</si>
  <si>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</si>
  <si>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</si>
  <si>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</si>
  <si>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</si>
  <si>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</si>
  <si>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</si>
  <si>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</si>
  <si>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</si>
  <si>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</si>
  <si>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</si>
  <si>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</si>
  <si>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</si>
  <si>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</si>
  <si>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</si>
  <si>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</si>
  <si>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</si>
  <si>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</si>
  <si>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</si>
  <si>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</si>
  <si>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</si>
  <si>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</si>
  <si>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</si>
  <si>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</si>
  <si>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</si>
  <si>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</si>
  <si>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</si>
  <si>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</si>
  <si>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</si>
  <si>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</si>
  <si>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</si>
  <si>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</si>
  <si>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</si>
  <si>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</si>
  <si>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</si>
  <si>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</si>
  <si>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</si>
  <si>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</si>
  <si>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</si>
  <si>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</si>
  <si>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</si>
  <si>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</si>
  <si>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</si>
  <si>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</si>
  <si>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</si>
  <si>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</si>
  <si>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</si>
  <si>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</si>
  <si>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</si>
  <si>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</si>
  <si>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</si>
  <si>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</si>
  <si>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</si>
  <si>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</si>
  <si>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</si>
  <si>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</si>
  <si>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</si>
  <si>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</si>
  <si>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</si>
  <si>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</si>
  <si>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</si>
  <si>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</si>
  <si>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</si>
  <si>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</si>
  <si>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</si>
  <si>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</si>
  <si>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</si>
  <si>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</si>
  <si>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</si>
  <si>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</si>
  <si>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</si>
  <si>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</si>
  <si>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</si>
  <si>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</si>
  <si>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</si>
  <si>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</si>
  <si>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</si>
  <si>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</si>
  <si>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</si>
  <si>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</si>
  <si>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</si>
  <si>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</si>
  <si>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</si>
  <si>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</si>
  <si>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</si>
  <si>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</si>
  <si>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</si>
  <si>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</si>
  <si>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</si>
  <si>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</si>
  <si>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</si>
  <si>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</si>
  <si>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</si>
  <si>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</si>
  <si>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</si>
  <si>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</si>
  <si>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</si>
  <si>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</si>
  <si>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</si>
  <si>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</si>
  <si>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</si>
  <si>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</si>
  <si>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</si>
  <si>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</si>
  <si>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</si>
  <si>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</si>
  <si>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</si>
  <si>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</si>
  <si>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</si>
  <si>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</si>
  <si>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</si>
  <si>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</si>
  <si>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</si>
  <si>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</si>
  <si>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</si>
  <si>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</si>
  <si>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</si>
  <si>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</si>
  <si>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</si>
  <si>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</si>
  <si>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</si>
  <si>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</si>
  <si>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</si>
  <si>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</si>
  <si>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</si>
  <si>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</si>
  <si>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</si>
  <si>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</si>
  <si>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</si>
  <si>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</si>
  <si>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</si>
  <si>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</si>
  <si>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</si>
  <si>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</si>
  <si>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</si>
  <si>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</si>
  <si>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</si>
  <si>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</si>
  <si>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</si>
  <si>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</si>
  <si>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</si>
  <si>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</si>
  <si>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</si>
  <si>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</si>
  <si>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</si>
  <si>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</si>
  <si>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</si>
  <si>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</si>
  <si>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</si>
  <si>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</si>
  <si>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</si>
  <si>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</si>
  <si>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</si>
  <si>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</si>
  <si>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</si>
  <si>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</si>
  <si>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</si>
  <si>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</si>
  <si>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</si>
  <si>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</si>
  <si>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</si>
  <si>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</si>
  <si>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</si>
  <si>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</si>
  <si>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</si>
  <si>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</si>
  <si>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</si>
  <si>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</si>
  <si>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</si>
  <si>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</si>
  <si>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</si>
  <si>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</si>
  <si>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</si>
  <si>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</si>
  <si>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</si>
  <si>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</si>
  <si>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</si>
  <si>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</si>
  <si>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</si>
  <si>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</si>
  <si>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</si>
  <si>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</si>
  <si>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</si>
  <si>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</si>
  <si>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</si>
  <si>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</si>
  <si>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</si>
  <si>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</si>
  <si>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</si>
  <si>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</si>
  <si>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</si>
  <si>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</si>
  <si>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</si>
  <si>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</si>
  <si>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</si>
  <si>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</si>
  <si>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</si>
  <si>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</si>
  <si>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</si>
  <si>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</si>
  <si>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</si>
  <si>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</si>
  <si>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</si>
  <si>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</si>
  <si>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</si>
  <si>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</si>
  <si>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</si>
  <si>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</si>
  <si>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</si>
  <si>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</si>
  <si>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</si>
  <si>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</si>
  <si>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</si>
  <si>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</si>
  <si>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</si>
  <si>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</si>
  <si>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</si>
  <si>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</si>
  <si>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</si>
  <si>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</si>
  <si>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</si>
  <si>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</si>
  <si>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</si>
  <si>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</si>
  <si>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</si>
  <si>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</si>
  <si>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</si>
  <si>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</si>
  <si>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</si>
  <si>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</si>
  <si>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</si>
  <si>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</si>
  <si>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</si>
  <si>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</si>
  <si>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</si>
  <si>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</si>
  <si>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</si>
  <si>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</si>
  <si>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</si>
  <si>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</si>
  <si>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</si>
  <si>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</si>
  <si>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</si>
  <si>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</si>
  <si>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</si>
  <si>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</si>
  <si>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</si>
  <si>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</si>
  <si>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</si>
  <si>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</si>
  <si>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</si>
  <si>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</si>
  <si>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</si>
  <si>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</si>
  <si>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</si>
  <si>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</si>
  <si>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</si>
  <si>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</si>
  <si>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</si>
  <si>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</si>
  <si>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</si>
  <si>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</si>
  <si>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</si>
  <si>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</si>
  <si>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</si>
  <si>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</si>
  <si>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</si>
  <si>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</si>
  <si>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</si>
  <si>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</si>
  <si>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</si>
  <si>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</si>
  <si>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</si>
  <si>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</si>
  <si>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</si>
  <si>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</si>
  <si>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</si>
  <si>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</si>
  <si>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</si>
  <si>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</si>
  <si>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</si>
  <si>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</si>
  <si>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</si>
  <si>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</si>
  <si>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</si>
  <si>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</si>
  <si>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</si>
  <si>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</si>
  <si>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</si>
  <si>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</si>
  <si>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</si>
  <si>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</si>
  <si>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</si>
  <si>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</si>
  <si>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</si>
  <si>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</si>
  <si>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</si>
  <si>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</si>
  <si>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</si>
  <si>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</si>
  <si>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</si>
  <si>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</si>
  <si>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</si>
  <si>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</si>
  <si>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</si>
  <si>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</si>
  <si>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</si>
  <si>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</si>
  <si>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</si>
  <si>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</si>
  <si>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</si>
  <si>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</si>
  <si>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</si>
  <si>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</si>
  <si>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</si>
  <si>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</si>
  <si>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</si>
  <si>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</si>
  <si>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</si>
  <si>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</si>
  <si>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</si>
  <si>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</si>
  <si>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</si>
  <si>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</si>
  <si>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</si>
  <si>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</si>
  <si>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</si>
  <si>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</si>
  <si>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</si>
  <si>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</si>
  <si>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</si>
  <si>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</si>
  <si>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</si>
  <si>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</si>
  <si>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</si>
  <si>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</si>
  <si>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</si>
  <si>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</si>
  <si>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</si>
  <si>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</si>
  <si>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</si>
  <si>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</si>
  <si>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</si>
  <si>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</si>
  <si>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</si>
  <si>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</si>
  <si>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</si>
  <si>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</si>
  <si>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</si>
  <si>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</si>
  <si>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</si>
  <si>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</si>
  <si>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</si>
  <si>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</si>
  <si>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</si>
  <si>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</si>
  <si>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</si>
  <si>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</si>
  <si>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</si>
  <si>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</si>
  <si>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</si>
  <si>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</si>
  <si>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</si>
  <si>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</si>
  <si>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</si>
  <si>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</si>
  <si>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</si>
  <si>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</si>
  <si>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</si>
  <si>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</si>
  <si>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</si>
  <si>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</si>
  <si>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</si>
  <si>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</si>
  <si>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</si>
  <si>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</si>
  <si>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</si>
  <si>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</si>
  <si>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</si>
  <si>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</si>
  <si>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</si>
  <si>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</si>
  <si>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</si>
  <si>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</si>
  <si>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</si>
  <si>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</si>
  <si>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</si>
  <si>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</si>
  <si>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</si>
  <si>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</si>
  <si>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</si>
  <si>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</si>
  <si>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</si>
  <si>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</si>
  <si>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</si>
  <si>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</si>
  <si>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</si>
  <si>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</si>
  <si>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</si>
  <si>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</si>
  <si>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</si>
  <si>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</si>
  <si>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</si>
  <si>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</si>
  <si>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</si>
  <si>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</si>
  <si>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</si>
  <si>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</si>
  <si>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</si>
  <si>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</si>
  <si>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</si>
  <si>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</si>
  <si>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</si>
  <si>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</si>
  <si>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</si>
  <si>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</si>
  <si>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</si>
  <si>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</si>
  <si>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</si>
  <si>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</si>
  <si>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</si>
  <si>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</si>
  <si>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</si>
  <si>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</si>
  <si>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</si>
  <si>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</si>
  <si>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</si>
  <si>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</si>
  <si>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</si>
  <si>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</si>
  <si>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</si>
  <si>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</si>
  <si>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</si>
  <si>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</si>
  <si>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</si>
  <si>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</si>
  <si>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</si>
  <si>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</si>
  <si>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</si>
  <si>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</si>
  <si>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</si>
  <si>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</si>
  <si>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</si>
  <si>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</si>
  <si>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</si>
  <si>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</si>
  <si>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</si>
  <si>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</si>
  <si>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</si>
  <si>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</si>
  <si>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</si>
  <si>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</si>
  <si>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</si>
  <si>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</si>
  <si>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</si>
  <si>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</si>
  <si>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</si>
  <si>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</si>
  <si>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</si>
  <si>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</si>
  <si>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</si>
  <si>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</si>
  <si>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</si>
  <si>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</si>
  <si>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</si>
  <si>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</si>
  <si>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</si>
  <si>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</si>
  <si>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</si>
  <si>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</si>
  <si>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</si>
  <si>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</si>
  <si>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</si>
  <si>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</si>
  <si>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</si>
  <si>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</si>
  <si>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</si>
  <si>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</si>
  <si>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</si>
  <si>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</si>
  <si>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</si>
  <si>
    <t>F-272</t>
  </si>
  <si>
    <t>TFL-272</t>
  </si>
  <si>
    <t>Transfer S 14-Dic-21</t>
  </si>
  <si>
    <t>FPL-1324351</t>
  </si>
  <si>
    <t>Transfer S 10-17-23-Dic-21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</si>
</sst>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  <xf numFmtId="166" fontId="7" fillId="19" borderId="33" xfId="0" applyNumberFormat="1" applyFont="1" applyFill="1" applyBorder="1" applyAlignment="1">
      <alignment horizontal="right"/>
    </xf>
    <xf numFmtId="164" fontId="7" fillId="19" borderId="33" xfId="0" applyNumberFormat="1" applyFont="1" applyFill="1" applyBorder="1"/>
    <xf numFmtId="164" fontId="7" fillId="19" borderId="33" xfId="0" applyNumberFormat="1" applyFont="1" applyFill="1" applyBorder="1" applyAlignment="1">
      <alignment horizontal="center"/>
    </xf>
    <xf numFmtId="164" fontId="7" fillId="19" borderId="33" xfId="0" applyNumberFormat="1" applyFont="1" applyFill="1" applyBorder="1" applyAlignment="1">
      <alignment horizontal="right"/>
    </xf>
    <xf numFmtId="164" fontId="7" fillId="19" borderId="33" xfId="1" applyNumberFormat="1" applyFont="1" applyFill="1" applyBorder="1"/>
    <xf numFmtId="164" fontId="7" fillId="14" borderId="33" xfId="0" applyNumberFormat="1" applyFont="1" applyFill="1" applyBorder="1" applyAlignment="1">
      <alignment horizontal="center"/>
    </xf>
    <xf numFmtId="164" fontId="7" fillId="14" borderId="33" xfId="0" applyNumberFormat="1" applyFont="1" applyFill="1" applyBorder="1"/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41" fillId="2" borderId="33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99FFCC"/>
      <color rgb="FF66FF99"/>
      <color rgb="FFFF9999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0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3567</c:v>
                </c:pt>
                <c:pt idx="1">
                  <c:v>3567</c:v>
                </c:pt>
                <c:pt idx="2">
                  <c:v>0</c:v>
                </c:pt>
                <c:pt idx="3" formatCode="&quot;$&quot;#,##0.00">
                  <c:v>3683</c:v>
                </c:pt>
                <c:pt idx="4" formatCode="&quot;$&quot;#,##0.00">
                  <c:v>3567</c:v>
                </c:pt>
                <c:pt idx="5" formatCode="&quot;$&quot;#,##0.00">
                  <c:v>3625</c:v>
                </c:pt>
                <c:pt idx="6" formatCode="&quot;$&quot;#,##0.00">
                  <c:v>3683</c:v>
                </c:pt>
                <c:pt idx="7" formatCode="&quot;$&quot;#,##0.00">
                  <c:v>3654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7">
                  <c:v>643817.06999999995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609018.29180000001</c:v>
                </c:pt>
                <c:pt idx="2">
                  <c:v>0</c:v>
                </c:pt>
                <c:pt idx="3">
                  <c:v>621353.09730000002</c:v>
                </c:pt>
                <c:pt idx="4">
                  <c:v>599051.42331999994</c:v>
                </c:pt>
                <c:pt idx="5">
                  <c:v>609719.27520000003</c:v>
                </c:pt>
                <c:pt idx="6">
                  <c:v>627639.19325000001</c:v>
                </c:pt>
                <c:pt idx="7">
                  <c:v>624683.58560000011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635245.88829999999</c:v>
                </c:pt>
                <c:pt idx="26">
                  <c:v>675085.31960000005</c:v>
                </c:pt>
                <c:pt idx="27">
                  <c:v>643817.06999999995</c:v>
                </c:pt>
                <c:pt idx="28">
                  <c:v>660751.05599999998</c:v>
                </c:pt>
                <c:pt idx="29">
                  <c:v>649731.09979999997</c:v>
                </c:pt>
                <c:pt idx="30">
                  <c:v>661382.48600000003</c:v>
                </c:pt>
                <c:pt idx="31">
                  <c:v>584417.87040000001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32.375274479980924</c:v>
                </c:pt>
                <c:pt idx="2">
                  <c:v>0</c:v>
                </c:pt>
                <c:pt idx="3">
                  <c:v>32.902112126619677</c:v>
                </c:pt>
                <c:pt idx="4">
                  <c:v>31.828275852352775</c:v>
                </c:pt>
                <c:pt idx="5">
                  <c:v>33.130197281067424</c:v>
                </c:pt>
                <c:pt idx="6">
                  <c:v>33.09873256449756</c:v>
                </c:pt>
                <c:pt idx="7">
                  <c:v>33.141202653097935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35.004286409377293</c:v>
                </c:pt>
                <c:pt idx="26">
                  <c:v>35.386585976008156</c:v>
                </c:pt>
                <c:pt idx="27">
                  <c:v>35.999451467450378</c:v>
                </c:pt>
                <c:pt idx="28">
                  <c:v>35.317517109050208</c:v>
                </c:pt>
                <c:pt idx="29">
                  <c:v>34.076776403037215</c:v>
                </c:pt>
                <c:pt idx="30">
                  <c:v>34.681909950797646</c:v>
                </c:pt>
                <c:pt idx="31">
                  <c:v>31.07911308302721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K103" activePane="bottomRight" state="frozen"/>
      <selection pane="topRight" activeCell="B1" sqref="B1"/>
      <selection pane="bottomLeft" activeCell="A3" sqref="A3"/>
      <selection pane="bottomRight" activeCell="S109" sqref="S10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98" customWidth="1"/>
    <col min="13" max="13" width="14.140625" bestFit="1" customWidth="1"/>
    <col min="14" max="14" width="16" style="194" customWidth="1"/>
    <col min="15" max="15" width="16.28515625" style="625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2"/>
      <c r="F1" s="54"/>
      <c r="G1" s="731"/>
      <c r="H1" s="54"/>
      <c r="I1" s="382"/>
      <c r="K1" s="1166" t="s">
        <v>26</v>
      </c>
      <c r="L1" s="691"/>
      <c r="M1" s="1168" t="s">
        <v>27</v>
      </c>
      <c r="N1" s="486"/>
      <c r="P1" s="98" t="s">
        <v>38</v>
      </c>
      <c r="Q1" s="1164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3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67"/>
      <c r="L2" s="692" t="s">
        <v>29</v>
      </c>
      <c r="M2" s="1169"/>
      <c r="N2" s="487" t="s">
        <v>29</v>
      </c>
      <c r="O2" s="626" t="s">
        <v>30</v>
      </c>
      <c r="P2" s="99" t="s">
        <v>39</v>
      </c>
      <c r="Q2" s="116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4">
        <f>PIERNA!E3</f>
        <v>0</v>
      </c>
      <c r="F3" s="765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3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4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5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7">
        <v>1966290</v>
      </c>
      <c r="P4" s="1130">
        <v>3567</v>
      </c>
      <c r="Q4" s="617">
        <f>26925.67*20.85</f>
        <v>561400.21950000001</v>
      </c>
      <c r="R4" s="1000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3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5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1130">
        <v>3567</v>
      </c>
      <c r="Q5" s="614">
        <f>27053.13*20.86</f>
        <v>564328.29180000001</v>
      </c>
      <c r="R5" s="615" t="s">
        <v>247</v>
      </c>
      <c r="S5" s="66">
        <f>Q5+M5+K5+P5</f>
        <v>609018.29180000001</v>
      </c>
      <c r="T5" s="66">
        <f>S5/H5+0.1</f>
        <v>32.375274479980924</v>
      </c>
      <c r="U5" s="211"/>
    </row>
    <row r="6" spans="1:29" s="163" customFormat="1" ht="24.75" x14ac:dyDescent="0.25">
      <c r="A6" s="101">
        <v>3</v>
      </c>
      <c r="B6" s="999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5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3" t="s">
        <v>313</v>
      </c>
      <c r="Q6" s="1061">
        <v>611953.21</v>
      </c>
      <c r="R6" s="1062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5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1131">
        <v>3683</v>
      </c>
      <c r="Q7" s="614">
        <f>28194.54*20.495</f>
        <v>577847.09730000002</v>
      </c>
      <c r="R7" s="615" t="s">
        <v>248</v>
      </c>
      <c r="S7" s="66">
        <f t="shared" si="0"/>
        <v>621353.09730000002</v>
      </c>
      <c r="T7" s="66">
        <f>S7/H7</f>
        <v>32.902112126619677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5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7">
        <v>649576</v>
      </c>
      <c r="P8" s="1132">
        <v>3567</v>
      </c>
      <c r="Q8" s="614">
        <f>27276.86*20.362</f>
        <v>555411.42331999994</v>
      </c>
      <c r="R8" s="615" t="s">
        <v>245</v>
      </c>
      <c r="S8" s="66">
        <f t="shared" si="0"/>
        <v>599051.42331999994</v>
      </c>
      <c r="T8" s="66">
        <f t="shared" ref="T8:T41" si="4">S8/H8+0.1</f>
        <v>31.828275852352775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3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5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1132">
        <v>3625</v>
      </c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5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1133">
        <v>3683</v>
      </c>
      <c r="Q10" s="614">
        <f>28396.35*20.495</f>
        <v>581983.19325000001</v>
      </c>
      <c r="R10" s="615" t="s">
        <v>322</v>
      </c>
      <c r="S10" s="66">
        <f>Q10+M10+K10+P10</f>
        <v>627639.19325000001</v>
      </c>
      <c r="T10" s="66">
        <f>S10/H10+0.1</f>
        <v>33.09873256449756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5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28">
        <v>1968389</v>
      </c>
      <c r="P11" s="1134">
        <v>3654</v>
      </c>
      <c r="Q11" s="614">
        <f>28322.24*20.44</f>
        <v>578906.58560000011</v>
      </c>
      <c r="R11" s="615" t="s">
        <v>323</v>
      </c>
      <c r="S11" s="66">
        <f t="shared" si="0"/>
        <v>624683.58560000011</v>
      </c>
      <c r="T11" s="66">
        <f>S11/H11+0.1</f>
        <v>33.141202653097935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5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28">
        <v>1969824</v>
      </c>
      <c r="P12" s="1135"/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5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8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28"/>
      <c r="P13" s="1136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6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5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1135"/>
      <c r="Q14" s="617">
        <f>29576.53*20.78</f>
        <v>614600.29339999997</v>
      </c>
      <c r="R14" s="619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2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5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8">
        <v>63694</v>
      </c>
      <c r="K15" s="611">
        <v>10963</v>
      </c>
      <c r="L15" s="612" t="s">
        <v>354</v>
      </c>
      <c r="M15" s="611">
        <v>30160</v>
      </c>
      <c r="N15" s="620" t="s">
        <v>355</v>
      </c>
      <c r="O15" s="627">
        <v>62724</v>
      </c>
      <c r="P15" s="1135"/>
      <c r="Q15" s="617">
        <f>29947.99*20.711</f>
        <v>620252.82088999997</v>
      </c>
      <c r="R15" s="621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5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79" t="s">
        <v>303</v>
      </c>
      <c r="K16" s="611">
        <v>9663</v>
      </c>
      <c r="L16" s="612" t="s">
        <v>355</v>
      </c>
      <c r="M16" s="611">
        <v>30160</v>
      </c>
      <c r="N16" s="620" t="s">
        <v>356</v>
      </c>
      <c r="O16" s="628">
        <v>1970491</v>
      </c>
      <c r="P16" s="1136"/>
      <c r="Q16" s="614">
        <f>30376.86*20.555</f>
        <v>624396.35730000003</v>
      </c>
      <c r="R16" s="615" t="s">
        <v>314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3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5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0" t="s">
        <v>356</v>
      </c>
      <c r="O17" s="616">
        <v>1970492</v>
      </c>
      <c r="P17" s="1136"/>
      <c r="Q17" s="614">
        <f>30551.63*20.765</f>
        <v>634404.59695000004</v>
      </c>
      <c r="R17" s="619" t="s">
        <v>319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124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5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4"/>
      <c r="M18" s="611"/>
      <c r="N18" s="613"/>
      <c r="O18" s="629">
        <v>232</v>
      </c>
      <c r="P18" s="1077" t="s">
        <v>313</v>
      </c>
      <c r="Q18" s="1061">
        <v>673195.42</v>
      </c>
      <c r="R18" s="1076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3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5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564"/>
      <c r="Q19" s="614">
        <f>30811.5*20.765</f>
        <v>639800.79749999999</v>
      </c>
      <c r="R19" s="622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5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614"/>
      <c r="Q20" s="614">
        <f>30840.98*20.765</f>
        <v>640412.9497</v>
      </c>
      <c r="R20" s="622" t="s">
        <v>319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5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614"/>
      <c r="Q21" s="614">
        <f>30613.39*20.765</f>
        <v>635687.04335000005</v>
      </c>
      <c r="R21" s="622" t="s">
        <v>319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68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28">
        <v>72671</v>
      </c>
      <c r="P22" s="591"/>
      <c r="Q22" s="614">
        <f>29903.03*21.73</f>
        <v>649792.8419</v>
      </c>
      <c r="R22" s="622" t="s">
        <v>321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3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68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29"/>
      <c r="P23" s="1063" t="s">
        <v>313</v>
      </c>
      <c r="Q23" s="1061">
        <v>673567.42</v>
      </c>
      <c r="R23" s="1074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1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68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614"/>
      <c r="Q24" s="614">
        <f>29915.57*21.86</f>
        <v>653954.3602</v>
      </c>
      <c r="R24" s="622" t="s">
        <v>350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2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68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2" t="s">
        <v>363</v>
      </c>
      <c r="O25" s="616">
        <v>1973937</v>
      </c>
      <c r="P25" s="591"/>
      <c r="Q25" s="614">
        <f>29542.24*20.732</f>
        <v>612469.71967999998</v>
      </c>
      <c r="R25" s="597" t="s">
        <v>343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3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68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4">
        <v>11973</v>
      </c>
      <c r="L26" s="612" t="s">
        <v>364</v>
      </c>
      <c r="M26" s="611">
        <v>30160</v>
      </c>
      <c r="N26" s="622" t="s">
        <v>361</v>
      </c>
      <c r="O26" s="616">
        <v>1973938</v>
      </c>
      <c r="P26" s="614"/>
      <c r="Q26" s="614">
        <f>29425.65*21.415</f>
        <v>630150.29475</v>
      </c>
      <c r="R26" s="622" t="s">
        <v>344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68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2" t="s">
        <v>362</v>
      </c>
      <c r="O27" s="616">
        <v>1974236</v>
      </c>
      <c r="P27" s="614"/>
      <c r="Q27" s="614">
        <f>28854.91*21.245</f>
        <v>613022.56295000005</v>
      </c>
      <c r="R27" s="622" t="s">
        <v>349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68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2" t="s">
        <v>347</v>
      </c>
      <c r="O28" s="616">
        <v>1974237</v>
      </c>
      <c r="P28" s="614"/>
      <c r="Q28" s="614">
        <f>29163.5*21</f>
        <v>612433.5</v>
      </c>
      <c r="R28" s="597" t="s">
        <v>316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87">
        <f>PIERNA!JD5</f>
        <v>44531</v>
      </c>
      <c r="F29" s="1088">
        <f>PIERNA!JE5</f>
        <v>18090.79</v>
      </c>
      <c r="G29" s="1089">
        <f>PIERNA!JF5</f>
        <v>20</v>
      </c>
      <c r="H29" s="1090">
        <f>PIERNA!JG5</f>
        <v>18147.66</v>
      </c>
      <c r="I29" s="1091">
        <f>PIERNA!I29</f>
        <v>-56.869999999998981</v>
      </c>
      <c r="J29" s="1121">
        <v>63703</v>
      </c>
      <c r="K29" s="1122">
        <v>11813</v>
      </c>
      <c r="L29" s="1123" t="s">
        <v>362</v>
      </c>
      <c r="M29" s="611">
        <v>30160</v>
      </c>
      <c r="N29" s="622" t="s">
        <v>578</v>
      </c>
      <c r="O29" s="629">
        <v>81558</v>
      </c>
      <c r="P29" s="614"/>
      <c r="Q29" s="614">
        <f>27866.27*21.29</f>
        <v>593272.88829999999</v>
      </c>
      <c r="R29" s="597" t="s">
        <v>431</v>
      </c>
      <c r="S29" s="66">
        <f t="shared" si="0"/>
        <v>635245.88829999999</v>
      </c>
      <c r="T29" s="66">
        <f>S29/H29</f>
        <v>35.004286409377293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2">
        <f>PIERNA!JN5</f>
        <v>44532</v>
      </c>
      <c r="F30" s="1093">
        <f>PIERNA!JO5</f>
        <v>19040.36</v>
      </c>
      <c r="G30" s="1094">
        <f>PIERNA!JP5</f>
        <v>21</v>
      </c>
      <c r="H30" s="1095">
        <f>PIERNA!JQ5</f>
        <v>19131.5</v>
      </c>
      <c r="I30" s="1091">
        <f>PIERNA!I30</f>
        <v>-91.139999999999418</v>
      </c>
      <c r="J30" s="564" t="s">
        <v>548</v>
      </c>
      <c r="K30" s="611">
        <v>10963</v>
      </c>
      <c r="L30" s="612" t="s">
        <v>578</v>
      </c>
      <c r="M30" s="611">
        <v>30160</v>
      </c>
      <c r="N30" s="622" t="s">
        <v>579</v>
      </c>
      <c r="O30" s="629">
        <v>1975355</v>
      </c>
      <c r="P30" s="614"/>
      <c r="Q30" s="1116">
        <f>29174.52*21.73</f>
        <v>633962.31960000005</v>
      </c>
      <c r="R30" s="1117" t="s">
        <v>321</v>
      </c>
      <c r="S30" s="66">
        <f>Q30+M30+K30+P30</f>
        <v>675085.31960000005</v>
      </c>
      <c r="T30" s="66">
        <f t="shared" si="4"/>
        <v>35.386585976008156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0" t="str">
        <f>PIERNA!JU5</f>
        <v xml:space="preserve">TREBOL FOODS LOGISTICS </v>
      </c>
      <c r="C31" s="1120" t="str">
        <f>PIERNA!JV5</f>
        <v>Clemens foods</v>
      </c>
      <c r="D31" s="590" t="str">
        <f>PIERNA!JW5</f>
        <v>PED. 7423644</v>
      </c>
      <c r="E31" s="1092">
        <f>PIERNA!JX5</f>
        <v>44532</v>
      </c>
      <c r="F31" s="1093">
        <f>PIERNA!JY5</f>
        <v>17809.47</v>
      </c>
      <c r="G31" s="1094">
        <f>PIERNA!JZ5</f>
        <v>20</v>
      </c>
      <c r="H31" s="1095">
        <f>PIERNA!KA5</f>
        <v>17884.080000000002</v>
      </c>
      <c r="I31" s="1091">
        <f>PIERNA!I31</f>
        <v>-74.610000000000582</v>
      </c>
      <c r="J31" s="564" t="s">
        <v>581</v>
      </c>
      <c r="K31" s="611"/>
      <c r="L31" s="612"/>
      <c r="M31" s="611"/>
      <c r="N31" s="622"/>
      <c r="O31" s="629" t="s">
        <v>582</v>
      </c>
      <c r="P31" s="614"/>
      <c r="Q31" s="614">
        <v>643817.06999999995</v>
      </c>
      <c r="R31" s="597" t="s">
        <v>583</v>
      </c>
      <c r="S31" s="66">
        <f t="shared" si="0"/>
        <v>643817.06999999995</v>
      </c>
      <c r="T31" s="66">
        <f>S31/H31</f>
        <v>35.999451467450378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2">
        <f>PIERNA!KH5</f>
        <v>44533</v>
      </c>
      <c r="F32" s="1093">
        <f>PIERNA!KI5</f>
        <v>18711.080000000002</v>
      </c>
      <c r="G32" s="1094">
        <f>PIERNA!KJ5</f>
        <v>21</v>
      </c>
      <c r="H32" s="1095">
        <f>PIERNA!KK5</f>
        <v>18762</v>
      </c>
      <c r="I32" s="1091">
        <f>PIERNA!I32</f>
        <v>-50.919999999998254</v>
      </c>
      <c r="J32" s="564" t="s">
        <v>549</v>
      </c>
      <c r="K32" s="611">
        <v>9663</v>
      </c>
      <c r="L32" s="612" t="s">
        <v>579</v>
      </c>
      <c r="M32" s="611">
        <v>30160</v>
      </c>
      <c r="N32" s="622" t="s">
        <v>580</v>
      </c>
      <c r="O32" s="629">
        <v>1976031</v>
      </c>
      <c r="P32" s="614"/>
      <c r="Q32" s="1116">
        <f>28417.76*21.85</f>
        <v>620928.05599999998</v>
      </c>
      <c r="R32" s="1117" t="s">
        <v>346</v>
      </c>
      <c r="S32" s="66">
        <f>Q32+M32+K32+P32</f>
        <v>660751.05599999998</v>
      </c>
      <c r="T32" s="66">
        <f t="shared" si="4"/>
        <v>35.317517109050208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2">
        <f>PIERNA!KR5</f>
        <v>44533</v>
      </c>
      <c r="F33" s="1096">
        <f>PIERNA!KS5</f>
        <v>19088.86</v>
      </c>
      <c r="G33" s="1097">
        <f>PIERNA!KT5</f>
        <v>21</v>
      </c>
      <c r="H33" s="1095">
        <f>PIERNA!KU5</f>
        <v>19122.8</v>
      </c>
      <c r="I33" s="1091">
        <f>PIERNA!I33</f>
        <v>-33.93999999999869</v>
      </c>
      <c r="J33" s="564" t="s">
        <v>550</v>
      </c>
      <c r="K33" s="617">
        <v>11963</v>
      </c>
      <c r="L33" s="612" t="s">
        <v>579</v>
      </c>
      <c r="M33" s="611">
        <v>30160</v>
      </c>
      <c r="N33" s="622" t="s">
        <v>580</v>
      </c>
      <c r="O33" s="629">
        <v>1977185</v>
      </c>
      <c r="P33" s="672"/>
      <c r="Q33" s="1116">
        <f>27795.43*21.86</f>
        <v>607608.09979999997</v>
      </c>
      <c r="R33" s="1117" t="s">
        <v>350</v>
      </c>
      <c r="S33" s="66">
        <f>Q33+M33+K33+P33</f>
        <v>649731.09979999997</v>
      </c>
      <c r="T33" s="66">
        <f t="shared" si="4"/>
        <v>34.076776403037215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2">
        <f>PIERNA!E34</f>
        <v>44534</v>
      </c>
      <c r="F34" s="1096">
        <f>PIERNA!F34</f>
        <v>19055.23</v>
      </c>
      <c r="G34" s="1097">
        <f>PIERNA!G34</f>
        <v>21</v>
      </c>
      <c r="H34" s="1095">
        <f>PIERNA!H34</f>
        <v>19125.099999999999</v>
      </c>
      <c r="I34" s="1091">
        <f>PIERNA!I34</f>
        <v>-69.869999999998981</v>
      </c>
      <c r="J34" s="564" t="s">
        <v>552</v>
      </c>
      <c r="K34" s="611">
        <v>10963</v>
      </c>
      <c r="L34" s="612" t="s">
        <v>580</v>
      </c>
      <c r="M34" s="611">
        <v>30160</v>
      </c>
      <c r="N34" s="622" t="s">
        <v>580</v>
      </c>
      <c r="O34" s="671">
        <v>1976407</v>
      </c>
      <c r="P34" s="614"/>
      <c r="Q34" s="1118">
        <f>28452.27*21.8</f>
        <v>620259.48600000003</v>
      </c>
      <c r="R34" s="1119" t="s">
        <v>571</v>
      </c>
      <c r="S34" s="66">
        <f>Q34+M34+K34+P34</f>
        <v>661382.48600000003</v>
      </c>
      <c r="T34" s="66">
        <f t="shared" si="4"/>
        <v>34.681909950797646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2">
        <f>PIERNA!E35</f>
        <v>44535</v>
      </c>
      <c r="F35" s="1096">
        <f>PIERNA!F35</f>
        <v>18834.02</v>
      </c>
      <c r="G35" s="1098">
        <f>PIERNA!G35</f>
        <v>21</v>
      </c>
      <c r="H35" s="1095">
        <f>PIERNA!H35</f>
        <v>18864.900000000001</v>
      </c>
      <c r="I35" s="1091">
        <f>PIERNA!I35</f>
        <v>-30.880000000001019</v>
      </c>
      <c r="J35" s="564" t="s">
        <v>553</v>
      </c>
      <c r="K35" s="611"/>
      <c r="L35" s="612"/>
      <c r="M35" s="611"/>
      <c r="N35" s="622"/>
      <c r="O35" s="671">
        <v>1977187</v>
      </c>
      <c r="P35" s="672"/>
      <c r="Q35" s="611">
        <f>27411.72*21.32</f>
        <v>584417.87040000001</v>
      </c>
      <c r="R35" s="597" t="s">
        <v>573</v>
      </c>
      <c r="S35" s="66">
        <f>Q35+M35+K35</f>
        <v>584417.87040000001</v>
      </c>
      <c r="T35" s="66">
        <f t="shared" si="4"/>
        <v>31.07911308302721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5">
        <f>PIERNA!E36</f>
        <v>0</v>
      </c>
      <c r="F36" s="769">
        <f>PIERNA!F36</f>
        <v>0</v>
      </c>
      <c r="G36" s="666">
        <f>PIERNA!G36</f>
        <v>0</v>
      </c>
      <c r="H36" s="665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1"/>
      <c r="P36" s="672"/>
      <c r="Q36" s="611"/>
      <c r="R36" s="67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5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2"/>
      <c r="O37" s="616"/>
      <c r="P37" s="614"/>
      <c r="Q37" s="614"/>
      <c r="R37" s="622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2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7"/>
      <c r="O39" s="629"/>
      <c r="P39" s="658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5"/>
      <c r="L40" s="612"/>
      <c r="M40" s="611"/>
      <c r="N40" s="657"/>
      <c r="O40" s="629"/>
      <c r="P40" s="658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6"/>
      <c r="L41" s="612"/>
      <c r="M41" s="611"/>
      <c r="N41" s="657"/>
      <c r="O41" s="629"/>
      <c r="P41" s="658"/>
      <c r="Q41" s="824"/>
      <c r="R41" s="825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1">
        <f>PIERNA!C42</f>
        <v>0</v>
      </c>
      <c r="D42" s="188">
        <f>PIERNA!D42</f>
        <v>0</v>
      </c>
      <c r="E42" s="140">
        <f>PIERNA!E42</f>
        <v>0</v>
      </c>
      <c r="F42" s="765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5"/>
      <c r="L42" s="612"/>
      <c r="M42" s="611"/>
      <c r="N42" s="657"/>
      <c r="O42" s="629"/>
      <c r="P42" s="658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5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5"/>
      <c r="L43" s="612"/>
      <c r="M43" s="611"/>
      <c r="N43" s="657"/>
      <c r="O43" s="629"/>
      <c r="P43" s="658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5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5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5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0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5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1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5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0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5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0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5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0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5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0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5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0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5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0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5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0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0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0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5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0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5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0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5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0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5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0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5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5"/>
      <c r="M60" s="540"/>
      <c r="N60" s="308"/>
      <c r="O60" s="630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5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0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5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0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5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0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5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0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5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0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5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2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5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2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5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2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5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2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5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5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5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5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5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5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5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5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5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5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5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5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5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5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5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5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5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5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5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5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5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5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5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5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5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5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5"/>
      <c r="G96" s="173"/>
      <c r="H96" s="573"/>
      <c r="I96" s="107"/>
      <c r="J96" s="526"/>
      <c r="K96" s="304"/>
      <c r="L96" s="312"/>
      <c r="M96" s="282"/>
      <c r="N96" s="550"/>
      <c r="O96" s="630"/>
      <c r="P96" s="778"/>
      <c r="Q96" s="749"/>
      <c r="R96" s="75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5"/>
      <c r="G97" s="173"/>
      <c r="H97" s="573"/>
      <c r="I97" s="107"/>
      <c r="J97" s="751"/>
      <c r="K97" s="611"/>
      <c r="L97" s="612"/>
      <c r="M97" s="611"/>
      <c r="N97" s="849"/>
      <c r="O97" s="800"/>
      <c r="P97" s="614"/>
      <c r="Q97" s="611"/>
      <c r="R97" s="673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1" t="s">
        <v>249</v>
      </c>
      <c r="C98" s="841"/>
      <c r="D98" s="841"/>
      <c r="E98" s="872"/>
      <c r="F98" s="1034"/>
      <c r="G98" s="841"/>
      <c r="H98" s="1034"/>
      <c r="I98" s="808">
        <f t="shared" ref="I98:I106" si="17">H98-F98</f>
        <v>0</v>
      </c>
      <c r="J98" s="751"/>
      <c r="K98" s="609"/>
      <c r="L98" s="637"/>
      <c r="M98" s="609"/>
      <c r="N98" s="609"/>
      <c r="O98" s="800"/>
      <c r="P98" s="879"/>
      <c r="Q98" s="609"/>
      <c r="R98" s="779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1" t="s">
        <v>249</v>
      </c>
      <c r="C99" s="841"/>
      <c r="D99" s="841"/>
      <c r="E99" s="872"/>
      <c r="F99" s="1034"/>
      <c r="G99" s="841"/>
      <c r="H99" s="1034"/>
      <c r="I99" s="808">
        <f t="shared" si="17"/>
        <v>0</v>
      </c>
      <c r="J99" s="751"/>
      <c r="K99" s="609"/>
      <c r="L99" s="637"/>
      <c r="M99" s="609"/>
      <c r="N99" s="609"/>
      <c r="O99" s="800"/>
      <c r="P99" s="880"/>
      <c r="Q99" s="609"/>
      <c r="R99" s="779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5" t="s">
        <v>249</v>
      </c>
      <c r="C100" s="841"/>
      <c r="D100" s="841"/>
      <c r="E100" s="872"/>
      <c r="F100" s="1034"/>
      <c r="G100" s="841"/>
      <c r="H100" s="1034"/>
      <c r="I100" s="808">
        <f t="shared" si="17"/>
        <v>0</v>
      </c>
      <c r="J100" s="751"/>
      <c r="K100" s="609"/>
      <c r="L100" s="637"/>
      <c r="M100" s="609"/>
      <c r="N100" s="609"/>
      <c r="O100" s="898"/>
      <c r="P100" s="880"/>
      <c r="Q100" s="609"/>
      <c r="R100" s="779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5" t="s">
        <v>249</v>
      </c>
      <c r="C101" s="579"/>
      <c r="D101" s="579"/>
      <c r="E101" s="897"/>
      <c r="F101" s="1035"/>
      <c r="G101" s="873"/>
      <c r="H101" s="1034"/>
      <c r="I101" s="808">
        <f>H101-F101</f>
        <v>0</v>
      </c>
      <c r="J101" s="751"/>
      <c r="K101" s="609"/>
      <c r="L101" s="637"/>
      <c r="M101" s="609"/>
      <c r="N101" s="609"/>
      <c r="O101" s="898"/>
      <c r="P101" s="880"/>
      <c r="Q101" s="609"/>
      <c r="R101" s="779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125" t="s">
        <v>67</v>
      </c>
      <c r="C102" s="579" t="s">
        <v>290</v>
      </c>
      <c r="D102" s="579"/>
      <c r="E102" s="897">
        <v>44508</v>
      </c>
      <c r="F102" s="1035">
        <v>1500.65</v>
      </c>
      <c r="G102" s="841">
        <v>55</v>
      </c>
      <c r="H102" s="1034">
        <v>1500.65</v>
      </c>
      <c r="I102" s="808">
        <f t="shared" si="17"/>
        <v>0</v>
      </c>
      <c r="J102" s="751"/>
      <c r="K102" s="609"/>
      <c r="L102" s="637"/>
      <c r="M102" s="609"/>
      <c r="N102" s="609"/>
      <c r="O102" s="898">
        <v>17104</v>
      </c>
      <c r="P102" s="880"/>
      <c r="Q102" s="609">
        <v>72031.199999999997</v>
      </c>
      <c r="R102" s="779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125" t="s">
        <v>67</v>
      </c>
      <c r="C103" s="579" t="s">
        <v>271</v>
      </c>
      <c r="D103" s="579"/>
      <c r="E103" s="897">
        <v>44510</v>
      </c>
      <c r="F103" s="1035">
        <v>953</v>
      </c>
      <c r="G103" s="841">
        <v>35</v>
      </c>
      <c r="H103" s="1034">
        <v>953</v>
      </c>
      <c r="I103" s="808">
        <f t="shared" si="17"/>
        <v>0</v>
      </c>
      <c r="J103" s="751"/>
      <c r="K103" s="609"/>
      <c r="L103" s="817"/>
      <c r="M103" s="609"/>
      <c r="N103" s="989"/>
      <c r="O103" s="881">
        <v>17126</v>
      </c>
      <c r="P103" s="609"/>
      <c r="Q103" s="1126">
        <v>62898</v>
      </c>
      <c r="R103" s="1071" t="s">
        <v>573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70" t="s">
        <v>250</v>
      </c>
      <c r="C104" s="579" t="s">
        <v>251</v>
      </c>
      <c r="D104" s="579"/>
      <c r="E104" s="897">
        <v>44511</v>
      </c>
      <c r="F104" s="1035">
        <v>25.02</v>
      </c>
      <c r="G104" s="841">
        <v>40</v>
      </c>
      <c r="H104" s="1034">
        <v>25.02</v>
      </c>
      <c r="I104" s="986">
        <f t="shared" si="17"/>
        <v>0</v>
      </c>
      <c r="J104" s="751"/>
      <c r="K104" s="609"/>
      <c r="L104" s="637"/>
      <c r="M104" s="609"/>
      <c r="N104" s="609"/>
      <c r="O104" s="828"/>
      <c r="P104" s="609"/>
      <c r="Q104" s="609">
        <v>1000.64</v>
      </c>
      <c r="R104" s="1162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71"/>
      <c r="C105" s="579" t="s">
        <v>252</v>
      </c>
      <c r="D105" s="579"/>
      <c r="E105" s="897">
        <v>44511</v>
      </c>
      <c r="F105" s="1035">
        <v>25.76</v>
      </c>
      <c r="G105" s="841">
        <v>64</v>
      </c>
      <c r="H105" s="1034">
        <v>25.76</v>
      </c>
      <c r="I105" s="292">
        <f t="shared" si="17"/>
        <v>0</v>
      </c>
      <c r="J105" s="751"/>
      <c r="K105" s="609"/>
      <c r="L105" s="637"/>
      <c r="M105" s="609"/>
      <c r="N105" s="609"/>
      <c r="O105" s="828"/>
      <c r="P105" s="879"/>
      <c r="Q105" s="609">
        <v>1648.83</v>
      </c>
      <c r="R105" s="1163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5" t="s">
        <v>68</v>
      </c>
      <c r="C106" s="932" t="s">
        <v>291</v>
      </c>
      <c r="D106" s="579"/>
      <c r="E106" s="897">
        <v>44511</v>
      </c>
      <c r="F106" s="1035">
        <v>17842.46</v>
      </c>
      <c r="G106" s="841">
        <v>22</v>
      </c>
      <c r="H106" s="1034">
        <v>17725</v>
      </c>
      <c r="I106" s="292">
        <f t="shared" si="17"/>
        <v>-117.45999999999913</v>
      </c>
      <c r="J106" s="751" t="s">
        <v>572</v>
      </c>
      <c r="K106" s="609"/>
      <c r="L106" s="637"/>
      <c r="M106" s="609"/>
      <c r="N106" s="609"/>
      <c r="O106" s="828" t="s">
        <v>341</v>
      </c>
      <c r="P106" s="1044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72" t="s">
        <v>294</v>
      </c>
      <c r="C107" s="579" t="s">
        <v>102</v>
      </c>
      <c r="D107" s="579"/>
      <c r="E107" s="897">
        <v>44513</v>
      </c>
      <c r="F107" s="1035">
        <v>113.15</v>
      </c>
      <c r="G107" s="841">
        <v>9.5</v>
      </c>
      <c r="H107" s="1034">
        <v>113.15</v>
      </c>
      <c r="I107" s="292">
        <f t="shared" ref="I107:I109" si="19">H107-F107</f>
        <v>0</v>
      </c>
      <c r="J107" s="751"/>
      <c r="K107" s="609"/>
      <c r="L107" s="637"/>
      <c r="M107" s="609"/>
      <c r="N107" s="609"/>
      <c r="O107" s="1147" t="s">
        <v>295</v>
      </c>
      <c r="P107" s="609"/>
      <c r="Q107" s="609">
        <v>9368.82</v>
      </c>
      <c r="R107" s="1162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73"/>
      <c r="C108" s="579" t="s">
        <v>103</v>
      </c>
      <c r="D108" s="579"/>
      <c r="E108" s="897">
        <v>44513</v>
      </c>
      <c r="F108" s="1035">
        <v>1198.22</v>
      </c>
      <c r="G108" s="841">
        <v>94</v>
      </c>
      <c r="H108" s="1034">
        <v>1198.22</v>
      </c>
      <c r="I108" s="476">
        <f t="shared" si="19"/>
        <v>0</v>
      </c>
      <c r="J108" s="752"/>
      <c r="K108" s="609"/>
      <c r="L108" s="637"/>
      <c r="M108" s="609"/>
      <c r="N108" s="609"/>
      <c r="O108" s="1149"/>
      <c r="P108" s="827"/>
      <c r="Q108" s="609">
        <v>95977.42</v>
      </c>
      <c r="R108" s="1163"/>
      <c r="S108" s="848">
        <f t="shared" si="14"/>
        <v>95977.42</v>
      </c>
      <c r="T108" s="192">
        <f t="shared" si="18"/>
        <v>80.099998330857431</v>
      </c>
    </row>
    <row r="109" spans="1:20" s="163" customFormat="1" ht="37.5" x14ac:dyDescent="0.3">
      <c r="A109" s="101">
        <v>72</v>
      </c>
      <c r="B109" s="1265" t="s">
        <v>296</v>
      </c>
      <c r="C109" s="579" t="s">
        <v>266</v>
      </c>
      <c r="D109" s="579"/>
      <c r="E109" s="897">
        <v>44515</v>
      </c>
      <c r="F109" s="1035">
        <v>18217</v>
      </c>
      <c r="G109" s="841">
        <v>590</v>
      </c>
      <c r="H109" s="1034">
        <v>18217</v>
      </c>
      <c r="I109" s="476">
        <f t="shared" si="19"/>
        <v>0</v>
      </c>
      <c r="J109" s="752"/>
      <c r="K109" s="609"/>
      <c r="L109" s="637"/>
      <c r="M109" s="609"/>
      <c r="N109" s="609"/>
      <c r="O109" s="828" t="s">
        <v>584</v>
      </c>
      <c r="P109" s="827"/>
      <c r="Q109" s="609">
        <f>732465.4+1000000+1000000</f>
        <v>2732465.4</v>
      </c>
      <c r="R109" s="608" t="s">
        <v>585</v>
      </c>
      <c r="S109" s="848">
        <f t="shared" si="14"/>
        <v>2732465.4</v>
      </c>
      <c r="T109" s="192">
        <f t="shared" si="18"/>
        <v>149.99535598616677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06">
        <v>44515</v>
      </c>
      <c r="F110" s="1035">
        <v>674.48</v>
      </c>
      <c r="G110" s="841">
        <v>59</v>
      </c>
      <c r="H110" s="1034">
        <v>674.48</v>
      </c>
      <c r="I110" s="107">
        <f t="shared" ref="I110:I183" si="20">H110-F110</f>
        <v>0</v>
      </c>
      <c r="J110" s="751"/>
      <c r="K110" s="609"/>
      <c r="L110" s="637"/>
      <c r="M110" s="609"/>
      <c r="N110" s="609"/>
      <c r="O110" s="1013" t="s">
        <v>297</v>
      </c>
      <c r="P110" s="827"/>
      <c r="Q110" s="609">
        <v>55846.94</v>
      </c>
      <c r="R110" s="925" t="s">
        <v>317</v>
      </c>
      <c r="S110" s="848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52" t="s">
        <v>299</v>
      </c>
      <c r="C111" s="579" t="s">
        <v>300</v>
      </c>
      <c r="D111" s="1004"/>
      <c r="E111" s="1176">
        <v>44517</v>
      </c>
      <c r="F111" s="1036">
        <v>504</v>
      </c>
      <c r="G111" s="841">
        <v>21</v>
      </c>
      <c r="H111" s="1034">
        <v>504</v>
      </c>
      <c r="I111" s="107">
        <f t="shared" si="20"/>
        <v>0</v>
      </c>
      <c r="J111" s="751"/>
      <c r="K111" s="609"/>
      <c r="L111" s="637"/>
      <c r="M111" s="609"/>
      <c r="N111" s="1008"/>
      <c r="O111" s="1142">
        <v>17161</v>
      </c>
      <c r="P111" s="1010"/>
      <c r="Q111" s="1128">
        <v>35280</v>
      </c>
      <c r="R111" s="1137" t="s">
        <v>573</v>
      </c>
      <c r="S111" s="848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53"/>
      <c r="C112" s="841" t="s">
        <v>301</v>
      </c>
      <c r="D112" s="1004"/>
      <c r="E112" s="1177"/>
      <c r="F112" s="1036">
        <v>245.97</v>
      </c>
      <c r="G112" s="841">
        <v>14</v>
      </c>
      <c r="H112" s="1034">
        <v>245.97</v>
      </c>
      <c r="I112" s="107">
        <f t="shared" si="20"/>
        <v>0</v>
      </c>
      <c r="J112" s="751"/>
      <c r="K112" s="609"/>
      <c r="L112" s="637"/>
      <c r="M112" s="609"/>
      <c r="N112" s="1008"/>
      <c r="O112" s="1160"/>
      <c r="P112" s="1010"/>
      <c r="Q112" s="1128">
        <v>14758.2</v>
      </c>
      <c r="R112" s="1138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53"/>
      <c r="C113" s="579" t="s">
        <v>271</v>
      </c>
      <c r="D113" s="1004"/>
      <c r="E113" s="1177"/>
      <c r="F113" s="1036">
        <v>328.28</v>
      </c>
      <c r="G113" s="841">
        <v>12</v>
      </c>
      <c r="H113" s="1034">
        <v>328.28</v>
      </c>
      <c r="I113" s="107">
        <f t="shared" si="20"/>
        <v>0</v>
      </c>
      <c r="J113" s="753"/>
      <c r="K113" s="609"/>
      <c r="L113" s="637"/>
      <c r="M113" s="609"/>
      <c r="N113" s="1009"/>
      <c r="O113" s="1160"/>
      <c r="P113" s="1010"/>
      <c r="Q113" s="1128">
        <v>21666.48</v>
      </c>
      <c r="R113" s="1138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53"/>
      <c r="C114" s="579" t="s">
        <v>302</v>
      </c>
      <c r="D114" s="1005"/>
      <c r="E114" s="1177"/>
      <c r="F114" s="1036">
        <v>905.86</v>
      </c>
      <c r="G114" s="841">
        <v>37</v>
      </c>
      <c r="H114" s="1034">
        <v>905.86</v>
      </c>
      <c r="I114" s="107">
        <f t="shared" si="20"/>
        <v>0</v>
      </c>
      <c r="J114" s="753"/>
      <c r="K114" s="609"/>
      <c r="L114" s="637"/>
      <c r="M114" s="609"/>
      <c r="N114" s="1009"/>
      <c r="O114" s="1160"/>
      <c r="P114" s="1011"/>
      <c r="Q114" s="1128">
        <v>41669.56</v>
      </c>
      <c r="R114" s="1138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61"/>
      <c r="C115" s="579" t="s">
        <v>74</v>
      </c>
      <c r="D115" s="1004"/>
      <c r="E115" s="1178"/>
      <c r="F115" s="1036">
        <v>916.18</v>
      </c>
      <c r="G115" s="885">
        <v>30</v>
      </c>
      <c r="H115" s="1034">
        <v>916.18</v>
      </c>
      <c r="I115" s="107">
        <f t="shared" si="20"/>
        <v>0</v>
      </c>
      <c r="J115" s="753"/>
      <c r="K115" s="609"/>
      <c r="L115" s="637"/>
      <c r="M115" s="609"/>
      <c r="N115" s="1009"/>
      <c r="O115" s="1143"/>
      <c r="P115" s="1012"/>
      <c r="Q115" s="1128">
        <v>49473.72</v>
      </c>
      <c r="R115" s="1139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1" t="s">
        <v>294</v>
      </c>
      <c r="C116" s="579" t="s">
        <v>305</v>
      </c>
      <c r="D116" s="579"/>
      <c r="E116" s="1007">
        <v>44519</v>
      </c>
      <c r="F116" s="1035">
        <v>474.01</v>
      </c>
      <c r="G116" s="841">
        <v>40</v>
      </c>
      <c r="H116" s="1034">
        <v>474.01</v>
      </c>
      <c r="I116" s="107">
        <f t="shared" si="20"/>
        <v>0</v>
      </c>
      <c r="J116" s="753"/>
      <c r="K116" s="609"/>
      <c r="L116" s="637"/>
      <c r="M116" s="609"/>
      <c r="N116" s="637"/>
      <c r="O116" s="1014" t="s">
        <v>306</v>
      </c>
      <c r="P116" s="610"/>
      <c r="Q116" s="609">
        <v>28440.6</v>
      </c>
      <c r="R116" s="1129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52" t="s">
        <v>299</v>
      </c>
      <c r="C117" s="579" t="s">
        <v>300</v>
      </c>
      <c r="D117" s="579"/>
      <c r="E117" s="1144">
        <v>44519</v>
      </c>
      <c r="F117" s="1035">
        <v>989.63</v>
      </c>
      <c r="G117" s="841">
        <v>40</v>
      </c>
      <c r="H117" s="1034">
        <v>989.63</v>
      </c>
      <c r="I117" s="107">
        <f t="shared" si="20"/>
        <v>0</v>
      </c>
      <c r="J117" s="753"/>
      <c r="K117" s="609"/>
      <c r="L117" s="637"/>
      <c r="M117" s="609"/>
      <c r="N117" s="637"/>
      <c r="O117" s="1147">
        <v>17175</v>
      </c>
      <c r="P117" s="610"/>
      <c r="Q117" s="1128">
        <v>70263.73</v>
      </c>
      <c r="R117" s="1137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53"/>
      <c r="C118" s="579" t="s">
        <v>301</v>
      </c>
      <c r="D118" s="579"/>
      <c r="E118" s="1145"/>
      <c r="F118" s="1035">
        <v>307.74</v>
      </c>
      <c r="G118" s="841">
        <v>15</v>
      </c>
      <c r="H118" s="1034">
        <v>307.74</v>
      </c>
      <c r="I118" s="107">
        <f t="shared" si="20"/>
        <v>0</v>
      </c>
      <c r="J118" s="753"/>
      <c r="K118" s="609"/>
      <c r="L118" s="637"/>
      <c r="M118" s="609"/>
      <c r="N118" s="637"/>
      <c r="O118" s="1148"/>
      <c r="P118" s="610"/>
      <c r="Q118" s="1128">
        <v>18464.400000000001</v>
      </c>
      <c r="R118" s="1138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61"/>
      <c r="C119" s="579" t="s">
        <v>329</v>
      </c>
      <c r="D119" s="579"/>
      <c r="E119" s="1146"/>
      <c r="F119" s="1035">
        <v>443.65</v>
      </c>
      <c r="G119" s="841">
        <v>21</v>
      </c>
      <c r="H119" s="1034">
        <v>443.65</v>
      </c>
      <c r="I119" s="107">
        <f t="shared" si="20"/>
        <v>0</v>
      </c>
      <c r="J119" s="753"/>
      <c r="K119" s="609"/>
      <c r="L119" s="637"/>
      <c r="M119" s="609"/>
      <c r="N119" s="637"/>
      <c r="O119" s="1149"/>
      <c r="P119" s="610"/>
      <c r="Q119" s="1128">
        <v>43477.7</v>
      </c>
      <c r="R119" s="1139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1" t="s">
        <v>308</v>
      </c>
      <c r="C120" s="579" t="s">
        <v>282</v>
      </c>
      <c r="D120" s="579"/>
      <c r="E120" s="897">
        <v>44522</v>
      </c>
      <c r="F120" s="1035">
        <v>6500</v>
      </c>
      <c r="G120" s="841">
        <v>500</v>
      </c>
      <c r="H120" s="1034">
        <v>6500</v>
      </c>
      <c r="I120" s="107">
        <f t="shared" si="20"/>
        <v>0</v>
      </c>
      <c r="J120" s="753"/>
      <c r="K120" s="609"/>
      <c r="L120" s="637"/>
      <c r="M120" s="609"/>
      <c r="N120" s="637"/>
      <c r="O120" s="828" t="s">
        <v>309</v>
      </c>
      <c r="P120" s="1015" t="s">
        <v>313</v>
      </c>
      <c r="Q120" s="609">
        <v>247000</v>
      </c>
      <c r="R120" s="1127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1" t="s">
        <v>490</v>
      </c>
      <c r="C121" s="579" t="s">
        <v>330</v>
      </c>
      <c r="D121" s="579"/>
      <c r="E121" s="897">
        <v>44522</v>
      </c>
      <c r="F121" s="1035">
        <v>520.86</v>
      </c>
      <c r="G121" s="841">
        <v>29</v>
      </c>
      <c r="H121" s="1034">
        <v>520.86</v>
      </c>
      <c r="I121" s="107">
        <f t="shared" si="20"/>
        <v>0</v>
      </c>
      <c r="J121" s="753"/>
      <c r="K121" s="609"/>
      <c r="L121" s="637"/>
      <c r="M121" s="609"/>
      <c r="N121" s="637"/>
      <c r="O121" s="828" t="s">
        <v>489</v>
      </c>
      <c r="P121" s="1072" t="s">
        <v>313</v>
      </c>
      <c r="Q121" s="609">
        <v>70316.100000000006</v>
      </c>
      <c r="R121" s="1071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1" t="s">
        <v>68</v>
      </c>
      <c r="C122" s="1064" t="s">
        <v>331</v>
      </c>
      <c r="D122" s="579"/>
      <c r="E122" s="897">
        <v>44523</v>
      </c>
      <c r="F122" s="1035">
        <v>308.61</v>
      </c>
      <c r="G122" s="841">
        <v>25</v>
      </c>
      <c r="H122" s="1034">
        <v>308.61</v>
      </c>
      <c r="I122" s="107">
        <f t="shared" si="20"/>
        <v>0</v>
      </c>
      <c r="J122" s="753"/>
      <c r="K122" s="609"/>
      <c r="L122" s="637"/>
      <c r="M122" s="609"/>
      <c r="N122" s="637"/>
      <c r="O122" s="1013" t="s">
        <v>432</v>
      </c>
      <c r="P122" s="1015" t="s">
        <v>313</v>
      </c>
      <c r="Q122" s="609">
        <v>31478.22</v>
      </c>
      <c r="R122" s="925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52" t="s">
        <v>299</v>
      </c>
      <c r="C123" s="841" t="s">
        <v>301</v>
      </c>
      <c r="D123" s="841"/>
      <c r="E123" s="897">
        <v>44526</v>
      </c>
      <c r="F123" s="1034">
        <v>1027.9100000000001</v>
      </c>
      <c r="G123" s="841">
        <v>37</v>
      </c>
      <c r="H123" s="1034">
        <v>1027.9100000000001</v>
      </c>
      <c r="I123" s="107">
        <f t="shared" si="20"/>
        <v>0</v>
      </c>
      <c r="J123" s="753"/>
      <c r="K123" s="609"/>
      <c r="L123" s="637"/>
      <c r="M123" s="609"/>
      <c r="N123" s="1009"/>
      <c r="O123" s="1142">
        <v>17223</v>
      </c>
      <c r="P123" s="1012"/>
      <c r="Q123" s="1128">
        <v>63730.42</v>
      </c>
      <c r="R123" s="1137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53"/>
      <c r="C124" s="579" t="s">
        <v>332</v>
      </c>
      <c r="D124" s="841"/>
      <c r="E124" s="1006">
        <v>44526</v>
      </c>
      <c r="F124" s="1034">
        <v>86.61</v>
      </c>
      <c r="G124" s="841">
        <v>3</v>
      </c>
      <c r="H124" s="1034">
        <v>86.61</v>
      </c>
      <c r="I124" s="107">
        <f t="shared" si="20"/>
        <v>0</v>
      </c>
      <c r="J124" s="753"/>
      <c r="K124" s="609"/>
      <c r="L124" s="637"/>
      <c r="M124" s="609"/>
      <c r="N124" s="1009"/>
      <c r="O124" s="1143"/>
      <c r="P124" s="1012"/>
      <c r="Q124" s="1128">
        <v>4503.72</v>
      </c>
      <c r="R124" s="1139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54" t="s">
        <v>333</v>
      </c>
      <c r="C125" s="1029" t="s">
        <v>45</v>
      </c>
      <c r="D125" s="1027"/>
      <c r="E125" s="1157">
        <v>44526</v>
      </c>
      <c r="F125" s="1037">
        <v>2043</v>
      </c>
      <c r="G125" s="841">
        <v>450</v>
      </c>
      <c r="H125" s="1034">
        <v>2043</v>
      </c>
      <c r="I125" s="107">
        <f t="shared" si="20"/>
        <v>0</v>
      </c>
      <c r="J125" s="753"/>
      <c r="K125" s="609"/>
      <c r="L125" s="637"/>
      <c r="M125" s="609"/>
      <c r="N125" s="1031"/>
      <c r="O125" s="1142" t="s">
        <v>336</v>
      </c>
      <c r="P125" s="1012"/>
      <c r="Q125" s="609">
        <v>112365</v>
      </c>
      <c r="R125" s="1150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55"/>
      <c r="C126" s="1029" t="s">
        <v>334</v>
      </c>
      <c r="D126" s="1027"/>
      <c r="E126" s="1158"/>
      <c r="F126" s="1037">
        <v>100</v>
      </c>
      <c r="G126" s="841">
        <v>10</v>
      </c>
      <c r="H126" s="1034">
        <v>100</v>
      </c>
      <c r="I126" s="107">
        <f t="shared" si="20"/>
        <v>0</v>
      </c>
      <c r="J126" s="766"/>
      <c r="K126" s="609"/>
      <c r="L126" s="637"/>
      <c r="M126" s="609"/>
      <c r="N126" s="1032"/>
      <c r="O126" s="1160"/>
      <c r="P126" s="1012"/>
      <c r="Q126" s="609">
        <v>10000</v>
      </c>
      <c r="R126" s="1150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56"/>
      <c r="C127" s="1029" t="s">
        <v>335</v>
      </c>
      <c r="D127" s="1027"/>
      <c r="E127" s="1159"/>
      <c r="F127" s="1037">
        <v>100</v>
      </c>
      <c r="G127" s="841">
        <v>10</v>
      </c>
      <c r="H127" s="1034">
        <v>100</v>
      </c>
      <c r="I127" s="107">
        <f t="shared" si="20"/>
        <v>0</v>
      </c>
      <c r="J127" s="766"/>
      <c r="K127" s="609"/>
      <c r="L127" s="637"/>
      <c r="M127" s="609"/>
      <c r="N127" s="1033"/>
      <c r="O127" s="1143"/>
      <c r="P127" s="1010"/>
      <c r="Q127" s="609">
        <v>8800</v>
      </c>
      <c r="R127" s="1151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0" t="s">
        <v>68</v>
      </c>
      <c r="C128" s="841" t="s">
        <v>330</v>
      </c>
      <c r="D128" s="841"/>
      <c r="E128" s="1028">
        <v>44526</v>
      </c>
      <c r="F128" s="1034">
        <v>668.4</v>
      </c>
      <c r="G128" s="841">
        <v>35</v>
      </c>
      <c r="H128" s="1034">
        <v>668.4</v>
      </c>
      <c r="I128" s="292">
        <f t="shared" si="20"/>
        <v>0</v>
      </c>
      <c r="J128" s="564"/>
      <c r="K128" s="609"/>
      <c r="L128" s="637"/>
      <c r="M128" s="609"/>
      <c r="N128" s="989"/>
      <c r="O128" s="1075" t="s">
        <v>493</v>
      </c>
      <c r="P128" s="610"/>
      <c r="Q128" s="609">
        <v>90234</v>
      </c>
      <c r="R128" s="1071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52" t="s">
        <v>294</v>
      </c>
      <c r="C129" s="841" t="s">
        <v>102</v>
      </c>
      <c r="D129" s="841"/>
      <c r="E129" s="1174">
        <v>44530</v>
      </c>
      <c r="F129" s="1034">
        <v>851.01</v>
      </c>
      <c r="G129" s="841">
        <v>70</v>
      </c>
      <c r="H129" s="1034">
        <v>851.01</v>
      </c>
      <c r="I129" s="292">
        <f t="shared" si="20"/>
        <v>0</v>
      </c>
      <c r="J129" s="564"/>
      <c r="K129" s="609"/>
      <c r="L129" s="637"/>
      <c r="M129" s="609"/>
      <c r="N129" s="816"/>
      <c r="O129" s="908" t="s">
        <v>576</v>
      </c>
      <c r="P129" s="610"/>
      <c r="Q129" s="1126">
        <v>89012.63</v>
      </c>
      <c r="R129" s="1071" t="s">
        <v>577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61"/>
      <c r="C130" s="841" t="s">
        <v>305</v>
      </c>
      <c r="D130" s="841"/>
      <c r="E130" s="1175"/>
      <c r="F130" s="1034">
        <v>309.14999999999998</v>
      </c>
      <c r="G130" s="841">
        <v>25</v>
      </c>
      <c r="H130" s="1034">
        <v>309.14999999999998</v>
      </c>
      <c r="I130" s="292">
        <f t="shared" si="20"/>
        <v>0</v>
      </c>
      <c r="J130" s="564"/>
      <c r="K130" s="609"/>
      <c r="L130" s="637"/>
      <c r="M130" s="927"/>
      <c r="N130" s="987"/>
      <c r="O130" s="908"/>
      <c r="P130" s="988"/>
      <c r="Q130" s="927"/>
      <c r="R130" s="925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52" t="s">
        <v>333</v>
      </c>
      <c r="C131" s="841" t="s">
        <v>544</v>
      </c>
      <c r="D131" s="841"/>
      <c r="E131" s="1099">
        <v>44533</v>
      </c>
      <c r="F131" s="1100">
        <v>136.19999999999999</v>
      </c>
      <c r="G131" s="1101">
        <v>30</v>
      </c>
      <c r="H131" s="1100">
        <v>136.19999999999999</v>
      </c>
      <c r="I131" s="1091">
        <f t="shared" si="20"/>
        <v>0</v>
      </c>
      <c r="J131" s="564"/>
      <c r="K131" s="609"/>
      <c r="L131" s="637"/>
      <c r="M131" s="609"/>
      <c r="N131" s="989"/>
      <c r="O131" s="1147" t="s">
        <v>574</v>
      </c>
      <c r="P131" s="610"/>
      <c r="Q131" s="1008">
        <v>35412</v>
      </c>
      <c r="R131" s="1140" t="s">
        <v>575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61"/>
      <c r="C132" s="932" t="s">
        <v>551</v>
      </c>
      <c r="D132" s="841"/>
      <c r="E132" s="1099">
        <v>44533</v>
      </c>
      <c r="F132" s="1100">
        <v>160</v>
      </c>
      <c r="G132" s="1101">
        <v>8</v>
      </c>
      <c r="H132" s="1100">
        <v>160</v>
      </c>
      <c r="I132" s="1091">
        <f t="shared" si="20"/>
        <v>0</v>
      </c>
      <c r="J132" s="564"/>
      <c r="K132" s="609"/>
      <c r="L132" s="637"/>
      <c r="M132" s="609"/>
      <c r="N132" s="989"/>
      <c r="O132" s="1149"/>
      <c r="P132" s="610"/>
      <c r="Q132" s="1008">
        <v>28800</v>
      </c>
      <c r="R132" s="1141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1" t="s">
        <v>41</v>
      </c>
      <c r="C133" s="841"/>
      <c r="D133" s="841"/>
      <c r="E133" s="872"/>
      <c r="F133" s="1034"/>
      <c r="G133" s="841"/>
      <c r="H133" s="1034"/>
      <c r="I133" s="292">
        <f t="shared" si="20"/>
        <v>0</v>
      </c>
      <c r="J133" s="751"/>
      <c r="K133" s="609"/>
      <c r="L133" s="637"/>
      <c r="M133" s="609"/>
      <c r="N133" s="609"/>
      <c r="O133" s="826"/>
      <c r="P133" s="609"/>
      <c r="Q133" s="609"/>
      <c r="R133" s="112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1"/>
      <c r="C134" s="939"/>
      <c r="D134" s="841"/>
      <c r="E134" s="872"/>
      <c r="F134" s="1034"/>
      <c r="G134" s="841"/>
      <c r="H134" s="1034"/>
      <c r="I134" s="107">
        <f t="shared" si="20"/>
        <v>0</v>
      </c>
      <c r="J134" s="751"/>
      <c r="K134" s="609"/>
      <c r="L134" s="637"/>
      <c r="M134" s="609"/>
      <c r="N134" s="609"/>
      <c r="O134" s="826"/>
      <c r="P134" s="609"/>
      <c r="Q134" s="609"/>
      <c r="R134" s="779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1"/>
      <c r="C135" s="841"/>
      <c r="D135" s="841"/>
      <c r="E135" s="872"/>
      <c r="F135" s="1034"/>
      <c r="G135" s="841"/>
      <c r="H135" s="1034"/>
      <c r="I135" s="107">
        <f t="shared" si="20"/>
        <v>0</v>
      </c>
      <c r="J135" s="564"/>
      <c r="K135" s="609"/>
      <c r="L135" s="637"/>
      <c r="M135" s="609"/>
      <c r="N135" s="609"/>
      <c r="O135" s="990"/>
      <c r="P135" s="609"/>
      <c r="Q135" s="609"/>
      <c r="R135" s="925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4"/>
      <c r="C136" s="922"/>
      <c r="D136" s="980"/>
      <c r="E136" s="981"/>
      <c r="F136" s="1038"/>
      <c r="G136" s="982"/>
      <c r="H136" s="1041"/>
      <c r="I136" s="107">
        <f t="shared" si="20"/>
        <v>0</v>
      </c>
      <c r="J136" s="579"/>
      <c r="K136" s="609"/>
      <c r="L136" s="637"/>
      <c r="M136" s="609"/>
      <c r="N136" s="609"/>
      <c r="O136" s="930"/>
      <c r="P136" s="609"/>
      <c r="Q136" s="929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4"/>
      <c r="C137" s="922"/>
      <c r="D137" s="983"/>
      <c r="E137" s="981"/>
      <c r="F137" s="1038"/>
      <c r="G137" s="982"/>
      <c r="H137" s="1041"/>
      <c r="I137" s="107">
        <f t="shared" si="20"/>
        <v>0</v>
      </c>
      <c r="J137" s="579"/>
      <c r="K137" s="609"/>
      <c r="L137" s="637"/>
      <c r="M137" s="609"/>
      <c r="N137" s="609"/>
      <c r="O137" s="930"/>
      <c r="P137" s="609"/>
      <c r="Q137" s="929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4"/>
      <c r="C138" s="922"/>
      <c r="D138" s="980"/>
      <c r="E138" s="981"/>
      <c r="F138" s="1038"/>
      <c r="G138" s="982"/>
      <c r="H138" s="1041"/>
      <c r="I138" s="292">
        <f t="shared" si="20"/>
        <v>0</v>
      </c>
      <c r="J138" s="754"/>
      <c r="K138" s="755"/>
      <c r="L138" s="612"/>
      <c r="M138" s="755"/>
      <c r="N138" s="620"/>
      <c r="O138" s="930"/>
      <c r="P138" s="801"/>
      <c r="Q138" s="929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4"/>
      <c r="C139" s="922"/>
      <c r="D139" s="980"/>
      <c r="E139" s="981"/>
      <c r="F139" s="1038"/>
      <c r="G139" s="982"/>
      <c r="H139" s="1041"/>
      <c r="I139" s="292">
        <f t="shared" si="20"/>
        <v>0</v>
      </c>
      <c r="J139" s="754"/>
      <c r="K139" s="755"/>
      <c r="L139" s="612"/>
      <c r="M139" s="755"/>
      <c r="N139" s="620"/>
      <c r="O139" s="930"/>
      <c r="P139" s="850"/>
      <c r="Q139" s="929"/>
      <c r="R139" s="608"/>
      <c r="S139" s="66">
        <f t="shared" si="23"/>
        <v>0</v>
      </c>
      <c r="T139" s="66" t="e">
        <f t="shared" ref="T139:T143" si="24">S139/H139</f>
        <v>#DIV/0!</v>
      </c>
    </row>
    <row r="140" spans="1:20" s="163" customFormat="1" ht="16.5" customHeight="1" x14ac:dyDescent="0.25">
      <c r="A140" s="101">
        <v>100</v>
      </c>
      <c r="B140" s="984"/>
      <c r="C140" s="923"/>
      <c r="D140" s="983"/>
      <c r="E140" s="981"/>
      <c r="F140" s="1038"/>
      <c r="G140" s="982"/>
      <c r="H140" s="1041"/>
      <c r="I140" s="292">
        <f t="shared" si="20"/>
        <v>0</v>
      </c>
      <c r="J140" s="754"/>
      <c r="K140" s="755"/>
      <c r="L140" s="612"/>
      <c r="M140" s="755"/>
      <c r="N140" s="620"/>
      <c r="O140" s="930"/>
      <c r="P140" s="801"/>
      <c r="Q140" s="929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26"/>
      <c r="C141" s="923"/>
      <c r="D141" s="924"/>
      <c r="E141" s="942"/>
      <c r="F141" s="1039"/>
      <c r="G141" s="494"/>
      <c r="H141" s="1042"/>
      <c r="I141" s="292">
        <f t="shared" si="20"/>
        <v>0</v>
      </c>
      <c r="J141" s="754"/>
      <c r="K141" s="755"/>
      <c r="L141" s="612"/>
      <c r="M141" s="755"/>
      <c r="N141" s="620"/>
      <c r="O141" s="930"/>
      <c r="P141" s="801"/>
      <c r="Q141" s="929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1"/>
      <c r="C142" s="564"/>
      <c r="D142" s="591"/>
      <c r="E142" s="943"/>
      <c r="F142" s="1040"/>
      <c r="G142" s="593"/>
      <c r="H142" s="1043"/>
      <c r="I142" s="292">
        <f t="shared" si="20"/>
        <v>0</v>
      </c>
      <c r="J142" s="754"/>
      <c r="K142" s="755"/>
      <c r="L142" s="612"/>
      <c r="M142" s="755"/>
      <c r="N142" s="835"/>
      <c r="O142" s="928"/>
      <c r="P142" s="851"/>
      <c r="Q142" s="852"/>
      <c r="R142" s="853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3"/>
      <c r="F143" s="1040"/>
      <c r="G143" s="593"/>
      <c r="H143" s="1043"/>
      <c r="I143" s="292">
        <f t="shared" si="20"/>
        <v>0</v>
      </c>
      <c r="J143" s="272"/>
      <c r="K143" s="255"/>
      <c r="L143" s="312"/>
      <c r="M143" s="254"/>
      <c r="N143" s="580"/>
      <c r="O143" s="854"/>
      <c r="P143" s="801"/>
      <c r="Q143" s="755"/>
      <c r="R143" s="802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3"/>
      <c r="F144" s="592"/>
      <c r="G144" s="593"/>
      <c r="H144" s="1043"/>
      <c r="I144" s="292">
        <f t="shared" si="20"/>
        <v>0</v>
      </c>
      <c r="J144" s="272"/>
      <c r="K144" s="255"/>
      <c r="L144" s="312"/>
      <c r="M144" s="254"/>
      <c r="N144" s="580"/>
      <c r="O144" s="633"/>
      <c r="P144" s="851"/>
      <c r="Q144" s="852"/>
      <c r="R144" s="853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6"/>
      <c r="F145" s="592"/>
      <c r="G145" s="593"/>
      <c r="H145" s="1043"/>
      <c r="I145" s="292">
        <f t="shared" si="20"/>
        <v>0</v>
      </c>
      <c r="J145" s="272"/>
      <c r="K145" s="255"/>
      <c r="L145" s="312"/>
      <c r="M145" s="254"/>
      <c r="N145" s="580"/>
      <c r="O145" s="633"/>
      <c r="P145" s="801"/>
      <c r="Q145" s="755"/>
      <c r="R145" s="802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6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3"/>
      <c r="P146" s="801"/>
      <c r="Q146" s="755"/>
      <c r="R146" s="802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6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3"/>
      <c r="P147" s="801"/>
      <c r="Q147" s="755"/>
      <c r="R147" s="802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6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3"/>
      <c r="P148" s="801"/>
      <c r="Q148" s="755"/>
      <c r="R148" s="802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6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3"/>
      <c r="P149" s="801"/>
      <c r="Q149" s="755"/>
      <c r="R149" s="802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6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3"/>
      <c r="P150" s="801"/>
      <c r="Q150" s="755"/>
      <c r="R150" s="802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6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3"/>
      <c r="P151" s="801"/>
      <c r="Q151" s="755"/>
      <c r="R151" s="802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6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3"/>
      <c r="P152" s="801"/>
      <c r="Q152" s="755"/>
      <c r="R152" s="802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6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3"/>
      <c r="P153" s="801"/>
      <c r="Q153" s="755"/>
      <c r="R153" s="802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6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3"/>
      <c r="P154" s="801"/>
      <c r="Q154" s="755"/>
      <c r="R154" s="802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6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3"/>
      <c r="P155" s="801"/>
      <c r="Q155" s="755"/>
      <c r="R155" s="802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6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3"/>
      <c r="P156" s="801"/>
      <c r="Q156" s="755"/>
      <c r="R156" s="802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6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3"/>
      <c r="P157" s="801"/>
      <c r="Q157" s="755"/>
      <c r="R157" s="802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3"/>
      <c r="F158" s="684"/>
      <c r="G158" s="685"/>
      <c r="H158" s="686"/>
      <c r="I158" s="292">
        <f t="shared" si="20"/>
        <v>0</v>
      </c>
      <c r="J158" s="272"/>
      <c r="K158" s="255"/>
      <c r="L158" s="312"/>
      <c r="M158" s="254"/>
      <c r="N158" s="580"/>
      <c r="O158" s="633"/>
      <c r="P158" s="801"/>
      <c r="Q158" s="755"/>
      <c r="R158" s="802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3"/>
      <c r="F159" s="684"/>
      <c r="G159" s="685"/>
      <c r="H159" s="686"/>
      <c r="I159" s="292">
        <f t="shared" si="20"/>
        <v>0</v>
      </c>
      <c r="J159" s="272"/>
      <c r="K159" s="255"/>
      <c r="L159" s="312"/>
      <c r="M159" s="254"/>
      <c r="N159" s="580"/>
      <c r="O159" s="633"/>
      <c r="P159" s="801"/>
      <c r="Q159" s="755"/>
      <c r="R159" s="802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3"/>
      <c r="F160" s="684"/>
      <c r="G160" s="685"/>
      <c r="H160" s="686"/>
      <c r="I160" s="292">
        <f t="shared" si="20"/>
        <v>0</v>
      </c>
      <c r="J160" s="272"/>
      <c r="K160" s="255"/>
      <c r="L160" s="312"/>
      <c r="M160" s="254"/>
      <c r="N160" s="580"/>
      <c r="O160" s="633"/>
      <c r="P160" s="801"/>
      <c r="Q160" s="755"/>
      <c r="R160" s="802"/>
      <c r="S160" s="66"/>
      <c r="T160" s="66"/>
    </row>
    <row r="161" spans="1:20" s="163" customFormat="1" x14ac:dyDescent="0.25">
      <c r="A161" s="101"/>
      <c r="B161" s="683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3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3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3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3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3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3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3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4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4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4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5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5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5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5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5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5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5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5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5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5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5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5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77"/>
      <c r="F183" s="765"/>
      <c r="G183" s="101"/>
      <c r="H183" s="573"/>
      <c r="I183" s="107">
        <f t="shared" si="20"/>
        <v>0</v>
      </c>
      <c r="J183" s="133"/>
      <c r="K183" s="175"/>
      <c r="L183" s="696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1" t="s">
        <v>31</v>
      </c>
      <c r="G184" s="73">
        <f>SUM(G5:G183)</f>
        <v>3069.5</v>
      </c>
      <c r="H184" s="575">
        <f>SUM(H3:H183)</f>
        <v>658181.9600000002</v>
      </c>
      <c r="I184" s="809">
        <f>PIERNA!I37</f>
        <v>0</v>
      </c>
      <c r="J184" s="46"/>
      <c r="K184" s="177">
        <f>SUM(K5:K183)</f>
        <v>289098</v>
      </c>
      <c r="L184" s="697"/>
      <c r="M184" s="177">
        <f>SUM(M5:M183)</f>
        <v>784160</v>
      </c>
      <c r="N184" s="491"/>
      <c r="O184" s="635"/>
      <c r="P184" s="120"/>
      <c r="Q184" s="178">
        <f>SUM(Q5:Q183)</f>
        <v>23533775.595339999</v>
      </c>
      <c r="R184" s="158"/>
      <c r="S184" s="189">
        <f>Q184+M184+K184</f>
        <v>24607033.595339999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98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  <mergeCell ref="R111:R115"/>
    <mergeCell ref="R131:R132"/>
    <mergeCell ref="R117:R119"/>
    <mergeCell ref="O123:O124"/>
    <mergeCell ref="R123:R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6"/>
    <col min="10" max="10" width="17.5703125" customWidth="1"/>
  </cols>
  <sheetData>
    <row r="1" spans="1:11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1" ht="16.5" thickBot="1" x14ac:dyDescent="0.3">
      <c r="K2" s="74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3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38">
        <f>E5+E6-F8+E4</f>
        <v>0</v>
      </c>
      <c r="J8" s="80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38">
        <f>I8-F9</f>
        <v>0</v>
      </c>
      <c r="J9" s="80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38">
        <f t="shared" ref="I10:I27" si="4">I9-F10</f>
        <v>0</v>
      </c>
      <c r="J10" s="80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38">
        <f t="shared" si="4"/>
        <v>0</v>
      </c>
      <c r="J11" s="80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38">
        <f t="shared" si="4"/>
        <v>0</v>
      </c>
      <c r="J12" s="80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38">
        <f t="shared" si="4"/>
        <v>0</v>
      </c>
      <c r="J13" s="80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38">
        <f t="shared" si="4"/>
        <v>0</v>
      </c>
      <c r="J14" s="80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38">
        <f t="shared" si="4"/>
        <v>0</v>
      </c>
      <c r="J15" s="80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39">
        <f t="shared" si="4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39">
        <f t="shared" si="4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39">
        <f t="shared" si="4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39">
        <f t="shared" si="4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39">
        <f t="shared" si="4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39">
        <f t="shared" si="4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39">
        <f t="shared" si="4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39">
        <f t="shared" si="4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39">
        <f t="shared" si="4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39">
        <f t="shared" si="4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39">
        <f t="shared" si="4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39">
        <f t="shared" si="4"/>
        <v>0</v>
      </c>
      <c r="J27" s="78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0"/>
      <c r="J28" s="78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79" t="s">
        <v>21</v>
      </c>
      <c r="E31" s="1180"/>
      <c r="F31" s="147">
        <f>E4+E5-F29+E6</f>
        <v>0</v>
      </c>
    </row>
    <row r="32" spans="1:10" ht="16.5" thickBot="1" x14ac:dyDescent="0.3">
      <c r="A32" s="129"/>
      <c r="D32" s="833" t="s">
        <v>4</v>
      </c>
      <c r="E32" s="83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3"/>
      <c r="B1" s="1183"/>
      <c r="C1" s="1183"/>
      <c r="D1" s="1183"/>
      <c r="E1" s="1183"/>
      <c r="F1" s="1183"/>
      <c r="G1" s="1183"/>
      <c r="H1" s="383">
        <v>1</v>
      </c>
      <c r="I1" s="64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6"/>
    </row>
    <row r="4" spans="1:10" ht="15.75" thickTop="1" x14ac:dyDescent="0.25">
      <c r="A4" s="76"/>
      <c r="B4" s="76"/>
      <c r="C4" s="638"/>
      <c r="D4" s="264"/>
      <c r="E4" s="262"/>
      <c r="F4" s="259"/>
      <c r="G4" s="799"/>
      <c r="H4" s="159"/>
      <c r="I4" s="650"/>
    </row>
    <row r="5" spans="1:10" ht="18.75" customHeight="1" thickBot="1" x14ac:dyDescent="0.3">
      <c r="A5" s="796"/>
      <c r="B5" s="956"/>
      <c r="C5" s="343"/>
      <c r="D5" s="264"/>
      <c r="E5" s="258"/>
      <c r="F5" s="259"/>
      <c r="G5" s="257">
        <f>F30</f>
        <v>0</v>
      </c>
      <c r="H5" s="144">
        <f>E5-G5</f>
        <v>0</v>
      </c>
      <c r="I5" s="647"/>
    </row>
    <row r="6" spans="1:10" ht="15.75" hidden="1" thickBot="1" x14ac:dyDescent="0.3">
      <c r="A6" s="266"/>
      <c r="B6" s="734"/>
      <c r="C6" s="641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3"/>
      <c r="C7" s="641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48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79" t="s">
        <v>21</v>
      </c>
      <c r="E32" s="1180"/>
      <c r="F32" s="147">
        <f>G5-F30</f>
        <v>0</v>
      </c>
    </row>
    <row r="33" spans="1:6" ht="15.75" thickBot="1" x14ac:dyDescent="0.3">
      <c r="A33" s="129"/>
      <c r="D33" s="797" t="s">
        <v>4</v>
      </c>
      <c r="E33" s="79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3" t="s">
        <v>543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1"/>
    </row>
    <row r="5" spans="1:9" ht="15.75" x14ac:dyDescent="0.25">
      <c r="A5" s="76" t="s">
        <v>104</v>
      </c>
      <c r="B5" s="1086" t="s">
        <v>544</v>
      </c>
      <c r="C5" s="330">
        <v>260</v>
      </c>
      <c r="D5" s="331">
        <v>44533</v>
      </c>
      <c r="E5" s="957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58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4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563</v>
      </c>
      <c r="H8" s="282">
        <v>265</v>
      </c>
      <c r="I8" s="47">
        <f>E4+E5+E6-F8</f>
        <v>99.88</v>
      </c>
    </row>
    <row r="9" spans="1:9" x14ac:dyDescent="0.25">
      <c r="B9" s="704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4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4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4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4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4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4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4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4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4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4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4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4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4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4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4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4">
        <f t="shared" si="3"/>
        <v>22</v>
      </c>
      <c r="C25" s="37"/>
      <c r="D25" s="70">
        <v>0</v>
      </c>
      <c r="E25" s="232"/>
      <c r="F25" s="756">
        <f t="shared" si="0"/>
        <v>0</v>
      </c>
      <c r="G25" s="757"/>
      <c r="H25" s="758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79" t="s">
        <v>21</v>
      </c>
      <c r="E28" s="1180"/>
      <c r="F28" s="147">
        <f>E4+E5-F26+E6</f>
        <v>99.88</v>
      </c>
    </row>
    <row r="29" spans="1:9" ht="15.75" thickBot="1" x14ac:dyDescent="0.3">
      <c r="A29" s="129"/>
      <c r="D29" s="899" t="s">
        <v>4</v>
      </c>
      <c r="E29" s="900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2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08" t="s">
        <v>7</v>
      </c>
      <c r="C8" s="709" t="s">
        <v>8</v>
      </c>
      <c r="D8" s="710" t="s">
        <v>17</v>
      </c>
      <c r="E8" s="711" t="s">
        <v>2</v>
      </c>
      <c r="F8" s="712" t="s">
        <v>18</v>
      </c>
      <c r="G8" s="707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3"/>
      <c r="D9" s="714"/>
      <c r="E9" s="715"/>
      <c r="F9" s="716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3"/>
      <c r="E10" s="863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3"/>
      <c r="E11" s="863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3">
        <v>0</v>
      </c>
      <c r="E12" s="863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3">
        <v>0</v>
      </c>
      <c r="E13" s="863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3">
        <v>0</v>
      </c>
      <c r="E14" s="863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3">
        <v>0</v>
      </c>
      <c r="E15" s="863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3">
        <v>0</v>
      </c>
      <c r="E16" s="863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3">
        <v>0</v>
      </c>
      <c r="E17" s="863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3">
        <v>0</v>
      </c>
      <c r="E18" s="863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3">
        <v>0</v>
      </c>
      <c r="E19" s="863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3">
        <v>0</v>
      </c>
      <c r="E20" s="515"/>
      <c r="F20" s="643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3">
        <v>0</v>
      </c>
      <c r="E21" s="515"/>
      <c r="F21" s="643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3">
        <v>0</v>
      </c>
      <c r="E22" s="515"/>
      <c r="F22" s="643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3">
        <v>0</v>
      </c>
      <c r="E23" s="515"/>
      <c r="F23" s="643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3">
        <v>0</v>
      </c>
      <c r="E24" s="515"/>
      <c r="F24" s="643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3">
        <v>0</v>
      </c>
      <c r="E25" s="515"/>
      <c r="F25" s="643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3">
        <v>0</v>
      </c>
      <c r="E26" s="515"/>
      <c r="F26" s="643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3">
        <f t="shared" ref="D27:D28" si="3">C27*B27</f>
        <v>0</v>
      </c>
      <c r="E27" s="515"/>
      <c r="F27" s="643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3">
        <f t="shared" si="3"/>
        <v>0</v>
      </c>
      <c r="E28" s="515"/>
      <c r="F28" s="643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7"/>
      <c r="D29" s="718">
        <f>B29*C29</f>
        <v>0</v>
      </c>
      <c r="E29" s="719"/>
      <c r="F29" s="643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9" t="s">
        <v>21</v>
      </c>
      <c r="E32" s="1180"/>
      <c r="F32" s="147">
        <f>E5-F30+E6+E7</f>
        <v>0</v>
      </c>
    </row>
    <row r="33" spans="1:6" ht="15.75" thickBot="1" x14ac:dyDescent="0.3">
      <c r="A33" s="129"/>
      <c r="D33" s="861" t="s">
        <v>4</v>
      </c>
      <c r="E33" s="86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3" t="s">
        <v>543</v>
      </c>
      <c r="B1" s="1193"/>
      <c r="C1" s="1193"/>
      <c r="D1" s="1193"/>
      <c r="E1" s="1193"/>
      <c r="F1" s="1193"/>
      <c r="G1" s="119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6"/>
    </row>
    <row r="6" spans="1:8" ht="15.75" customHeight="1" thickTop="1" x14ac:dyDescent="0.25">
      <c r="A6" s="1188" t="s">
        <v>104</v>
      </c>
      <c r="B6" s="903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88"/>
      <c r="B7" s="904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79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4">
        <v>44533</v>
      </c>
      <c r="F10" s="805">
        <f>D10</f>
        <v>40</v>
      </c>
      <c r="G10" s="806" t="s">
        <v>563</v>
      </c>
      <c r="H10" s="807">
        <v>185</v>
      </c>
    </row>
    <row r="11" spans="1:8" x14ac:dyDescent="0.25">
      <c r="B11" s="551">
        <f>B10-C11</f>
        <v>6</v>
      </c>
      <c r="C11" s="15"/>
      <c r="D11" s="328">
        <v>0</v>
      </c>
      <c r="E11" s="804"/>
      <c r="F11" s="805">
        <f>D11</f>
        <v>0</v>
      </c>
      <c r="G11" s="806"/>
      <c r="H11" s="807"/>
    </row>
    <row r="12" spans="1:8" x14ac:dyDescent="0.25">
      <c r="B12" s="551">
        <f t="shared" ref="B12:B27" si="0">B11-C12</f>
        <v>6</v>
      </c>
      <c r="C12" s="15"/>
      <c r="D12" s="328">
        <v>0</v>
      </c>
      <c r="E12" s="804"/>
      <c r="F12" s="805">
        <f>D12</f>
        <v>0</v>
      </c>
      <c r="G12" s="806"/>
      <c r="H12" s="807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4"/>
      <c r="F13" s="805">
        <f>D13</f>
        <v>0</v>
      </c>
      <c r="G13" s="806"/>
      <c r="H13" s="807"/>
    </row>
    <row r="14" spans="1:8" x14ac:dyDescent="0.25">
      <c r="B14" s="551">
        <f t="shared" si="0"/>
        <v>6</v>
      </c>
      <c r="C14" s="15"/>
      <c r="D14" s="328">
        <v>0</v>
      </c>
      <c r="E14" s="804"/>
      <c r="F14" s="805">
        <f t="shared" ref="F14:F27" si="1">D14</f>
        <v>0</v>
      </c>
      <c r="G14" s="806"/>
      <c r="H14" s="807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4"/>
      <c r="F15" s="805">
        <f t="shared" si="1"/>
        <v>0</v>
      </c>
      <c r="G15" s="806"/>
      <c r="H15" s="807"/>
    </row>
    <row r="16" spans="1:8" x14ac:dyDescent="0.25">
      <c r="B16" s="551">
        <f t="shared" si="0"/>
        <v>6</v>
      </c>
      <c r="C16" s="15"/>
      <c r="D16" s="328">
        <v>0</v>
      </c>
      <c r="E16" s="804"/>
      <c r="F16" s="805">
        <f t="shared" si="1"/>
        <v>0</v>
      </c>
      <c r="G16" s="806"/>
      <c r="H16" s="807"/>
    </row>
    <row r="17" spans="1:8" x14ac:dyDescent="0.25">
      <c r="B17" s="551">
        <f t="shared" si="0"/>
        <v>6</v>
      </c>
      <c r="C17" s="15"/>
      <c r="D17" s="328">
        <v>0</v>
      </c>
      <c r="E17" s="804"/>
      <c r="F17" s="805">
        <f t="shared" si="1"/>
        <v>0</v>
      </c>
      <c r="G17" s="806"/>
      <c r="H17" s="807"/>
    </row>
    <row r="18" spans="1:8" x14ac:dyDescent="0.25">
      <c r="B18" s="551">
        <f t="shared" si="0"/>
        <v>6</v>
      </c>
      <c r="C18" s="15"/>
      <c r="D18" s="328">
        <v>0</v>
      </c>
      <c r="E18" s="804"/>
      <c r="F18" s="805">
        <f t="shared" si="1"/>
        <v>0</v>
      </c>
      <c r="G18" s="806"/>
      <c r="H18" s="807"/>
    </row>
    <row r="19" spans="1:8" x14ac:dyDescent="0.25">
      <c r="B19" s="551">
        <f t="shared" si="0"/>
        <v>6</v>
      </c>
      <c r="C19" s="15"/>
      <c r="D19" s="328">
        <v>0</v>
      </c>
      <c r="E19" s="804"/>
      <c r="F19" s="805">
        <f t="shared" si="1"/>
        <v>0</v>
      </c>
      <c r="G19" s="806"/>
      <c r="H19" s="807"/>
    </row>
    <row r="20" spans="1:8" x14ac:dyDescent="0.25">
      <c r="B20" s="551">
        <f t="shared" si="0"/>
        <v>6</v>
      </c>
      <c r="C20" s="15"/>
      <c r="D20" s="328">
        <v>0</v>
      </c>
      <c r="E20" s="804"/>
      <c r="F20" s="805">
        <f t="shared" si="1"/>
        <v>0</v>
      </c>
      <c r="G20" s="806"/>
      <c r="H20" s="807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79" t="s">
        <v>21</v>
      </c>
      <c r="E30" s="1180"/>
      <c r="F30" s="147">
        <f>E5+E6-F28+E7+E4+E8</f>
        <v>120</v>
      </c>
    </row>
    <row r="31" spans="1:8" ht="15.75" thickBot="1" x14ac:dyDescent="0.3">
      <c r="A31" s="129"/>
      <c r="D31" s="677" t="s">
        <v>4</v>
      </c>
      <c r="E31" s="67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selection activeCell="C5" sqref="C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10" t="s">
        <v>221</v>
      </c>
      <c r="B1" s="1210"/>
      <c r="C1" s="1210"/>
      <c r="D1" s="1210"/>
      <c r="E1" s="1210"/>
      <c r="F1" s="1210"/>
      <c r="G1" s="1210"/>
      <c r="H1" s="1210"/>
      <c r="I1" s="1210"/>
      <c r="J1" s="1210"/>
      <c r="K1" s="87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11" t="s">
        <v>110</v>
      </c>
      <c r="B4" s="341">
        <v>18506.759999999998</v>
      </c>
      <c r="C4" s="700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212"/>
      <c r="B5" s="12" t="s">
        <v>51</v>
      </c>
      <c r="C5" s="701">
        <v>66.5</v>
      </c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212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6"/>
      <c r="B7" s="169"/>
      <c r="C7" s="945"/>
      <c r="D7" s="946" t="s">
        <v>214</v>
      </c>
      <c r="E7" s="947">
        <v>-108.88</v>
      </c>
      <c r="F7" s="94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6" t="s">
        <v>96</v>
      </c>
      <c r="I8" s="737" t="s">
        <v>97</v>
      </c>
      <c r="J8" s="737" t="s">
        <v>98</v>
      </c>
      <c r="K8" s="738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39">
        <f>E5-F9+E4+E6+E7</f>
        <v>36447.579999999994</v>
      </c>
      <c r="J9" s="740">
        <f>F5-C9+F4+F6+F7</f>
        <v>1339</v>
      </c>
      <c r="K9" s="74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2">
        <f>I9-F10</f>
        <v>36338.699999999997</v>
      </c>
      <c r="J10" s="743">
        <f>J9-C10</f>
        <v>1335</v>
      </c>
      <c r="K10" s="74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2">
        <f t="shared" ref="I11:I74" si="3">I10-F11</f>
        <v>36311.479999999996</v>
      </c>
      <c r="J11" s="743">
        <f t="shared" ref="J11" si="4">J10-C11</f>
        <v>1334</v>
      </c>
      <c r="K11" s="74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2">
        <f t="shared" si="3"/>
        <v>36284.259999999995</v>
      </c>
      <c r="J12" s="743">
        <f>J11-C12</f>
        <v>1333</v>
      </c>
      <c r="K12" s="744">
        <f t="shared" si="2"/>
        <v>1905.3999999999999</v>
      </c>
    </row>
    <row r="13" spans="1:11" ht="15" customHeight="1" x14ac:dyDescent="0.25">
      <c r="A13" s="699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2">
        <f t="shared" si="3"/>
        <v>35522.099999999991</v>
      </c>
      <c r="J13" s="743">
        <f t="shared" ref="J13:J76" si="5">J12-C13</f>
        <v>1305</v>
      </c>
      <c r="K13" s="744">
        <f t="shared" si="2"/>
        <v>53351.199999999997</v>
      </c>
    </row>
    <row r="14" spans="1:11" x14ac:dyDescent="0.25">
      <c r="A14" s="699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2">
        <f t="shared" si="3"/>
        <v>35467.659999999989</v>
      </c>
      <c r="J14" s="743">
        <f t="shared" si="5"/>
        <v>1303</v>
      </c>
      <c r="K14" s="744">
        <f t="shared" si="2"/>
        <v>3810.7999999999997</v>
      </c>
    </row>
    <row r="15" spans="1:11" x14ac:dyDescent="0.25">
      <c r="A15" s="699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2">
        <f t="shared" si="3"/>
        <v>35440.439999999988</v>
      </c>
      <c r="J15" s="743">
        <f t="shared" si="5"/>
        <v>1302</v>
      </c>
      <c r="K15" s="744">
        <f t="shared" si="2"/>
        <v>1905.3999999999999</v>
      </c>
    </row>
    <row r="16" spans="1:11" x14ac:dyDescent="0.25">
      <c r="A16" s="699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2">
        <f t="shared" si="3"/>
        <v>35331.55999999999</v>
      </c>
      <c r="J16" s="743">
        <f t="shared" si="5"/>
        <v>1298</v>
      </c>
      <c r="K16" s="744">
        <f t="shared" si="2"/>
        <v>7621.5999999999995</v>
      </c>
    </row>
    <row r="17" spans="1:11" x14ac:dyDescent="0.25">
      <c r="A17" s="699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2">
        <f t="shared" si="3"/>
        <v>35304.339999999989</v>
      </c>
      <c r="J17" s="743">
        <f t="shared" si="5"/>
        <v>1297</v>
      </c>
      <c r="K17" s="744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2">
        <f t="shared" si="3"/>
        <v>34324.419999999991</v>
      </c>
      <c r="J18" s="743">
        <f t="shared" si="5"/>
        <v>1261</v>
      </c>
      <c r="K18" s="744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2">
        <f t="shared" si="3"/>
        <v>34052.219999999994</v>
      </c>
      <c r="J19" s="743">
        <f t="shared" si="5"/>
        <v>1251</v>
      </c>
      <c r="K19" s="744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2">
        <f t="shared" si="3"/>
        <v>34024.999999999993</v>
      </c>
      <c r="J20" s="950">
        <f t="shared" si="5"/>
        <v>1250</v>
      </c>
      <c r="K20" s="744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2">
        <f t="shared" si="3"/>
        <v>33997.779999999992</v>
      </c>
      <c r="J21" s="743">
        <f t="shared" si="5"/>
        <v>1249</v>
      </c>
      <c r="K21" s="74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2">
        <f t="shared" si="3"/>
        <v>33970.55999999999</v>
      </c>
      <c r="J22" s="743">
        <f t="shared" si="5"/>
        <v>1248</v>
      </c>
      <c r="K22" s="744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2">
        <f t="shared" si="3"/>
        <v>33099.51999999999</v>
      </c>
      <c r="J23" s="743">
        <f t="shared" si="5"/>
        <v>1216</v>
      </c>
      <c r="K23" s="744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2">
        <f t="shared" si="3"/>
        <v>33072.299999999988</v>
      </c>
      <c r="J24" s="743">
        <f t="shared" si="5"/>
        <v>1215</v>
      </c>
      <c r="K24" s="744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2">
        <f t="shared" si="3"/>
        <v>32990.639999999985</v>
      </c>
      <c r="J25" s="743">
        <f t="shared" si="5"/>
        <v>1212</v>
      </c>
      <c r="K25" s="744">
        <f t="shared" si="2"/>
        <v>5716.2</v>
      </c>
    </row>
    <row r="26" spans="1:11" x14ac:dyDescent="0.25">
      <c r="B26" s="2">
        <v>27.22</v>
      </c>
      <c r="C26" s="15">
        <v>39</v>
      </c>
      <c r="D26" s="892">
        <f t="shared" si="0"/>
        <v>1061.58</v>
      </c>
      <c r="E26" s="893">
        <v>44508</v>
      </c>
      <c r="F26" s="242">
        <f t="shared" si="1"/>
        <v>1061.58</v>
      </c>
      <c r="G26" s="183" t="s">
        <v>366</v>
      </c>
      <c r="H26" s="121">
        <v>70</v>
      </c>
      <c r="I26" s="742">
        <f t="shared" si="3"/>
        <v>31929.059999999983</v>
      </c>
      <c r="J26" s="743">
        <f t="shared" si="5"/>
        <v>1173</v>
      </c>
      <c r="K26" s="744">
        <f t="shared" si="2"/>
        <v>74310.599999999991</v>
      </c>
    </row>
    <row r="27" spans="1:11" x14ac:dyDescent="0.25">
      <c r="B27" s="2">
        <v>27.22</v>
      </c>
      <c r="C27" s="15">
        <v>36</v>
      </c>
      <c r="D27" s="892">
        <f t="shared" si="0"/>
        <v>979.92</v>
      </c>
      <c r="E27" s="893">
        <v>44511</v>
      </c>
      <c r="F27" s="242">
        <f t="shared" si="1"/>
        <v>979.92</v>
      </c>
      <c r="G27" s="183" t="s">
        <v>397</v>
      </c>
      <c r="H27" s="121">
        <v>70</v>
      </c>
      <c r="I27" s="742">
        <f t="shared" si="3"/>
        <v>30949.139999999985</v>
      </c>
      <c r="J27" s="743">
        <f t="shared" si="5"/>
        <v>1137</v>
      </c>
      <c r="K27" s="744">
        <f t="shared" si="2"/>
        <v>68594.399999999994</v>
      </c>
    </row>
    <row r="28" spans="1:11" x14ac:dyDescent="0.25">
      <c r="B28" s="2">
        <v>27.22</v>
      </c>
      <c r="C28" s="15">
        <v>20</v>
      </c>
      <c r="D28" s="892">
        <f t="shared" si="0"/>
        <v>544.4</v>
      </c>
      <c r="E28" s="893">
        <v>44513</v>
      </c>
      <c r="F28" s="242">
        <f t="shared" si="1"/>
        <v>544.4</v>
      </c>
      <c r="G28" s="183" t="s">
        <v>386</v>
      </c>
      <c r="H28" s="121">
        <v>70</v>
      </c>
      <c r="I28" s="742">
        <f t="shared" si="3"/>
        <v>30404.739999999983</v>
      </c>
      <c r="J28" s="743">
        <f t="shared" si="5"/>
        <v>1117</v>
      </c>
      <c r="K28" s="744">
        <f t="shared" si="2"/>
        <v>38108</v>
      </c>
    </row>
    <row r="29" spans="1:11" x14ac:dyDescent="0.25">
      <c r="B29" s="2">
        <v>27.22</v>
      </c>
      <c r="C29" s="15">
        <v>15</v>
      </c>
      <c r="D29" s="892">
        <f t="shared" si="0"/>
        <v>408.29999999999995</v>
      </c>
      <c r="E29" s="893">
        <v>44513</v>
      </c>
      <c r="F29" s="242">
        <f t="shared" si="1"/>
        <v>408.29999999999995</v>
      </c>
      <c r="G29" s="452" t="s">
        <v>414</v>
      </c>
      <c r="H29" s="453">
        <v>70</v>
      </c>
      <c r="I29" s="742">
        <f t="shared" si="3"/>
        <v>29996.439999999984</v>
      </c>
      <c r="J29" s="745">
        <f t="shared" si="5"/>
        <v>1102</v>
      </c>
      <c r="K29" s="744">
        <f t="shared" si="2"/>
        <v>28580.999999999996</v>
      </c>
    </row>
    <row r="30" spans="1:11" x14ac:dyDescent="0.25">
      <c r="B30" s="2">
        <v>27.22</v>
      </c>
      <c r="C30" s="15">
        <v>28</v>
      </c>
      <c r="D30" s="892">
        <f t="shared" si="0"/>
        <v>762.16</v>
      </c>
      <c r="E30" s="893">
        <v>44513</v>
      </c>
      <c r="F30" s="242">
        <f t="shared" si="1"/>
        <v>762.16</v>
      </c>
      <c r="G30" s="452" t="s">
        <v>401</v>
      </c>
      <c r="H30" s="453">
        <v>70</v>
      </c>
      <c r="I30" s="742">
        <f t="shared" si="3"/>
        <v>29234.279999999984</v>
      </c>
      <c r="J30" s="745">
        <f t="shared" si="5"/>
        <v>1074</v>
      </c>
      <c r="K30" s="744">
        <f t="shared" si="2"/>
        <v>53351.199999999997</v>
      </c>
    </row>
    <row r="31" spans="1:11" x14ac:dyDescent="0.25">
      <c r="B31" s="2">
        <v>27.22</v>
      </c>
      <c r="C31" s="15">
        <v>28</v>
      </c>
      <c r="D31" s="892">
        <f t="shared" si="0"/>
        <v>762.16</v>
      </c>
      <c r="E31" s="893">
        <v>44516</v>
      </c>
      <c r="F31" s="242">
        <f t="shared" si="1"/>
        <v>762.16</v>
      </c>
      <c r="G31" s="452" t="s">
        <v>419</v>
      </c>
      <c r="H31" s="453">
        <v>70</v>
      </c>
      <c r="I31" s="742">
        <f t="shared" si="3"/>
        <v>28472.119999999984</v>
      </c>
      <c r="J31" s="745">
        <f t="shared" si="5"/>
        <v>1046</v>
      </c>
      <c r="K31" s="744">
        <f t="shared" si="2"/>
        <v>53351.199999999997</v>
      </c>
    </row>
    <row r="32" spans="1:11" x14ac:dyDescent="0.25">
      <c r="B32" s="2">
        <v>27.22</v>
      </c>
      <c r="C32" s="15">
        <v>10</v>
      </c>
      <c r="D32" s="892">
        <f t="shared" si="0"/>
        <v>272.2</v>
      </c>
      <c r="E32" s="893">
        <v>44516</v>
      </c>
      <c r="F32" s="242">
        <f t="shared" si="1"/>
        <v>272.2</v>
      </c>
      <c r="G32" s="452" t="s">
        <v>424</v>
      </c>
      <c r="H32" s="453">
        <v>70</v>
      </c>
      <c r="I32" s="742">
        <f t="shared" si="3"/>
        <v>28199.919999999984</v>
      </c>
      <c r="J32" s="745">
        <f t="shared" si="5"/>
        <v>1036</v>
      </c>
      <c r="K32" s="744">
        <f t="shared" si="2"/>
        <v>19054</v>
      </c>
    </row>
    <row r="33" spans="2:11" x14ac:dyDescent="0.25">
      <c r="B33" s="2">
        <v>27.22</v>
      </c>
      <c r="C33" s="15">
        <v>7</v>
      </c>
      <c r="D33" s="892">
        <f t="shared" si="0"/>
        <v>190.54</v>
      </c>
      <c r="E33" s="893">
        <v>44517</v>
      </c>
      <c r="F33" s="242">
        <f t="shared" si="1"/>
        <v>190.54</v>
      </c>
      <c r="G33" s="452" t="s">
        <v>407</v>
      </c>
      <c r="H33" s="453">
        <v>70</v>
      </c>
      <c r="I33" s="742">
        <f t="shared" si="3"/>
        <v>28009.379999999983</v>
      </c>
      <c r="J33" s="745">
        <f t="shared" si="5"/>
        <v>1029</v>
      </c>
      <c r="K33" s="744">
        <f t="shared" si="2"/>
        <v>13337.8</v>
      </c>
    </row>
    <row r="34" spans="2:11" x14ac:dyDescent="0.25">
      <c r="B34" s="2">
        <v>27.22</v>
      </c>
      <c r="C34" s="15">
        <v>28</v>
      </c>
      <c r="D34" s="892">
        <f t="shared" si="0"/>
        <v>762.16</v>
      </c>
      <c r="E34" s="893">
        <v>44517</v>
      </c>
      <c r="F34" s="242">
        <f t="shared" si="1"/>
        <v>762.16</v>
      </c>
      <c r="G34" s="183" t="s">
        <v>434</v>
      </c>
      <c r="H34" s="121">
        <v>70</v>
      </c>
      <c r="I34" s="742">
        <f t="shared" si="3"/>
        <v>27247.219999999983</v>
      </c>
      <c r="J34" s="743">
        <f t="shared" si="5"/>
        <v>1001</v>
      </c>
      <c r="K34" s="744">
        <f t="shared" si="2"/>
        <v>53351.199999999997</v>
      </c>
    </row>
    <row r="35" spans="2:11" x14ac:dyDescent="0.25">
      <c r="B35" s="2">
        <v>27.22</v>
      </c>
      <c r="C35" s="15">
        <v>24</v>
      </c>
      <c r="D35" s="892">
        <f t="shared" si="0"/>
        <v>653.28</v>
      </c>
      <c r="E35" s="893">
        <v>44518</v>
      </c>
      <c r="F35" s="242">
        <f t="shared" si="1"/>
        <v>653.28</v>
      </c>
      <c r="G35" s="183" t="s">
        <v>437</v>
      </c>
      <c r="H35" s="121">
        <v>70</v>
      </c>
      <c r="I35" s="742">
        <f t="shared" si="3"/>
        <v>26593.939999999984</v>
      </c>
      <c r="J35" s="743">
        <f t="shared" si="5"/>
        <v>977</v>
      </c>
      <c r="K35" s="744">
        <f t="shared" si="2"/>
        <v>45729.599999999999</v>
      </c>
    </row>
    <row r="36" spans="2:11" x14ac:dyDescent="0.25">
      <c r="B36" s="2">
        <v>27.22</v>
      </c>
      <c r="C36" s="15">
        <v>7</v>
      </c>
      <c r="D36" s="892">
        <f t="shared" si="0"/>
        <v>190.54</v>
      </c>
      <c r="E36" s="893">
        <v>44519</v>
      </c>
      <c r="F36" s="242">
        <f t="shared" si="1"/>
        <v>190.54</v>
      </c>
      <c r="G36" s="183" t="s">
        <v>442</v>
      </c>
      <c r="H36" s="121">
        <v>70</v>
      </c>
      <c r="I36" s="742">
        <f t="shared" si="3"/>
        <v>26403.399999999983</v>
      </c>
      <c r="J36" s="743">
        <f t="shared" si="5"/>
        <v>970</v>
      </c>
      <c r="K36" s="744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2">
        <f t="shared" si="3"/>
        <v>25641.239999999983</v>
      </c>
      <c r="J37" s="743">
        <f t="shared" si="5"/>
        <v>942</v>
      </c>
      <c r="K37" s="744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2">
        <f t="shared" si="3"/>
        <v>24987.959999999985</v>
      </c>
      <c r="J38" s="743">
        <f t="shared" si="5"/>
        <v>918</v>
      </c>
      <c r="K38" s="744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2">
        <f t="shared" si="3"/>
        <v>24933.519999999986</v>
      </c>
      <c r="J39" s="743">
        <f t="shared" si="5"/>
        <v>916</v>
      </c>
      <c r="K39" s="744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2">
        <f t="shared" si="3"/>
        <v>24906.299999999985</v>
      </c>
      <c r="J40" s="743">
        <f t="shared" si="5"/>
        <v>915</v>
      </c>
      <c r="K40" s="744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2">
        <f t="shared" si="3"/>
        <v>23871.939999999984</v>
      </c>
      <c r="J41" s="743">
        <f t="shared" si="5"/>
        <v>877</v>
      </c>
      <c r="K41" s="744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2">
        <f t="shared" si="3"/>
        <v>22783.139999999985</v>
      </c>
      <c r="J42" s="743">
        <f t="shared" si="5"/>
        <v>837</v>
      </c>
      <c r="K42" s="744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2">
        <f t="shared" si="3"/>
        <v>21367.699999999986</v>
      </c>
      <c r="J43" s="743">
        <f t="shared" si="5"/>
        <v>785</v>
      </c>
      <c r="K43" s="744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2">
        <f t="shared" si="3"/>
        <v>20959.399999999987</v>
      </c>
      <c r="J44" s="743">
        <f t="shared" si="5"/>
        <v>770</v>
      </c>
      <c r="K44" s="744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2">
        <f t="shared" si="3"/>
        <v>20551.099999999988</v>
      </c>
      <c r="J45" s="743">
        <f t="shared" si="5"/>
        <v>755</v>
      </c>
      <c r="K45" s="744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2">
        <f t="shared" si="3"/>
        <v>20142.799999999988</v>
      </c>
      <c r="J46" s="743">
        <f t="shared" si="5"/>
        <v>740</v>
      </c>
      <c r="K46" s="744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2">
        <f t="shared" si="3"/>
        <v>19271.759999999987</v>
      </c>
      <c r="J47" s="743">
        <f t="shared" si="5"/>
        <v>708</v>
      </c>
      <c r="K47" s="744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2">
        <f t="shared" si="3"/>
        <v>18863.459999999988</v>
      </c>
      <c r="J48" s="743">
        <f t="shared" si="5"/>
        <v>693</v>
      </c>
      <c r="K48" s="744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2">
        <f t="shared" si="3"/>
        <v>18863.459999999988</v>
      </c>
      <c r="J49" s="743">
        <f t="shared" si="5"/>
        <v>693</v>
      </c>
      <c r="K49" s="744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2">
        <f t="shared" si="3"/>
        <v>18863.459999999988</v>
      </c>
      <c r="J50" s="743">
        <f t="shared" si="5"/>
        <v>693</v>
      </c>
      <c r="K50" s="744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2">
        <f t="shared" si="3"/>
        <v>18863.459999999988</v>
      </c>
      <c r="J51" s="743">
        <f t="shared" si="5"/>
        <v>693</v>
      </c>
      <c r="K51" s="744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2">
        <f t="shared" si="3"/>
        <v>18863.459999999988</v>
      </c>
      <c r="J52" s="743">
        <f t="shared" si="5"/>
        <v>693</v>
      </c>
      <c r="K52" s="744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2">
        <f t="shared" si="3"/>
        <v>18863.459999999988</v>
      </c>
      <c r="J53" s="743">
        <f t="shared" si="5"/>
        <v>693</v>
      </c>
      <c r="K53" s="744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2">
        <f t="shared" si="3"/>
        <v>18863.459999999988</v>
      </c>
      <c r="J54" s="743">
        <f t="shared" si="5"/>
        <v>693</v>
      </c>
      <c r="K54" s="744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2">
        <f t="shared" si="3"/>
        <v>18863.459999999988</v>
      </c>
      <c r="J55" s="743">
        <f t="shared" si="5"/>
        <v>693</v>
      </c>
      <c r="K55" s="744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2">
        <f t="shared" si="3"/>
        <v>18863.459999999988</v>
      </c>
      <c r="J56" s="743">
        <f t="shared" si="5"/>
        <v>693</v>
      </c>
      <c r="K56" s="744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2">
        <f t="shared" si="3"/>
        <v>18863.459999999988</v>
      </c>
      <c r="J57" s="743">
        <f t="shared" si="5"/>
        <v>693</v>
      </c>
      <c r="K57" s="744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2">
        <f t="shared" si="3"/>
        <v>18863.459999999988</v>
      </c>
      <c r="J58" s="743">
        <f t="shared" si="5"/>
        <v>693</v>
      </c>
      <c r="K58" s="744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2">
        <f t="shared" si="3"/>
        <v>18863.459999999988</v>
      </c>
      <c r="J59" s="743">
        <f t="shared" si="5"/>
        <v>693</v>
      </c>
      <c r="K59" s="744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2">
        <f t="shared" si="3"/>
        <v>18863.459999999988</v>
      </c>
      <c r="J60" s="743">
        <f t="shared" si="5"/>
        <v>693</v>
      </c>
      <c r="K60" s="744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2">
        <f t="shared" si="3"/>
        <v>18863.459999999988</v>
      </c>
      <c r="J61" s="743">
        <f t="shared" si="5"/>
        <v>693</v>
      </c>
      <c r="K61" s="744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2">
        <f t="shared" si="3"/>
        <v>18863.459999999988</v>
      </c>
      <c r="J62" s="743">
        <f t="shared" si="5"/>
        <v>693</v>
      </c>
      <c r="K62" s="744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2">
        <f t="shared" si="3"/>
        <v>18863.459999999988</v>
      </c>
      <c r="J63" s="743">
        <f t="shared" si="5"/>
        <v>693</v>
      </c>
      <c r="K63" s="744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2">
        <f t="shared" si="3"/>
        <v>18863.459999999988</v>
      </c>
      <c r="J64" s="743">
        <f t="shared" si="5"/>
        <v>693</v>
      </c>
      <c r="K64" s="744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2">
        <f t="shared" si="3"/>
        <v>18863.459999999988</v>
      </c>
      <c r="J65" s="743">
        <f t="shared" si="5"/>
        <v>693</v>
      </c>
      <c r="K65" s="744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2">
        <f t="shared" si="3"/>
        <v>18863.459999999988</v>
      </c>
      <c r="J66" s="743">
        <f t="shared" si="5"/>
        <v>693</v>
      </c>
      <c r="K66" s="744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2">
        <f t="shared" si="3"/>
        <v>18863.459999999988</v>
      </c>
      <c r="J67" s="743">
        <f t="shared" si="5"/>
        <v>693</v>
      </c>
      <c r="K67" s="744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2">
        <f t="shared" si="3"/>
        <v>18863.459999999988</v>
      </c>
      <c r="J68" s="743">
        <f t="shared" si="5"/>
        <v>693</v>
      </c>
      <c r="K68" s="744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2">
        <f t="shared" si="3"/>
        <v>18863.459999999988</v>
      </c>
      <c r="J69" s="743">
        <f t="shared" si="5"/>
        <v>693</v>
      </c>
      <c r="K69" s="744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2">
        <f t="shared" si="3"/>
        <v>18863.459999999988</v>
      </c>
      <c r="J70" s="745">
        <f t="shared" si="5"/>
        <v>693</v>
      </c>
      <c r="K70" s="744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2">
        <f t="shared" si="3"/>
        <v>18863.459999999988</v>
      </c>
      <c r="J71" s="745">
        <f t="shared" si="5"/>
        <v>693</v>
      </c>
      <c r="K71" s="744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2">
        <f t="shared" si="3"/>
        <v>18863.459999999988</v>
      </c>
      <c r="J72" s="745">
        <f t="shared" si="5"/>
        <v>693</v>
      </c>
      <c r="K72" s="744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2">
        <f t="shared" si="3"/>
        <v>18863.459999999988</v>
      </c>
      <c r="J73" s="745">
        <f t="shared" si="5"/>
        <v>693</v>
      </c>
      <c r="K73" s="744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2">
        <f t="shared" si="3"/>
        <v>18863.459999999988</v>
      </c>
      <c r="J74" s="745">
        <f t="shared" si="5"/>
        <v>693</v>
      </c>
      <c r="K74" s="744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2">
        <f t="shared" ref="I75:I92" si="9">I74-F75</f>
        <v>18863.459999999988</v>
      </c>
      <c r="J75" s="745">
        <f t="shared" si="5"/>
        <v>693</v>
      </c>
      <c r="K75" s="744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2">
        <f t="shared" si="9"/>
        <v>18863.459999999988</v>
      </c>
      <c r="J76" s="743">
        <f t="shared" si="5"/>
        <v>693</v>
      </c>
      <c r="K76" s="744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2">
        <f t="shared" si="9"/>
        <v>18863.459999999988</v>
      </c>
      <c r="J77" s="743">
        <f t="shared" ref="J77:J91" si="10">J76-C77</f>
        <v>693</v>
      </c>
      <c r="K77" s="744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2">
        <f t="shared" si="9"/>
        <v>18863.459999999988</v>
      </c>
      <c r="J78" s="743">
        <f t="shared" si="10"/>
        <v>693</v>
      </c>
      <c r="K78" s="744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2">
        <f t="shared" si="9"/>
        <v>18863.459999999988</v>
      </c>
      <c r="J79" s="743">
        <f t="shared" si="10"/>
        <v>693</v>
      </c>
      <c r="K79" s="744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2">
        <f t="shared" si="9"/>
        <v>18863.459999999988</v>
      </c>
      <c r="J80" s="743">
        <f t="shared" si="10"/>
        <v>693</v>
      </c>
      <c r="K80" s="744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2">
        <f t="shared" si="9"/>
        <v>18863.459999999988</v>
      </c>
      <c r="J81" s="743">
        <f t="shared" si="10"/>
        <v>693</v>
      </c>
      <c r="K81" s="744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2">
        <f t="shared" si="9"/>
        <v>18863.459999999988</v>
      </c>
      <c r="J82" s="743">
        <f t="shared" si="10"/>
        <v>693</v>
      </c>
      <c r="K82" s="744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2">
        <f t="shared" si="9"/>
        <v>18863.459999999988</v>
      </c>
      <c r="J83" s="743">
        <f t="shared" si="10"/>
        <v>693</v>
      </c>
      <c r="K83" s="744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2">
        <f t="shared" si="9"/>
        <v>18863.459999999988</v>
      </c>
      <c r="J84" s="743">
        <f t="shared" si="10"/>
        <v>693</v>
      </c>
      <c r="K84" s="744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2">
        <f t="shared" si="9"/>
        <v>18863.459999999988</v>
      </c>
      <c r="J85" s="743">
        <f t="shared" si="10"/>
        <v>693</v>
      </c>
      <c r="K85" s="744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2">
        <f t="shared" si="9"/>
        <v>18863.459999999988</v>
      </c>
      <c r="J86" s="743">
        <f t="shared" si="10"/>
        <v>693</v>
      </c>
      <c r="K86" s="744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2">
        <f t="shared" si="9"/>
        <v>18863.459999999988</v>
      </c>
      <c r="J87" s="743">
        <f t="shared" si="10"/>
        <v>693</v>
      </c>
      <c r="K87" s="744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2">
        <f t="shared" si="9"/>
        <v>18863.459999999988</v>
      </c>
      <c r="J88" s="743">
        <f t="shared" si="10"/>
        <v>693</v>
      </c>
      <c r="K88" s="744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2">
        <f t="shared" si="9"/>
        <v>18863.459999999988</v>
      </c>
      <c r="J89" s="743">
        <f t="shared" si="10"/>
        <v>693</v>
      </c>
      <c r="K89" s="744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2">
        <f t="shared" si="9"/>
        <v>18863.459999999988</v>
      </c>
      <c r="J90" s="743">
        <f t="shared" si="10"/>
        <v>693</v>
      </c>
      <c r="K90" s="744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2">
        <f t="shared" si="9"/>
        <v>18863.459999999988</v>
      </c>
      <c r="J91" s="743">
        <f t="shared" si="10"/>
        <v>693</v>
      </c>
      <c r="K91" s="74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2">
        <f t="shared" si="9"/>
        <v>18863.459999999988</v>
      </c>
      <c r="J92" s="746">
        <f>J60-C92</f>
        <v>693</v>
      </c>
      <c r="K92" s="74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91" t="s">
        <v>11</v>
      </c>
      <c r="D99" s="1192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3" t="s">
        <v>258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88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88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4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4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4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4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4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4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4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4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4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4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4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4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4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4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4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4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4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4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4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4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4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4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4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4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4"/>
      <c r="F33" s="280">
        <f t="shared" si="0"/>
        <v>0</v>
      </c>
      <c r="G33" s="281"/>
      <c r="H33" s="282"/>
      <c r="I33" s="887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4"/>
      <c r="F34" s="280">
        <f t="shared" si="0"/>
        <v>0</v>
      </c>
      <c r="G34" s="281"/>
      <c r="H34" s="282"/>
      <c r="I34" s="887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4"/>
      <c r="F35" s="280">
        <f t="shared" si="0"/>
        <v>0</v>
      </c>
      <c r="G35" s="281"/>
      <c r="H35" s="282"/>
      <c r="I35" s="887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4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4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4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4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4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4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4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4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91" t="s">
        <v>11</v>
      </c>
      <c r="D60" s="1192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88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88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4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4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4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1" t="s">
        <v>11</v>
      </c>
      <c r="D60" s="1192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3"/>
      <c r="B1" s="1193"/>
      <c r="C1" s="1193"/>
      <c r="D1" s="1193"/>
      <c r="E1" s="1193"/>
      <c r="F1" s="1193"/>
      <c r="G1" s="119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213"/>
      <c r="B5" s="1215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214"/>
      <c r="B6" s="1216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89"/>
      <c r="J80" s="890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89"/>
      <c r="J81" s="890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89"/>
      <c r="J82" s="890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89"/>
      <c r="J83" s="890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89"/>
      <c r="J84" s="890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89"/>
      <c r="J85" s="890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89"/>
      <c r="J86" s="890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89"/>
      <c r="J87" s="890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89"/>
      <c r="J88" s="890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89"/>
      <c r="J89" s="890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89"/>
      <c r="J90" s="890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89"/>
      <c r="J91" s="890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89"/>
      <c r="J92" s="890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89"/>
      <c r="J93" s="890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89"/>
      <c r="J94" s="890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89"/>
      <c r="J95" s="890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89"/>
      <c r="J96" s="890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89"/>
      <c r="J97" s="890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89"/>
      <c r="J98" s="890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89"/>
      <c r="J99" s="890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89"/>
      <c r="J100" s="890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17" t="s">
        <v>11</v>
      </c>
      <c r="D105" s="1218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9" t="s">
        <v>222</v>
      </c>
      <c r="B1" s="1219"/>
      <c r="C1" s="1219"/>
      <c r="D1" s="1219"/>
      <c r="E1" s="1219"/>
      <c r="F1" s="1219"/>
      <c r="G1" s="121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20" t="s">
        <v>109</v>
      </c>
      <c r="C4" s="503"/>
      <c r="D4" s="278"/>
      <c r="E4" s="363"/>
      <c r="F4" s="333"/>
      <c r="G4" s="256"/>
    </row>
    <row r="5" spans="1:10" ht="15" customHeight="1" x14ac:dyDescent="0.25">
      <c r="A5" s="1213" t="s">
        <v>68</v>
      </c>
      <c r="B5" s="1221"/>
      <c r="C5" s="581">
        <v>115</v>
      </c>
      <c r="D5" s="331">
        <v>44495</v>
      </c>
      <c r="E5" s="937">
        <v>941.72</v>
      </c>
      <c r="F5" s="938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214"/>
      <c r="B6" s="1222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6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6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59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59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0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1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1"/>
      <c r="F16" s="463">
        <f t="shared" si="0"/>
        <v>0</v>
      </c>
      <c r="G16" s="1053"/>
      <c r="H16" s="1054"/>
      <c r="I16" s="1058">
        <f t="shared" si="1"/>
        <v>-0.37999999999988177</v>
      </c>
      <c r="J16" s="1059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1"/>
      <c r="F17" s="463">
        <f t="shared" si="0"/>
        <v>0</v>
      </c>
      <c r="G17" s="1053"/>
      <c r="H17" s="1054"/>
      <c r="I17" s="1058">
        <f t="shared" si="1"/>
        <v>-0.37999999999988177</v>
      </c>
      <c r="J17" s="1059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2"/>
      <c r="F18" s="463">
        <f t="shared" si="0"/>
        <v>0</v>
      </c>
      <c r="G18" s="1053"/>
      <c r="H18" s="1054"/>
      <c r="I18" s="1058">
        <f t="shared" si="1"/>
        <v>-0.37999999999988177</v>
      </c>
      <c r="J18" s="1059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2"/>
      <c r="F19" s="463">
        <f t="shared" si="0"/>
        <v>0</v>
      </c>
      <c r="G19" s="1053"/>
      <c r="H19" s="1054"/>
      <c r="I19" s="1058">
        <f t="shared" si="1"/>
        <v>-0.37999999999988177</v>
      </c>
      <c r="J19" s="1059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0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0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0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0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3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4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4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4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59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59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59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59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1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7" t="s">
        <v>11</v>
      </c>
      <c r="D55" s="1218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1" bestFit="1" customWidth="1"/>
    <col min="80" max="80" width="13.85546875" style="64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1" customWidth="1"/>
    <col min="90" max="90" width="11.42578125" style="64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89" t="s">
        <v>215</v>
      </c>
      <c r="L1" s="1189"/>
      <c r="M1" s="1189"/>
      <c r="N1" s="1189"/>
      <c r="O1" s="1189"/>
      <c r="P1" s="1189"/>
      <c r="Q1" s="1189"/>
      <c r="R1" s="383">
        <f>I1+1</f>
        <v>1</v>
      </c>
      <c r="S1" s="383"/>
      <c r="U1" s="1183" t="str">
        <f>K1</f>
        <v>ENTRADAS DEL MES DE  NOVIEMBRE      2021</v>
      </c>
      <c r="V1" s="1183"/>
      <c r="W1" s="1183"/>
      <c r="X1" s="1183"/>
      <c r="Y1" s="1183"/>
      <c r="Z1" s="1183"/>
      <c r="AA1" s="1183"/>
      <c r="AB1" s="383">
        <f>R1+1</f>
        <v>2</v>
      </c>
      <c r="AC1" s="645"/>
      <c r="AE1" s="1183" t="str">
        <f>U1</f>
        <v>ENTRADAS DEL MES DE  NOVIEMBRE      2021</v>
      </c>
      <c r="AF1" s="1183"/>
      <c r="AG1" s="1183"/>
      <c r="AH1" s="1183"/>
      <c r="AI1" s="1183"/>
      <c r="AJ1" s="1183"/>
      <c r="AK1" s="1183"/>
      <c r="AL1" s="383">
        <f>AB1+1</f>
        <v>3</v>
      </c>
      <c r="AM1" s="383"/>
      <c r="AO1" s="1183" t="str">
        <f>AE1</f>
        <v>ENTRADAS DEL MES DE  NOVIEMBRE      2021</v>
      </c>
      <c r="AP1" s="1183"/>
      <c r="AQ1" s="1183"/>
      <c r="AR1" s="1183"/>
      <c r="AS1" s="1183"/>
      <c r="AT1" s="1183"/>
      <c r="AU1" s="1183"/>
      <c r="AV1" s="383">
        <f>AL1+1</f>
        <v>4</v>
      </c>
      <c r="AW1" s="645"/>
      <c r="AY1" s="1183" t="str">
        <f>AO1</f>
        <v>ENTRADAS DEL MES DE  NOVIEMBRE      2021</v>
      </c>
      <c r="AZ1" s="1183"/>
      <c r="BA1" s="1183"/>
      <c r="BB1" s="1183"/>
      <c r="BC1" s="1183"/>
      <c r="BD1" s="1183"/>
      <c r="BE1" s="1183"/>
      <c r="BF1" s="383">
        <f>AV1+1</f>
        <v>5</v>
      </c>
      <c r="BG1" s="687"/>
      <c r="BI1" s="1183" t="str">
        <f>AY1</f>
        <v>ENTRADAS DEL MES DE  NOVIEMBRE      2021</v>
      </c>
      <c r="BJ1" s="1183"/>
      <c r="BK1" s="1183"/>
      <c r="BL1" s="1183"/>
      <c r="BM1" s="1183"/>
      <c r="BN1" s="1183"/>
      <c r="BO1" s="1183"/>
      <c r="BP1" s="383">
        <f>BF1+1</f>
        <v>6</v>
      </c>
      <c r="BQ1" s="645"/>
      <c r="BS1" s="1183" t="str">
        <f>BI1</f>
        <v>ENTRADAS DEL MES DE  NOVIEMBRE      2021</v>
      </c>
      <c r="BT1" s="1183"/>
      <c r="BU1" s="1183"/>
      <c r="BV1" s="1183"/>
      <c r="BW1" s="1183"/>
      <c r="BX1" s="1183"/>
      <c r="BY1" s="1183"/>
      <c r="BZ1" s="383">
        <f>BP1+1</f>
        <v>7</v>
      </c>
      <c r="CC1" s="1183" t="str">
        <f>BS1</f>
        <v>ENTRADAS DEL MES DE  NOVIEMBRE      2021</v>
      </c>
      <c r="CD1" s="1183"/>
      <c r="CE1" s="1183"/>
      <c r="CF1" s="1183"/>
      <c r="CG1" s="1183"/>
      <c r="CH1" s="1183"/>
      <c r="CI1" s="1183"/>
      <c r="CJ1" s="383">
        <f>BZ1+1</f>
        <v>8</v>
      </c>
      <c r="CM1" s="1183" t="str">
        <f>CC1</f>
        <v>ENTRADAS DEL MES DE  NOVIEMBRE      2021</v>
      </c>
      <c r="CN1" s="1183"/>
      <c r="CO1" s="1183"/>
      <c r="CP1" s="1183"/>
      <c r="CQ1" s="1183"/>
      <c r="CR1" s="1183"/>
      <c r="CS1" s="1183"/>
      <c r="CT1" s="383">
        <f>CJ1+1</f>
        <v>9</v>
      </c>
      <c r="CU1" s="645"/>
      <c r="CW1" s="1183" t="str">
        <f>CM1</f>
        <v>ENTRADAS DEL MES DE  NOVIEMBRE      2021</v>
      </c>
      <c r="CX1" s="1183"/>
      <c r="CY1" s="1183"/>
      <c r="CZ1" s="1183"/>
      <c r="DA1" s="1183"/>
      <c r="DB1" s="1183"/>
      <c r="DC1" s="1183"/>
      <c r="DD1" s="383">
        <f>CT1+1</f>
        <v>10</v>
      </c>
      <c r="DE1" s="645"/>
      <c r="DG1" s="1183" t="str">
        <f>CW1</f>
        <v>ENTRADAS DEL MES DE  NOVIEMBRE      2021</v>
      </c>
      <c r="DH1" s="1183"/>
      <c r="DI1" s="1183"/>
      <c r="DJ1" s="1183"/>
      <c r="DK1" s="1183"/>
      <c r="DL1" s="1183"/>
      <c r="DM1" s="1183"/>
      <c r="DN1" s="383">
        <f>DD1+1</f>
        <v>11</v>
      </c>
      <c r="DO1" s="645"/>
      <c r="DQ1" s="1183" t="str">
        <f>DG1</f>
        <v>ENTRADAS DEL MES DE  NOVIEMBRE      2021</v>
      </c>
      <c r="DR1" s="1183"/>
      <c r="DS1" s="1183"/>
      <c r="DT1" s="1183"/>
      <c r="DU1" s="1183"/>
      <c r="DV1" s="1183"/>
      <c r="DW1" s="1183"/>
      <c r="DX1" s="383">
        <f>DN1+1</f>
        <v>12</v>
      </c>
      <c r="EA1" s="1183" t="str">
        <f>DQ1</f>
        <v>ENTRADAS DEL MES DE  NOVIEMBRE      2021</v>
      </c>
      <c r="EB1" s="1183"/>
      <c r="EC1" s="1183"/>
      <c r="ED1" s="1183"/>
      <c r="EE1" s="1183"/>
      <c r="EF1" s="1183"/>
      <c r="EG1" s="1183"/>
      <c r="EH1" s="383">
        <f>DX1+1</f>
        <v>13</v>
      </c>
      <c r="EI1" s="645"/>
      <c r="EK1" s="1183" t="str">
        <f>EA1</f>
        <v>ENTRADAS DEL MES DE  NOVIEMBRE      2021</v>
      </c>
      <c r="EL1" s="1183"/>
      <c r="EM1" s="1183"/>
      <c r="EN1" s="1183"/>
      <c r="EO1" s="1183"/>
      <c r="EP1" s="1183"/>
      <c r="EQ1" s="1183"/>
      <c r="ER1" s="383">
        <f>EH1+1</f>
        <v>14</v>
      </c>
      <c r="ES1" s="645"/>
      <c r="EU1" s="1183" t="str">
        <f>EK1</f>
        <v>ENTRADAS DEL MES DE  NOVIEMBRE      2021</v>
      </c>
      <c r="EV1" s="1183"/>
      <c r="EW1" s="1183"/>
      <c r="EX1" s="1183"/>
      <c r="EY1" s="1183"/>
      <c r="EZ1" s="1183"/>
      <c r="FA1" s="1183"/>
      <c r="FB1" s="383">
        <f>ER1+1</f>
        <v>15</v>
      </c>
      <c r="FC1" s="645"/>
      <c r="FE1" s="1183" t="str">
        <f>EU1</f>
        <v>ENTRADAS DEL MES DE  NOVIEMBRE      2021</v>
      </c>
      <c r="FF1" s="1183"/>
      <c r="FG1" s="1183"/>
      <c r="FH1" s="1183"/>
      <c r="FI1" s="1183"/>
      <c r="FJ1" s="1183"/>
      <c r="FK1" s="1183"/>
      <c r="FL1" s="383">
        <f>FB1+1</f>
        <v>16</v>
      </c>
      <c r="FM1" s="645"/>
      <c r="FO1" s="1183" t="str">
        <f>FE1</f>
        <v>ENTRADAS DEL MES DE  NOVIEMBRE      2021</v>
      </c>
      <c r="FP1" s="1183"/>
      <c r="FQ1" s="1183"/>
      <c r="FR1" s="1183"/>
      <c r="FS1" s="1183"/>
      <c r="FT1" s="1183"/>
      <c r="FU1" s="1183"/>
      <c r="FV1" s="383">
        <f>FL1+1</f>
        <v>17</v>
      </c>
      <c r="FW1" s="645"/>
      <c r="FY1" s="1183" t="str">
        <f>FO1</f>
        <v>ENTRADAS DEL MES DE  NOVIEMBRE      2021</v>
      </c>
      <c r="FZ1" s="1183"/>
      <c r="GA1" s="1183"/>
      <c r="GB1" s="1183"/>
      <c r="GC1" s="1183"/>
      <c r="GD1" s="1183"/>
      <c r="GE1" s="1183"/>
      <c r="GF1" s="383">
        <f>FV1+1</f>
        <v>18</v>
      </c>
      <c r="GG1" s="645"/>
      <c r="GH1" s="76" t="s">
        <v>37</v>
      </c>
      <c r="GI1" s="1183" t="str">
        <f>FY1</f>
        <v>ENTRADAS DEL MES DE  NOVIEMBRE      2021</v>
      </c>
      <c r="GJ1" s="1183"/>
      <c r="GK1" s="1183"/>
      <c r="GL1" s="1183"/>
      <c r="GM1" s="1183"/>
      <c r="GN1" s="1183"/>
      <c r="GO1" s="1183"/>
      <c r="GP1" s="383">
        <f>GF1+1</f>
        <v>19</v>
      </c>
      <c r="GQ1" s="645"/>
      <c r="GS1" s="1183" t="str">
        <f>GI1</f>
        <v>ENTRADAS DEL MES DE  NOVIEMBRE      2021</v>
      </c>
      <c r="GT1" s="1183"/>
      <c r="GU1" s="1183"/>
      <c r="GV1" s="1183"/>
      <c r="GW1" s="1183"/>
      <c r="GX1" s="1183"/>
      <c r="GY1" s="1183"/>
      <c r="GZ1" s="383">
        <f>GP1+1</f>
        <v>20</v>
      </c>
      <c r="HA1" s="645"/>
      <c r="HC1" s="1183" t="str">
        <f>GS1</f>
        <v>ENTRADAS DEL MES DE  NOVIEMBRE      2021</v>
      </c>
      <c r="HD1" s="1183"/>
      <c r="HE1" s="1183"/>
      <c r="HF1" s="1183"/>
      <c r="HG1" s="1183"/>
      <c r="HH1" s="1183"/>
      <c r="HI1" s="1183"/>
      <c r="HJ1" s="383">
        <f>GZ1+1</f>
        <v>21</v>
      </c>
      <c r="HK1" s="645"/>
      <c r="HM1" s="1183" t="str">
        <f>HC1</f>
        <v>ENTRADAS DEL MES DE  NOVIEMBRE      2021</v>
      </c>
      <c r="HN1" s="1183"/>
      <c r="HO1" s="1183"/>
      <c r="HP1" s="1183"/>
      <c r="HQ1" s="1183"/>
      <c r="HR1" s="1183"/>
      <c r="HS1" s="1183"/>
      <c r="HT1" s="383">
        <f>HJ1+1</f>
        <v>22</v>
      </c>
      <c r="HU1" s="645"/>
      <c r="HW1" s="1183" t="str">
        <f>HM1</f>
        <v>ENTRADAS DEL MES DE  NOVIEMBRE      2021</v>
      </c>
      <c r="HX1" s="1183"/>
      <c r="HY1" s="1183"/>
      <c r="HZ1" s="1183"/>
      <c r="IA1" s="1183"/>
      <c r="IB1" s="1183"/>
      <c r="IC1" s="1183"/>
      <c r="ID1" s="383">
        <f>HT1+1</f>
        <v>23</v>
      </c>
      <c r="IE1" s="645"/>
      <c r="IG1" s="1183" t="str">
        <f>HW1</f>
        <v>ENTRADAS DEL MES DE  NOVIEMBRE      2021</v>
      </c>
      <c r="IH1" s="1183"/>
      <c r="II1" s="1183"/>
      <c r="IJ1" s="1183"/>
      <c r="IK1" s="1183"/>
      <c r="IL1" s="1183"/>
      <c r="IM1" s="1183"/>
      <c r="IN1" s="383">
        <f>ID1+1</f>
        <v>24</v>
      </c>
      <c r="IO1" s="645"/>
      <c r="IQ1" s="1183" t="str">
        <f>IG1</f>
        <v>ENTRADAS DEL MES DE  NOVIEMBRE      2021</v>
      </c>
      <c r="IR1" s="1183"/>
      <c r="IS1" s="1183"/>
      <c r="IT1" s="1183"/>
      <c r="IU1" s="1183"/>
      <c r="IV1" s="1183"/>
      <c r="IW1" s="1183"/>
      <c r="IX1" s="383">
        <f>IN1+1</f>
        <v>25</v>
      </c>
      <c r="IY1" s="645"/>
      <c r="JA1" s="1183" t="str">
        <f>IQ1</f>
        <v>ENTRADAS DEL MES DE  NOVIEMBRE      2021</v>
      </c>
      <c r="JB1" s="1183"/>
      <c r="JC1" s="1183"/>
      <c r="JD1" s="1183"/>
      <c r="JE1" s="1183"/>
      <c r="JF1" s="1183"/>
      <c r="JG1" s="1183"/>
      <c r="JH1" s="383">
        <f>IX1+1</f>
        <v>26</v>
      </c>
      <c r="JI1" s="645"/>
      <c r="JK1" s="1184" t="str">
        <f>JA1</f>
        <v>ENTRADAS DEL MES DE  NOVIEMBRE      2021</v>
      </c>
      <c r="JL1" s="1184"/>
      <c r="JM1" s="1184"/>
      <c r="JN1" s="1184"/>
      <c r="JO1" s="1184"/>
      <c r="JP1" s="1184"/>
      <c r="JQ1" s="1184"/>
      <c r="JR1" s="383">
        <f>JH1+1</f>
        <v>27</v>
      </c>
      <c r="JS1" s="645"/>
      <c r="JU1" s="1183" t="str">
        <f>JK1</f>
        <v>ENTRADAS DEL MES DE  NOVIEMBRE      2021</v>
      </c>
      <c r="JV1" s="1183"/>
      <c r="JW1" s="1183"/>
      <c r="JX1" s="1183"/>
      <c r="JY1" s="1183"/>
      <c r="JZ1" s="1183"/>
      <c r="KA1" s="1183"/>
      <c r="KB1" s="383">
        <f>JR1+1</f>
        <v>28</v>
      </c>
      <c r="KC1" s="645"/>
      <c r="KE1" s="1183" t="str">
        <f>JU1</f>
        <v>ENTRADAS DEL MES DE  NOVIEMBRE      2021</v>
      </c>
      <c r="KF1" s="1183"/>
      <c r="KG1" s="1183"/>
      <c r="KH1" s="1183"/>
      <c r="KI1" s="1183"/>
      <c r="KJ1" s="1183"/>
      <c r="KK1" s="1183"/>
      <c r="KL1" s="383">
        <f>KB1+1</f>
        <v>29</v>
      </c>
      <c r="KM1" s="645"/>
      <c r="KO1" s="1183" t="str">
        <f>KE1</f>
        <v>ENTRADAS DEL MES DE  NOVIEMBRE      2021</v>
      </c>
      <c r="KP1" s="1183"/>
      <c r="KQ1" s="1183"/>
      <c r="KR1" s="1183"/>
      <c r="KS1" s="1183"/>
      <c r="KT1" s="1183"/>
      <c r="KU1" s="1183"/>
      <c r="KV1" s="383">
        <f>KL1+1</f>
        <v>30</v>
      </c>
      <c r="KW1" s="645"/>
      <c r="KY1" s="1183" t="str">
        <f>KO1</f>
        <v>ENTRADAS DEL MES DE  NOVIEMBRE      2021</v>
      </c>
      <c r="KZ1" s="1183"/>
      <c r="LA1" s="1183"/>
      <c r="LB1" s="1183"/>
      <c r="LC1" s="1183"/>
      <c r="LD1" s="1183"/>
      <c r="LE1" s="1183"/>
      <c r="LF1" s="383">
        <f>KV1+1</f>
        <v>31</v>
      </c>
      <c r="LG1" s="645"/>
      <c r="LI1" s="1183" t="str">
        <f>KY1</f>
        <v>ENTRADAS DEL MES DE  NOVIEMBRE      2021</v>
      </c>
      <c r="LJ1" s="1183"/>
      <c r="LK1" s="1183"/>
      <c r="LL1" s="1183"/>
      <c r="LM1" s="1183"/>
      <c r="LN1" s="1183"/>
      <c r="LO1" s="1183"/>
      <c r="LP1" s="383">
        <f>LF1+1</f>
        <v>32</v>
      </c>
      <c r="LQ1" s="645"/>
      <c r="LS1" s="1183" t="str">
        <f>LI1</f>
        <v>ENTRADAS DEL MES DE  NOVIEMBRE      2021</v>
      </c>
      <c r="LT1" s="1183"/>
      <c r="LU1" s="1183"/>
      <c r="LV1" s="1183"/>
      <c r="LW1" s="1183"/>
      <c r="LX1" s="1183"/>
      <c r="LY1" s="1183"/>
      <c r="LZ1" s="383">
        <f>LP1+1</f>
        <v>33</v>
      </c>
      <c r="MB1" s="1183" t="str">
        <f>LS1</f>
        <v>ENTRADAS DEL MES DE  NOVIEMBRE      2021</v>
      </c>
      <c r="MC1" s="1183"/>
      <c r="MD1" s="1183"/>
      <c r="ME1" s="1183"/>
      <c r="MF1" s="1183"/>
      <c r="MG1" s="1183"/>
      <c r="MH1" s="1183"/>
      <c r="MI1" s="383">
        <f>LZ1+1</f>
        <v>34</v>
      </c>
      <c r="MJ1" s="383"/>
      <c r="ML1" s="1183" t="str">
        <f>MB1</f>
        <v>ENTRADAS DEL MES DE  NOVIEMBRE      2021</v>
      </c>
      <c r="MM1" s="1183"/>
      <c r="MN1" s="1183"/>
      <c r="MO1" s="1183"/>
      <c r="MP1" s="1183"/>
      <c r="MQ1" s="1183"/>
      <c r="MR1" s="1183"/>
      <c r="MS1" s="383">
        <f>MI1+1</f>
        <v>35</v>
      </c>
      <c r="MT1" s="383"/>
      <c r="MV1" s="1183" t="str">
        <f>ML1</f>
        <v>ENTRADAS DEL MES DE  NOVIEMBRE      2021</v>
      </c>
      <c r="MW1" s="1183"/>
      <c r="MX1" s="1183"/>
      <c r="MY1" s="1183"/>
      <c r="MZ1" s="1183"/>
      <c r="NA1" s="1183"/>
      <c r="NB1" s="1183"/>
      <c r="NC1" s="383">
        <f>MS1+1</f>
        <v>36</v>
      </c>
      <c r="ND1" s="383"/>
      <c r="NF1" s="1183" t="str">
        <f>MV1</f>
        <v>ENTRADAS DEL MES DE  NOVIEMBRE      2021</v>
      </c>
      <c r="NG1" s="1183"/>
      <c r="NH1" s="1183"/>
      <c r="NI1" s="1183"/>
      <c r="NJ1" s="1183"/>
      <c r="NK1" s="1183"/>
      <c r="NL1" s="1183"/>
      <c r="NM1" s="383">
        <f>NC1+1</f>
        <v>37</v>
      </c>
      <c r="NN1" s="383"/>
      <c r="NP1" s="1183" t="str">
        <f>NF1</f>
        <v>ENTRADAS DEL MES DE  NOVIEMBRE      2021</v>
      </c>
      <c r="NQ1" s="1183"/>
      <c r="NR1" s="1183"/>
      <c r="NS1" s="1183"/>
      <c r="NT1" s="1183"/>
      <c r="NU1" s="1183"/>
      <c r="NV1" s="1183"/>
      <c r="NW1" s="383">
        <f>NM1+1</f>
        <v>38</v>
      </c>
      <c r="NX1" s="383"/>
      <c r="NZ1" s="1183" t="str">
        <f>NP1</f>
        <v>ENTRADAS DEL MES DE  NOVIEMBRE      2021</v>
      </c>
      <c r="OA1" s="1183"/>
      <c r="OB1" s="1183"/>
      <c r="OC1" s="1183"/>
      <c r="OD1" s="1183"/>
      <c r="OE1" s="1183"/>
      <c r="OF1" s="1183"/>
      <c r="OG1" s="383">
        <f>NW1+1</f>
        <v>39</v>
      </c>
      <c r="OH1" s="383"/>
      <c r="OJ1" s="1183" t="str">
        <f>NZ1</f>
        <v>ENTRADAS DEL MES DE  NOVIEMBRE      2021</v>
      </c>
      <c r="OK1" s="1183"/>
      <c r="OL1" s="1183"/>
      <c r="OM1" s="1183"/>
      <c r="ON1" s="1183"/>
      <c r="OO1" s="1183"/>
      <c r="OP1" s="1183"/>
      <c r="OQ1" s="383">
        <f>OG1+1</f>
        <v>40</v>
      </c>
      <c r="OR1" s="383"/>
      <c r="OT1" s="1183" t="str">
        <f>OJ1</f>
        <v>ENTRADAS DEL MES DE  NOVIEMBRE      2021</v>
      </c>
      <c r="OU1" s="1183"/>
      <c r="OV1" s="1183"/>
      <c r="OW1" s="1183"/>
      <c r="OX1" s="1183"/>
      <c r="OY1" s="1183"/>
      <c r="OZ1" s="1183"/>
      <c r="PA1" s="383">
        <f>OQ1+1</f>
        <v>41</v>
      </c>
      <c r="PB1" s="383"/>
      <c r="PD1" s="1183" t="str">
        <f>OT1</f>
        <v>ENTRADAS DEL MES DE  NOVIEMBRE      2021</v>
      </c>
      <c r="PE1" s="1183"/>
      <c r="PF1" s="1183"/>
      <c r="PG1" s="1183"/>
      <c r="PH1" s="1183"/>
      <c r="PI1" s="1183"/>
      <c r="PJ1" s="1183"/>
      <c r="PK1" s="383">
        <f>PA1+1</f>
        <v>42</v>
      </c>
      <c r="PL1" s="383"/>
      <c r="PN1" s="1183" t="str">
        <f>PD1</f>
        <v>ENTRADAS DEL MES DE  NOVIEMBRE      2021</v>
      </c>
      <c r="PO1" s="1183"/>
      <c r="PP1" s="1183"/>
      <c r="PQ1" s="1183"/>
      <c r="PR1" s="1183"/>
      <c r="PS1" s="1183"/>
      <c r="PT1" s="1183"/>
      <c r="PU1" s="383">
        <f>PK1+1</f>
        <v>43</v>
      </c>
      <c r="PW1" s="1183" t="str">
        <f>PN1</f>
        <v>ENTRADAS DEL MES DE  NOVIEMBRE      2021</v>
      </c>
      <c r="PX1" s="1183"/>
      <c r="PY1" s="1183"/>
      <c r="PZ1" s="1183"/>
      <c r="QA1" s="1183"/>
      <c r="QB1" s="1183"/>
      <c r="QC1" s="1183"/>
      <c r="QD1" s="383">
        <f>PU1+1</f>
        <v>44</v>
      </c>
      <c r="QF1" s="1183" t="str">
        <f>PW1</f>
        <v>ENTRADAS DEL MES DE  NOVIEMBRE      2021</v>
      </c>
      <c r="QG1" s="1183"/>
      <c r="QH1" s="1183"/>
      <c r="QI1" s="1183"/>
      <c r="QJ1" s="1183"/>
      <c r="QK1" s="1183"/>
      <c r="QL1" s="1183"/>
      <c r="QM1" s="383">
        <f>QD1+1</f>
        <v>45</v>
      </c>
      <c r="QO1" s="1183" t="str">
        <f>QF1</f>
        <v>ENTRADAS DEL MES DE  NOVIEMBRE      2021</v>
      </c>
      <c r="QP1" s="1183"/>
      <c r="QQ1" s="1183"/>
      <c r="QR1" s="1183"/>
      <c r="QS1" s="1183"/>
      <c r="QT1" s="1183"/>
      <c r="QU1" s="1183"/>
      <c r="QV1" s="383">
        <f>QM1+1</f>
        <v>46</v>
      </c>
      <c r="QX1" s="1183" t="str">
        <f>QO1</f>
        <v>ENTRADAS DEL MES DE  NOVIEMBRE      2021</v>
      </c>
      <c r="QY1" s="1183"/>
      <c r="QZ1" s="1183"/>
      <c r="RA1" s="1183"/>
      <c r="RB1" s="1183"/>
      <c r="RC1" s="1183"/>
      <c r="RD1" s="1183"/>
      <c r="RE1" s="383">
        <f>QV1+1</f>
        <v>47</v>
      </c>
      <c r="RG1" s="1183" t="str">
        <f>QX1</f>
        <v>ENTRADAS DEL MES DE  NOVIEMBRE      2021</v>
      </c>
      <c r="RH1" s="1183"/>
      <c r="RI1" s="1183"/>
      <c r="RJ1" s="1183"/>
      <c r="RK1" s="1183"/>
      <c r="RL1" s="1183"/>
      <c r="RM1" s="1183"/>
      <c r="RN1" s="383">
        <f>RE1+1</f>
        <v>48</v>
      </c>
      <c r="RP1" s="1183" t="str">
        <f>RG1</f>
        <v>ENTRADAS DEL MES DE  NOVIEMBRE      2021</v>
      </c>
      <c r="RQ1" s="1183"/>
      <c r="RR1" s="1183"/>
      <c r="RS1" s="1183"/>
      <c r="RT1" s="1183"/>
      <c r="RU1" s="1183"/>
      <c r="RV1" s="1183"/>
      <c r="RW1" s="383">
        <f>RN1+1</f>
        <v>49</v>
      </c>
      <c r="RY1" s="1183" t="str">
        <f>RP1</f>
        <v>ENTRADAS DEL MES DE  NOVIEMBRE      2021</v>
      </c>
      <c r="RZ1" s="1183"/>
      <c r="SA1" s="1183"/>
      <c r="SB1" s="1183"/>
      <c r="SC1" s="1183"/>
      <c r="SD1" s="1183"/>
      <c r="SE1" s="1183"/>
      <c r="SF1" s="383">
        <f>RW1+1</f>
        <v>50</v>
      </c>
      <c r="SH1" s="1183" t="str">
        <f>RY1</f>
        <v>ENTRADAS DEL MES DE  NOVIEMBRE      2021</v>
      </c>
      <c r="SI1" s="1183"/>
      <c r="SJ1" s="1183"/>
      <c r="SK1" s="1183"/>
      <c r="SL1" s="1183"/>
      <c r="SM1" s="1183"/>
      <c r="SN1" s="1183"/>
      <c r="SO1" s="383">
        <f>SF1+1</f>
        <v>51</v>
      </c>
      <c r="SQ1" s="1183" t="str">
        <f>SH1</f>
        <v>ENTRADAS DEL MES DE  NOVIEMBRE      2021</v>
      </c>
      <c r="SR1" s="1183"/>
      <c r="SS1" s="1183"/>
      <c r="ST1" s="1183"/>
      <c r="SU1" s="1183"/>
      <c r="SV1" s="1183"/>
      <c r="SW1" s="1183"/>
      <c r="SX1" s="383">
        <f>SO1+1</f>
        <v>52</v>
      </c>
      <c r="SZ1" s="1183" t="str">
        <f>SQ1</f>
        <v>ENTRADAS DEL MES DE  NOVIEMBRE      2021</v>
      </c>
      <c r="TA1" s="1183"/>
      <c r="TB1" s="1183"/>
      <c r="TC1" s="1183"/>
      <c r="TD1" s="1183"/>
      <c r="TE1" s="1183"/>
      <c r="TF1" s="1183"/>
      <c r="TG1" s="383">
        <f>SX1+1</f>
        <v>53</v>
      </c>
      <c r="TI1" s="1183" t="str">
        <f>SZ1</f>
        <v>ENTRADAS DEL MES DE  NOVIEMBRE      2021</v>
      </c>
      <c r="TJ1" s="1183"/>
      <c r="TK1" s="1183"/>
      <c r="TL1" s="1183"/>
      <c r="TM1" s="1183"/>
      <c r="TN1" s="1183"/>
      <c r="TO1" s="1183"/>
      <c r="TP1" s="383">
        <f>TG1+1</f>
        <v>54</v>
      </c>
      <c r="TR1" s="1183" t="str">
        <f>TI1</f>
        <v>ENTRADAS DEL MES DE  NOVIEMBRE      2021</v>
      </c>
      <c r="TS1" s="1183"/>
      <c r="TT1" s="1183"/>
      <c r="TU1" s="1183"/>
      <c r="TV1" s="1183"/>
      <c r="TW1" s="1183"/>
      <c r="TX1" s="1183"/>
      <c r="TY1" s="383">
        <f>TP1+1</f>
        <v>55</v>
      </c>
      <c r="UA1" s="1183" t="str">
        <f>TR1</f>
        <v>ENTRADAS DEL MES DE  NOVIEMBRE      2021</v>
      </c>
      <c r="UB1" s="1183"/>
      <c r="UC1" s="1183"/>
      <c r="UD1" s="1183"/>
      <c r="UE1" s="1183"/>
      <c r="UF1" s="1183"/>
      <c r="UG1" s="1183"/>
      <c r="UH1" s="383">
        <f>TY1+1</f>
        <v>56</v>
      </c>
      <c r="UJ1" s="1183" t="str">
        <f>UA1</f>
        <v>ENTRADAS DEL MES DE  NOVIEMBRE      2021</v>
      </c>
      <c r="UK1" s="1183"/>
      <c r="UL1" s="1183"/>
      <c r="UM1" s="1183"/>
      <c r="UN1" s="1183"/>
      <c r="UO1" s="1183"/>
      <c r="UP1" s="1183"/>
      <c r="UQ1" s="383">
        <f>UH1+1</f>
        <v>57</v>
      </c>
      <c r="US1" s="1183" t="str">
        <f>UJ1</f>
        <v>ENTRADAS DEL MES DE  NOVIEMBRE      2021</v>
      </c>
      <c r="UT1" s="1183"/>
      <c r="UU1" s="1183"/>
      <c r="UV1" s="1183"/>
      <c r="UW1" s="1183"/>
      <c r="UX1" s="1183"/>
      <c r="UY1" s="1183"/>
      <c r="UZ1" s="383">
        <f>UQ1+1</f>
        <v>58</v>
      </c>
      <c r="VB1" s="1183" t="str">
        <f>US1</f>
        <v>ENTRADAS DEL MES DE  NOVIEMBRE      2021</v>
      </c>
      <c r="VC1" s="1183"/>
      <c r="VD1" s="1183"/>
      <c r="VE1" s="1183"/>
      <c r="VF1" s="1183"/>
      <c r="VG1" s="1183"/>
      <c r="VH1" s="1183"/>
      <c r="VI1" s="383">
        <f>UZ1+1</f>
        <v>59</v>
      </c>
      <c r="VK1" s="1183" t="str">
        <f>VB1</f>
        <v>ENTRADAS DEL MES DE  NOVIEMBRE      2021</v>
      </c>
      <c r="VL1" s="1183"/>
      <c r="VM1" s="1183"/>
      <c r="VN1" s="1183"/>
      <c r="VO1" s="1183"/>
      <c r="VP1" s="1183"/>
      <c r="VQ1" s="1183"/>
      <c r="VR1" s="383">
        <f>VI1+1</f>
        <v>60</v>
      </c>
      <c r="VT1" s="1183" t="str">
        <f>VK1</f>
        <v>ENTRADAS DEL MES DE  NOVIEMBRE      2021</v>
      </c>
      <c r="VU1" s="1183"/>
      <c r="VV1" s="1183"/>
      <c r="VW1" s="1183"/>
      <c r="VX1" s="1183"/>
      <c r="VY1" s="1183"/>
      <c r="VZ1" s="1183"/>
      <c r="WA1" s="383">
        <f>VR1+1</f>
        <v>61</v>
      </c>
      <c r="WC1" s="1183" t="str">
        <f>VT1</f>
        <v>ENTRADAS DEL MES DE  NOVIEMBRE      2021</v>
      </c>
      <c r="WD1" s="1183"/>
      <c r="WE1" s="1183"/>
      <c r="WF1" s="1183"/>
      <c r="WG1" s="1183"/>
      <c r="WH1" s="1183"/>
      <c r="WI1" s="1183"/>
      <c r="WJ1" s="383">
        <f>WA1+1</f>
        <v>62</v>
      </c>
      <c r="WL1" s="1183" t="str">
        <f>WC1</f>
        <v>ENTRADAS DEL MES DE  NOVIEMBRE      2021</v>
      </c>
      <c r="WM1" s="1183"/>
      <c r="WN1" s="1183"/>
      <c r="WO1" s="1183"/>
      <c r="WP1" s="1183"/>
      <c r="WQ1" s="1183"/>
      <c r="WR1" s="1183"/>
      <c r="WS1" s="383">
        <f>WJ1+1</f>
        <v>63</v>
      </c>
      <c r="WU1" s="1183" t="str">
        <f>WL1</f>
        <v>ENTRADAS DEL MES DE  NOVIEMBRE      2021</v>
      </c>
      <c r="WV1" s="1183"/>
      <c r="WW1" s="1183"/>
      <c r="WX1" s="1183"/>
      <c r="WY1" s="1183"/>
      <c r="WZ1" s="1183"/>
      <c r="XA1" s="1183"/>
      <c r="XB1" s="383">
        <f>WS1+1</f>
        <v>64</v>
      </c>
      <c r="XD1" s="1183" t="str">
        <f>WU1</f>
        <v>ENTRADAS DEL MES DE  NOVIEMBRE      2021</v>
      </c>
      <c r="XE1" s="1183"/>
      <c r="XF1" s="1183"/>
      <c r="XG1" s="1183"/>
      <c r="XH1" s="1183"/>
      <c r="XI1" s="1183"/>
      <c r="XJ1" s="1183"/>
      <c r="XK1" s="383">
        <f>XB1+1</f>
        <v>65</v>
      </c>
      <c r="XM1" s="1183" t="str">
        <f>XD1</f>
        <v>ENTRADAS DEL MES DE  NOVIEMBRE      2021</v>
      </c>
      <c r="XN1" s="1183"/>
      <c r="XO1" s="1183"/>
      <c r="XP1" s="1183"/>
      <c r="XQ1" s="1183"/>
      <c r="XR1" s="1183"/>
      <c r="XS1" s="1183"/>
      <c r="XT1" s="383">
        <f>XK1+1</f>
        <v>66</v>
      </c>
      <c r="XV1" s="1183" t="str">
        <f>XM1</f>
        <v>ENTRADAS DEL MES DE  NOVIEMBRE      2021</v>
      </c>
      <c r="XW1" s="1183"/>
      <c r="XX1" s="1183"/>
      <c r="XY1" s="1183"/>
      <c r="XZ1" s="1183"/>
      <c r="YA1" s="1183"/>
      <c r="YB1" s="1183"/>
      <c r="YC1" s="383">
        <f>XT1+1</f>
        <v>67</v>
      </c>
      <c r="YE1" s="1183" t="str">
        <f>XV1</f>
        <v>ENTRADAS DEL MES DE  NOVIEMBRE      2021</v>
      </c>
      <c r="YF1" s="1183"/>
      <c r="YG1" s="1183"/>
      <c r="YH1" s="1183"/>
      <c r="YI1" s="1183"/>
      <c r="YJ1" s="1183"/>
      <c r="YK1" s="1183"/>
      <c r="YL1" s="383">
        <f>YC1+1</f>
        <v>68</v>
      </c>
      <c r="YN1" s="1183" t="str">
        <f>YE1</f>
        <v>ENTRADAS DEL MES DE  NOVIEMBRE      2021</v>
      </c>
      <c r="YO1" s="1183"/>
      <c r="YP1" s="1183"/>
      <c r="YQ1" s="1183"/>
      <c r="YR1" s="1183"/>
      <c r="YS1" s="1183"/>
      <c r="YT1" s="1183"/>
      <c r="YU1" s="383">
        <f>YL1+1</f>
        <v>69</v>
      </c>
      <c r="YW1" s="1183" t="str">
        <f>YN1</f>
        <v>ENTRADAS DEL MES DE  NOVIEMBRE      2021</v>
      </c>
      <c r="YX1" s="1183"/>
      <c r="YY1" s="1183"/>
      <c r="YZ1" s="1183"/>
      <c r="ZA1" s="1183"/>
      <c r="ZB1" s="1183"/>
      <c r="ZC1" s="1183"/>
      <c r="ZD1" s="383">
        <f>YU1+1</f>
        <v>70</v>
      </c>
      <c r="ZF1" s="1183" t="str">
        <f>YW1</f>
        <v>ENTRADAS DEL MES DE  NOVIEMBRE      2021</v>
      </c>
      <c r="ZG1" s="1183"/>
      <c r="ZH1" s="1183"/>
      <c r="ZI1" s="1183"/>
      <c r="ZJ1" s="1183"/>
      <c r="ZK1" s="1183"/>
      <c r="ZL1" s="1183"/>
      <c r="ZM1" s="383">
        <f>ZD1+1</f>
        <v>71</v>
      </c>
      <c r="ZO1" s="1183" t="str">
        <f>ZF1</f>
        <v>ENTRADAS DEL MES DE  NOVIEMBRE      2021</v>
      </c>
      <c r="ZP1" s="1183"/>
      <c r="ZQ1" s="1183"/>
      <c r="ZR1" s="1183"/>
      <c r="ZS1" s="1183"/>
      <c r="ZT1" s="1183"/>
      <c r="ZU1" s="1183"/>
      <c r="ZV1" s="383">
        <f>ZM1+1</f>
        <v>72</v>
      </c>
      <c r="ZX1" s="1183" t="str">
        <f>ZO1</f>
        <v>ENTRADAS DEL MES DE  NOVIEMBRE      2021</v>
      </c>
      <c r="ZY1" s="1183"/>
      <c r="ZZ1" s="1183"/>
      <c r="AAA1" s="1183"/>
      <c r="AAB1" s="1183"/>
      <c r="AAC1" s="1183"/>
      <c r="AAD1" s="1183"/>
      <c r="AAE1" s="383">
        <f>ZV1+1</f>
        <v>73</v>
      </c>
      <c r="AAG1" s="1183" t="str">
        <f>ZX1</f>
        <v>ENTRADAS DEL MES DE  NOVIEMBRE      2021</v>
      </c>
      <c r="AAH1" s="1183"/>
      <c r="AAI1" s="1183"/>
      <c r="AAJ1" s="1183"/>
      <c r="AAK1" s="1183"/>
      <c r="AAL1" s="1183"/>
      <c r="AAM1" s="1183"/>
      <c r="AAN1" s="383">
        <f>AAE1+1</f>
        <v>74</v>
      </c>
      <c r="AAP1" s="1183" t="str">
        <f>AAG1</f>
        <v>ENTRADAS DEL MES DE  NOVIEMBRE      2021</v>
      </c>
      <c r="AAQ1" s="1183"/>
      <c r="AAR1" s="1183"/>
      <c r="AAS1" s="1183"/>
      <c r="AAT1" s="1183"/>
      <c r="AAU1" s="1183"/>
      <c r="AAV1" s="1183"/>
      <c r="AAW1" s="383">
        <f>AAN1+1</f>
        <v>75</v>
      </c>
      <c r="AAY1" s="1183" t="str">
        <f>AAP1</f>
        <v>ENTRADAS DEL MES DE  NOVIEMBRE      2021</v>
      </c>
      <c r="AAZ1" s="1183"/>
      <c r="ABA1" s="1183"/>
      <c r="ABB1" s="1183"/>
      <c r="ABC1" s="1183"/>
      <c r="ABD1" s="1183"/>
      <c r="ABE1" s="1183"/>
      <c r="ABF1" s="383">
        <f>AAW1+1</f>
        <v>76</v>
      </c>
      <c r="ABH1" s="1183" t="str">
        <f>AAY1</f>
        <v>ENTRADAS DEL MES DE  NOVIEMBRE      2021</v>
      </c>
      <c r="ABI1" s="1183"/>
      <c r="ABJ1" s="1183"/>
      <c r="ABK1" s="1183"/>
      <c r="ABL1" s="1183"/>
      <c r="ABM1" s="1183"/>
      <c r="ABN1" s="1183"/>
      <c r="ABO1" s="383">
        <f>ABF1+1</f>
        <v>77</v>
      </c>
      <c r="ABQ1" s="1183" t="str">
        <f>ABH1</f>
        <v>ENTRADAS DEL MES DE  NOVIEMBRE      2021</v>
      </c>
      <c r="ABR1" s="1183"/>
      <c r="ABS1" s="1183"/>
      <c r="ABT1" s="1183"/>
      <c r="ABU1" s="1183"/>
      <c r="ABV1" s="1183"/>
      <c r="ABW1" s="1183"/>
      <c r="ABX1" s="383">
        <f>ABO1+1</f>
        <v>78</v>
      </c>
      <c r="ABZ1" s="1183" t="str">
        <f>ABQ1</f>
        <v>ENTRADAS DEL MES DE  NOVIEMBRE      2021</v>
      </c>
      <c r="ACA1" s="1183"/>
      <c r="ACB1" s="1183"/>
      <c r="ACC1" s="1183"/>
      <c r="ACD1" s="1183"/>
      <c r="ACE1" s="1183"/>
      <c r="ACF1" s="1183"/>
      <c r="ACG1" s="383">
        <f>ABX1+1</f>
        <v>79</v>
      </c>
      <c r="ACI1" s="1183" t="str">
        <f>ABZ1</f>
        <v>ENTRADAS DEL MES DE  NOVIEMBRE      2021</v>
      </c>
      <c r="ACJ1" s="1183"/>
      <c r="ACK1" s="1183"/>
      <c r="ACL1" s="1183"/>
      <c r="ACM1" s="1183"/>
      <c r="ACN1" s="1183"/>
      <c r="ACO1" s="1183"/>
      <c r="ACP1" s="383">
        <f>ACG1+1</f>
        <v>80</v>
      </c>
      <c r="ACR1" s="1183" t="str">
        <f>ACI1</f>
        <v>ENTRADAS DEL MES DE  NOVIEMBRE      2021</v>
      </c>
      <c r="ACS1" s="1183"/>
      <c r="ACT1" s="1183"/>
      <c r="ACU1" s="1183"/>
      <c r="ACV1" s="1183"/>
      <c r="ACW1" s="1183"/>
      <c r="ACX1" s="1183"/>
      <c r="ACY1" s="383">
        <f>ACP1+1</f>
        <v>81</v>
      </c>
      <c r="ADA1" s="1183" t="str">
        <f>ACR1</f>
        <v>ENTRADAS DEL MES DE  NOVIEMBRE      2021</v>
      </c>
      <c r="ADB1" s="1183"/>
      <c r="ADC1" s="1183"/>
      <c r="ADD1" s="1183"/>
      <c r="ADE1" s="1183"/>
      <c r="ADF1" s="1183"/>
      <c r="ADG1" s="1183"/>
      <c r="ADH1" s="383">
        <f>ACY1+1</f>
        <v>82</v>
      </c>
      <c r="ADJ1" s="1183" t="str">
        <f>ADA1</f>
        <v>ENTRADAS DEL MES DE  NOVIEMBRE      2021</v>
      </c>
      <c r="ADK1" s="1183"/>
      <c r="ADL1" s="1183"/>
      <c r="ADM1" s="1183"/>
      <c r="ADN1" s="1183"/>
      <c r="ADO1" s="1183"/>
      <c r="ADP1" s="1183"/>
      <c r="ADQ1" s="383">
        <f>ADH1+1</f>
        <v>83</v>
      </c>
      <c r="ADS1" s="1183" t="str">
        <f>ADJ1</f>
        <v>ENTRADAS DEL MES DE  NOVIEMBRE      2021</v>
      </c>
      <c r="ADT1" s="1183"/>
      <c r="ADU1" s="1183"/>
      <c r="ADV1" s="1183"/>
      <c r="ADW1" s="1183"/>
      <c r="ADX1" s="1183"/>
      <c r="ADY1" s="1183"/>
      <c r="ADZ1" s="383">
        <f>ADQ1+1</f>
        <v>84</v>
      </c>
      <c r="AEB1" s="1183" t="str">
        <f>ADS1</f>
        <v>ENTRADAS DEL MES DE  NOVIEMBRE      2021</v>
      </c>
      <c r="AEC1" s="1183"/>
      <c r="AED1" s="1183"/>
      <c r="AEE1" s="1183"/>
      <c r="AEF1" s="1183"/>
      <c r="AEG1" s="1183"/>
      <c r="AEH1" s="1183"/>
      <c r="AEI1" s="383">
        <f>ADZ1+1</f>
        <v>85</v>
      </c>
      <c r="AEK1" s="1183" t="str">
        <f>AEB1</f>
        <v>ENTRADAS DEL MES DE  NOVIEMBRE      2021</v>
      </c>
      <c r="AEL1" s="1183"/>
      <c r="AEM1" s="1183"/>
      <c r="AEN1" s="1183"/>
      <c r="AEO1" s="1183"/>
      <c r="AEP1" s="1183"/>
      <c r="AEQ1" s="1183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0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2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0"/>
      <c r="KF4" s="76" t="s">
        <v>23</v>
      </c>
      <c r="KK4" s="377"/>
      <c r="KO4" s="74"/>
      <c r="KP4" s="74" t="s">
        <v>23</v>
      </c>
      <c r="KU4" s="74"/>
      <c r="KV4" s="134"/>
      <c r="KW4" s="661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78" t="s">
        <v>229</v>
      </c>
      <c r="L5" s="995" t="s">
        <v>230</v>
      </c>
      <c r="M5" s="884" t="s">
        <v>231</v>
      </c>
      <c r="N5" s="140">
        <v>44509</v>
      </c>
      <c r="O5" s="76">
        <v>18722.07</v>
      </c>
      <c r="P5" s="74">
        <v>21</v>
      </c>
      <c r="Q5" s="1050">
        <v>18780.900000000001</v>
      </c>
      <c r="R5" s="144">
        <f>O5-Q5</f>
        <v>-58.830000000001746</v>
      </c>
      <c r="S5" s="647"/>
      <c r="T5" s="258"/>
      <c r="U5" s="266" t="s">
        <v>229</v>
      </c>
      <c r="V5" s="996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49">
        <v>18869.5</v>
      </c>
      <c r="AB5" s="144">
        <f>Y5-AA5</f>
        <v>397.70000000000073</v>
      </c>
      <c r="AC5" s="647"/>
      <c r="AD5" s="258"/>
      <c r="AE5" s="258" t="s">
        <v>233</v>
      </c>
      <c r="AF5" s="998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1">
        <v>18268</v>
      </c>
      <c r="AL5" s="144">
        <f>AI5-AK5</f>
        <v>-182.34000000000015</v>
      </c>
      <c r="AM5" s="144"/>
      <c r="AN5" s="258"/>
      <c r="AO5" s="258" t="s">
        <v>229</v>
      </c>
      <c r="AP5" s="996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1">
        <v>18884.900000000001</v>
      </c>
      <c r="AV5" s="144">
        <f>AS5-AU5</f>
        <v>-92.80000000000291</v>
      </c>
      <c r="AW5" s="647"/>
      <c r="AX5" s="258"/>
      <c r="AY5" s="1187" t="s">
        <v>237</v>
      </c>
      <c r="AZ5" s="997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1">
        <v>18880.68</v>
      </c>
      <c r="BF5" s="144">
        <f>BC5-BE5</f>
        <v>-86.099999999998545</v>
      </c>
      <c r="BG5" s="647"/>
      <c r="BH5" s="258"/>
      <c r="BI5" s="1187" t="s">
        <v>237</v>
      </c>
      <c r="BJ5" s="997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1">
        <v>18459.45</v>
      </c>
      <c r="BP5" s="144">
        <f>BM5-BO5</f>
        <v>-134.83000000000175</v>
      </c>
      <c r="BQ5" s="647"/>
      <c r="BR5" s="258"/>
      <c r="BS5" s="345" t="s">
        <v>263</v>
      </c>
      <c r="BT5" s="1001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1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1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1">
        <v>18906.2</v>
      </c>
      <c r="CJ5" s="144">
        <f>CG5-CI5</f>
        <v>-125.11999999999898</v>
      </c>
      <c r="CK5" s="343"/>
      <c r="CL5" s="343"/>
      <c r="CM5" s="1187" t="s">
        <v>229</v>
      </c>
      <c r="CN5" s="1001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1">
        <v>17969</v>
      </c>
      <c r="CT5" s="144">
        <f>CQ5-CS5</f>
        <v>-141.63999999999942</v>
      </c>
      <c r="CU5" s="647"/>
      <c r="CV5" s="258"/>
      <c r="CW5" s="1188" t="s">
        <v>237</v>
      </c>
      <c r="CX5" s="997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1">
        <v>18621.7</v>
      </c>
      <c r="DD5" s="144">
        <f>DA5-DC5</f>
        <v>-57.840000000000146</v>
      </c>
      <c r="DE5" s="647"/>
      <c r="DF5" s="258"/>
      <c r="DG5" s="258" t="s">
        <v>237</v>
      </c>
      <c r="DH5" s="1002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1">
        <v>18619.86</v>
      </c>
      <c r="DN5" s="144">
        <f>DK5-DM5</f>
        <v>-122.85000000000218</v>
      </c>
      <c r="DO5" s="647"/>
      <c r="DP5" s="258"/>
      <c r="DQ5" s="1190" t="s">
        <v>237</v>
      </c>
      <c r="DR5" s="1002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1">
        <v>18662.05</v>
      </c>
      <c r="DX5" s="144">
        <f>DU5-DW5</f>
        <v>-56.849999999998545</v>
      </c>
      <c r="DY5" s="343"/>
      <c r="DZ5" s="258"/>
      <c r="EA5" s="258" t="s">
        <v>229</v>
      </c>
      <c r="EB5" s="996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1">
        <v>18921.400000000001</v>
      </c>
      <c r="EH5" s="144">
        <f>EE5-EG5</f>
        <v>-121.29000000000087</v>
      </c>
      <c r="EI5" s="647"/>
      <c r="EJ5" s="258" t="s">
        <v>52</v>
      </c>
      <c r="EK5" s="258" t="s">
        <v>229</v>
      </c>
      <c r="EL5" s="996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49">
        <v>19030.3</v>
      </c>
      <c r="ER5" s="144">
        <f>EO5-EQ5</f>
        <v>-155.13000000000102</v>
      </c>
      <c r="ES5" s="647"/>
      <c r="ET5" s="258"/>
      <c r="EU5" s="1187" t="s">
        <v>277</v>
      </c>
      <c r="EV5" s="732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1">
        <v>18443.7</v>
      </c>
      <c r="FB5" s="144">
        <f>EY5-FA5</f>
        <v>-63.350000000002183</v>
      </c>
      <c r="FC5" s="647"/>
      <c r="FD5" s="258"/>
      <c r="FE5" s="258" t="s">
        <v>229</v>
      </c>
      <c r="FF5" s="996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49">
        <v>19074.3</v>
      </c>
      <c r="FL5" s="144">
        <f>FI5-FK5</f>
        <v>-46.079999999998108</v>
      </c>
      <c r="FM5" s="647"/>
      <c r="FN5" s="258"/>
      <c r="FO5" s="577" t="s">
        <v>229</v>
      </c>
      <c r="FP5" s="996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1">
        <v>19115.900000000001</v>
      </c>
      <c r="FV5" s="144">
        <f>FS5-FU5</f>
        <v>-65.980000000003201</v>
      </c>
      <c r="FW5" s="647"/>
      <c r="FX5" s="258"/>
      <c r="FY5" s="266" t="s">
        <v>229</v>
      </c>
      <c r="FZ5" s="996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1">
        <v>18973.3</v>
      </c>
      <c r="GF5" s="144">
        <f>GC5-GE5</f>
        <v>-55.409999999999854</v>
      </c>
      <c r="GG5" s="647"/>
      <c r="GH5" s="258"/>
      <c r="GI5" s="258" t="s">
        <v>237</v>
      </c>
      <c r="GJ5" s="997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1">
        <v>18409.23</v>
      </c>
      <c r="GP5" s="144">
        <f>GM5-GO5</f>
        <v>-152.52000000000044</v>
      </c>
      <c r="GQ5" s="647"/>
      <c r="GR5" s="258"/>
      <c r="GS5" s="1187" t="s">
        <v>286</v>
      </c>
      <c r="GT5" s="1003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1">
        <v>18608</v>
      </c>
      <c r="GZ5" s="144">
        <f>GW5-GY5</f>
        <v>-124.31000000000131</v>
      </c>
      <c r="HA5" s="647"/>
      <c r="HB5" s="258"/>
      <c r="HC5" s="1185" t="s">
        <v>237</v>
      </c>
      <c r="HD5" s="997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1">
        <v>18768.2</v>
      </c>
      <c r="HJ5" s="144">
        <f>HG5-HI5</f>
        <v>64.739999999997963</v>
      </c>
      <c r="HK5" s="647"/>
      <c r="HL5" s="258"/>
      <c r="HM5" s="258" t="s">
        <v>324</v>
      </c>
      <c r="HN5" s="996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49">
        <v>18964.099999999999</v>
      </c>
      <c r="HT5" s="144">
        <f>HQ5-HS5</f>
        <v>-31.719999999997526</v>
      </c>
      <c r="HU5" s="647"/>
      <c r="HV5" s="258"/>
      <c r="HW5" s="1186" t="s">
        <v>229</v>
      </c>
      <c r="HX5" s="996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1">
        <v>18889.400000000001</v>
      </c>
      <c r="ID5" s="144">
        <f>IA5-IC5</f>
        <v>-21.430000000000291</v>
      </c>
      <c r="IE5" s="647"/>
      <c r="IF5" s="258"/>
      <c r="IG5" s="258" t="s">
        <v>229</v>
      </c>
      <c r="IH5" s="996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1">
        <v>18927.2</v>
      </c>
      <c r="IN5" s="144">
        <f>IK5-IM5</f>
        <v>-84.530000000002474</v>
      </c>
      <c r="IO5" s="647"/>
      <c r="IP5" s="258"/>
      <c r="IQ5" s="1187" t="s">
        <v>229</v>
      </c>
      <c r="IR5" s="1016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1">
        <v>18717.2</v>
      </c>
      <c r="IX5" s="144">
        <f>IU5-IW5</f>
        <v>-68.010000000002037</v>
      </c>
      <c r="IY5" s="647"/>
      <c r="IZ5" s="258"/>
      <c r="JA5" s="258" t="s">
        <v>237</v>
      </c>
      <c r="JB5" s="997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1">
        <v>18147.66</v>
      </c>
      <c r="JH5" s="144">
        <f>JE5-JG5</f>
        <v>-56.869999999998981</v>
      </c>
      <c r="JI5" s="647"/>
      <c r="JJ5" s="258"/>
      <c r="JK5" s="940" t="s">
        <v>229</v>
      </c>
      <c r="JL5" s="1084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49">
        <v>19131.5</v>
      </c>
      <c r="JR5" s="144">
        <f>JO5-JQ5</f>
        <v>-91.139999999999418</v>
      </c>
      <c r="JS5" s="647"/>
      <c r="JT5" s="258"/>
      <c r="JU5" s="266" t="s">
        <v>538</v>
      </c>
      <c r="JV5" s="1085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1">
        <v>17884.080000000002</v>
      </c>
      <c r="KB5" s="144">
        <f>JY5-KA5</f>
        <v>-74.610000000000582</v>
      </c>
      <c r="KC5" s="647"/>
      <c r="KD5" s="258"/>
      <c r="KE5" s="1188" t="s">
        <v>229</v>
      </c>
      <c r="KF5" s="996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1">
        <v>18762</v>
      </c>
      <c r="KL5" s="144">
        <f>KI5-KK5</f>
        <v>-50.919999999998254</v>
      </c>
      <c r="KM5" s="647"/>
      <c r="KN5" s="258"/>
      <c r="KO5" s="266" t="s">
        <v>229</v>
      </c>
      <c r="KP5" s="996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1">
        <v>19122.8</v>
      </c>
      <c r="KV5" s="144">
        <f>KS5-KU5</f>
        <v>-33.93999999999869</v>
      </c>
      <c r="KW5" s="647"/>
      <c r="KX5" s="258"/>
      <c r="KY5" s="266" t="s">
        <v>545</v>
      </c>
      <c r="KZ5" s="996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7"/>
      <c r="LH5" s="258" t="s">
        <v>41</v>
      </c>
      <c r="LI5" s="258" t="s">
        <v>229</v>
      </c>
      <c r="LJ5" s="996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7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7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87"/>
      <c r="AZ6" s="369"/>
      <c r="BA6" s="258"/>
      <c r="BB6" s="258"/>
      <c r="BC6" s="258"/>
      <c r="BD6" s="258"/>
      <c r="BE6" s="259"/>
      <c r="BF6" s="258"/>
      <c r="BG6" s="343"/>
      <c r="BH6" s="258"/>
      <c r="BI6" s="1187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87"/>
      <c r="CN6" s="706"/>
      <c r="CO6" s="258"/>
      <c r="CP6" s="258"/>
      <c r="CQ6" s="258"/>
      <c r="CR6" s="258"/>
      <c r="CS6" s="259"/>
      <c r="CT6" s="258"/>
      <c r="CU6" s="343"/>
      <c r="CV6" s="258"/>
      <c r="CW6" s="1188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90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87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87"/>
      <c r="GT6" s="267"/>
      <c r="GU6" s="258"/>
      <c r="GV6" s="258"/>
      <c r="GW6" s="258"/>
      <c r="GX6" s="258"/>
      <c r="GY6" s="259"/>
      <c r="GZ6" s="258"/>
      <c r="HA6" s="343"/>
      <c r="HB6" s="258"/>
      <c r="HC6" s="1185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86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87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4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88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1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0"/>
      <c r="OK6" s="270"/>
      <c r="OL6" s="258"/>
      <c r="OM6" s="258"/>
      <c r="ON6" s="258"/>
      <c r="OO6" s="258"/>
      <c r="OP6" s="259"/>
      <c r="OT6" s="680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4"/>
      <c r="L7" s="402" t="s">
        <v>7</v>
      </c>
      <c r="M7" s="442" t="s">
        <v>8</v>
      </c>
      <c r="N7" s="867" t="s">
        <v>17</v>
      </c>
      <c r="O7" s="207" t="s">
        <v>2</v>
      </c>
      <c r="P7" s="868" t="s">
        <v>18</v>
      </c>
      <c r="Q7" s="869" t="s">
        <v>15</v>
      </c>
      <c r="R7" s="401" t="s">
        <v>96</v>
      </c>
      <c r="S7" s="648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48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48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48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48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48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48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48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48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48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48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48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48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48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48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48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48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48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48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48"/>
      <c r="IQ7" s="639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48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48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48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48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48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48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48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48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48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1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4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2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88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1">
        <f>BZ8*BX8</f>
        <v>31451</v>
      </c>
      <c r="CC8" s="62"/>
      <c r="CD8" s="953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1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49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1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49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1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1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1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1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1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1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1">
        <v>950</v>
      </c>
      <c r="GY8" s="339" t="s">
        <v>483</v>
      </c>
      <c r="GZ8" s="282">
        <v>37</v>
      </c>
      <c r="HA8" s="641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1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1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1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1">
        <f>IN8*IL8</f>
        <v>31886.6</v>
      </c>
      <c r="IQ8" s="917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555</v>
      </c>
      <c r="JH8" s="72">
        <v>37</v>
      </c>
      <c r="JI8" s="641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559</v>
      </c>
      <c r="JR8" s="72">
        <v>37</v>
      </c>
      <c r="JS8" s="641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558</v>
      </c>
      <c r="KB8" s="72">
        <v>37</v>
      </c>
      <c r="KC8" s="641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568</v>
      </c>
      <c r="KL8" s="72">
        <v>37</v>
      </c>
      <c r="KM8" s="641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562</v>
      </c>
      <c r="KV8" s="72">
        <v>37</v>
      </c>
      <c r="KW8" s="641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569</v>
      </c>
      <c r="LF8" s="72">
        <v>37</v>
      </c>
      <c r="LG8" s="641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1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1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1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4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2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88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1">
        <f t="shared" ref="CA9:CA28" si="13">BZ9*BX9</f>
        <v>31927</v>
      </c>
      <c r="CD9" s="953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1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49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1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49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1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1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1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1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1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1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1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1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1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1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1">
        <f t="shared" ref="IO9:IO29" si="29">IN9*IL9</f>
        <v>34672.700000000004</v>
      </c>
      <c r="IQ9" s="918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555</v>
      </c>
      <c r="JH9" s="72">
        <v>37</v>
      </c>
      <c r="JI9" s="641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559</v>
      </c>
      <c r="JR9" s="72">
        <v>37</v>
      </c>
      <c r="JS9" s="641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558</v>
      </c>
      <c r="KB9" s="72">
        <v>37</v>
      </c>
      <c r="KC9" s="641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566</v>
      </c>
      <c r="KL9" s="72">
        <v>37</v>
      </c>
      <c r="KM9" s="641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562</v>
      </c>
      <c r="KV9" s="72">
        <v>37</v>
      </c>
      <c r="KW9" s="641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569</v>
      </c>
      <c r="LF9" s="72">
        <v>37</v>
      </c>
      <c r="LG9" s="641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1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1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1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4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2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88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1">
        <f t="shared" si="13"/>
        <v>30530.5</v>
      </c>
      <c r="CD10" s="953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1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49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1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49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1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1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1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1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1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1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1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1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1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1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1">
        <f t="shared" si="29"/>
        <v>34521</v>
      </c>
      <c r="IQ10" s="919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555</v>
      </c>
      <c r="JH10" s="72">
        <v>37</v>
      </c>
      <c r="JI10" s="641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559</v>
      </c>
      <c r="JR10" s="72">
        <v>37</v>
      </c>
      <c r="JS10" s="641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558</v>
      </c>
      <c r="KB10" s="72">
        <v>37</v>
      </c>
      <c r="KC10" s="641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566</v>
      </c>
      <c r="KL10" s="72">
        <v>37</v>
      </c>
      <c r="KM10" s="641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562</v>
      </c>
      <c r="KV10" s="72">
        <v>37</v>
      </c>
      <c r="KW10" s="641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569</v>
      </c>
      <c r="LF10" s="72">
        <v>37</v>
      </c>
      <c r="LG10" s="641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1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1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1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4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2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88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1">
        <f t="shared" si="13"/>
        <v>32847.5</v>
      </c>
      <c r="CC11" s="62"/>
      <c r="CD11" s="953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1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49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1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49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1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1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1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1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1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1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1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1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1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1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1">
        <f t="shared" si="29"/>
        <v>33111.299999999996</v>
      </c>
      <c r="IQ11" s="920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555</v>
      </c>
      <c r="JH11" s="72">
        <v>37</v>
      </c>
      <c r="JI11" s="641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559</v>
      </c>
      <c r="JR11" s="72">
        <v>37</v>
      </c>
      <c r="JS11" s="641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558</v>
      </c>
      <c r="KB11" s="72">
        <v>37</v>
      </c>
      <c r="KC11" s="641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568</v>
      </c>
      <c r="KL11" s="72">
        <v>37</v>
      </c>
      <c r="KM11" s="641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562</v>
      </c>
      <c r="KV11" s="72">
        <v>37</v>
      </c>
      <c r="KW11" s="641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569</v>
      </c>
      <c r="LF11" s="72">
        <v>37</v>
      </c>
      <c r="LG11" s="641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1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1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1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4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2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88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1">
        <f t="shared" si="13"/>
        <v>32053</v>
      </c>
      <c r="CD12" s="953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1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49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1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49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1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1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1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1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1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1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1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1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1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1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1">
        <f t="shared" si="29"/>
        <v>33984.5</v>
      </c>
      <c r="IQ12" s="919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556</v>
      </c>
      <c r="JH12" s="72">
        <v>37</v>
      </c>
      <c r="JI12" s="641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559</v>
      </c>
      <c r="JR12" s="72">
        <v>37</v>
      </c>
      <c r="JS12" s="641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558</v>
      </c>
      <c r="KB12" s="72">
        <v>37</v>
      </c>
      <c r="KC12" s="641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566</v>
      </c>
      <c r="KL12" s="72">
        <v>37</v>
      </c>
      <c r="KM12" s="641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562</v>
      </c>
      <c r="KV12" s="72">
        <v>37</v>
      </c>
      <c r="KW12" s="641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569</v>
      </c>
      <c r="LF12" s="72">
        <v>37</v>
      </c>
      <c r="LG12" s="641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1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1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1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4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2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88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1">
        <f t="shared" si="13"/>
        <v>30481.5</v>
      </c>
      <c r="CD13" s="953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1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49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1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49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1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1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1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1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1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1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1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1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1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1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1">
        <f t="shared" si="29"/>
        <v>33129.799999999996</v>
      </c>
      <c r="IQ13" s="919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556</v>
      </c>
      <c r="JH13" s="72">
        <v>37</v>
      </c>
      <c r="JI13" s="641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559</v>
      </c>
      <c r="JR13" s="72">
        <v>37</v>
      </c>
      <c r="JS13" s="641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558</v>
      </c>
      <c r="KB13" s="72">
        <v>37</v>
      </c>
      <c r="KC13" s="641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566</v>
      </c>
      <c r="KL13" s="72">
        <v>37</v>
      </c>
      <c r="KM13" s="641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562</v>
      </c>
      <c r="KV13" s="72">
        <v>37</v>
      </c>
      <c r="KW13" s="641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569</v>
      </c>
      <c r="LF13" s="72">
        <v>37</v>
      </c>
      <c r="LG13" s="641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1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1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1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4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2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88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1">
        <f t="shared" si="13"/>
        <v>32609.5</v>
      </c>
      <c r="CD14" s="953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1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49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1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49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1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1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1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1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1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1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1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1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1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1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1">
        <f t="shared" si="29"/>
        <v>33129.799999999996</v>
      </c>
      <c r="IQ14" s="910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556</v>
      </c>
      <c r="JH14" s="72">
        <v>37</v>
      </c>
      <c r="JI14" s="641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559</v>
      </c>
      <c r="JR14" s="72">
        <v>37</v>
      </c>
      <c r="JS14" s="641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558</v>
      </c>
      <c r="KB14" s="72">
        <v>37</v>
      </c>
      <c r="KC14" s="641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568</v>
      </c>
      <c r="KL14" s="72">
        <v>37</v>
      </c>
      <c r="KM14" s="641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562</v>
      </c>
      <c r="KV14" s="72">
        <v>37</v>
      </c>
      <c r="KW14" s="641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569</v>
      </c>
      <c r="LF14" s="72">
        <v>37</v>
      </c>
      <c r="LG14" s="641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1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1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1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4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2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88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1">
        <f t="shared" si="13"/>
        <v>30737</v>
      </c>
      <c r="CD15" s="953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1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49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1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49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1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1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1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1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1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1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1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1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1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1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1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556</v>
      </c>
      <c r="JH15" s="72">
        <v>37</v>
      </c>
      <c r="JI15" s="641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559</v>
      </c>
      <c r="JR15" s="72">
        <v>37</v>
      </c>
      <c r="JS15" s="641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558</v>
      </c>
      <c r="KB15" s="72">
        <v>37</v>
      </c>
      <c r="KC15" s="641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566</v>
      </c>
      <c r="KL15" s="72">
        <v>37</v>
      </c>
      <c r="KM15" s="641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562</v>
      </c>
      <c r="KV15" s="72">
        <v>37</v>
      </c>
      <c r="KW15" s="641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569</v>
      </c>
      <c r="LF15" s="72">
        <v>37</v>
      </c>
      <c r="LG15" s="641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1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1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1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4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2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88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1">
        <f t="shared" si="13"/>
        <v>32322.5</v>
      </c>
      <c r="CD16" s="953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1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49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1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49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1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1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1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1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1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1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1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1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1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1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1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556</v>
      </c>
      <c r="JH16" s="72">
        <v>37</v>
      </c>
      <c r="JI16" s="641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559</v>
      </c>
      <c r="JR16" s="72">
        <v>37</v>
      </c>
      <c r="JS16" s="641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558</v>
      </c>
      <c r="KB16" s="72">
        <v>37</v>
      </c>
      <c r="KC16" s="641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566</v>
      </c>
      <c r="KL16" s="72">
        <v>37</v>
      </c>
      <c r="KM16" s="641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561</v>
      </c>
      <c r="KV16" s="72">
        <v>37</v>
      </c>
      <c r="KW16" s="641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569</v>
      </c>
      <c r="LF16" s="72">
        <v>37</v>
      </c>
      <c r="LG16" s="641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1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1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1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4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2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88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1">
        <f t="shared" si="13"/>
        <v>32515</v>
      </c>
      <c r="CD17" s="953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1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49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1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49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1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1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1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1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1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1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1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1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1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1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1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556</v>
      </c>
      <c r="JH17" s="72">
        <v>37</v>
      </c>
      <c r="JI17" s="641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559</v>
      </c>
      <c r="JR17" s="72">
        <v>37</v>
      </c>
      <c r="JS17" s="641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558</v>
      </c>
      <c r="KB17" s="72">
        <v>37</v>
      </c>
      <c r="KC17" s="641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567</v>
      </c>
      <c r="KL17" s="72">
        <v>37</v>
      </c>
      <c r="KM17" s="641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562</v>
      </c>
      <c r="KV17" s="72">
        <v>37</v>
      </c>
      <c r="KW17" s="641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569</v>
      </c>
      <c r="LF17" s="72">
        <v>37</v>
      </c>
      <c r="LG17" s="641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1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1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1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4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2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88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1">
        <f t="shared" si="13"/>
        <v>32623.5</v>
      </c>
      <c r="CD18" s="953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1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49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1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49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1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1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1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1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1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1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1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1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1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1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1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556</v>
      </c>
      <c r="JH18" s="72">
        <v>37</v>
      </c>
      <c r="JI18" s="641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560</v>
      </c>
      <c r="JR18" s="72">
        <v>37</v>
      </c>
      <c r="JS18" s="641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557</v>
      </c>
      <c r="KB18" s="72">
        <v>37</v>
      </c>
      <c r="KC18" s="641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566</v>
      </c>
      <c r="KL18" s="72">
        <v>37</v>
      </c>
      <c r="KM18" s="641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562</v>
      </c>
      <c r="KV18" s="72">
        <v>37</v>
      </c>
      <c r="KW18" s="641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570</v>
      </c>
      <c r="LF18" s="72">
        <v>37</v>
      </c>
      <c r="LG18" s="641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1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1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1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4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2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88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1">
        <f t="shared" si="13"/>
        <v>32497.5</v>
      </c>
      <c r="CD19" s="953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1">
        <f t="shared" si="14"/>
        <v>30481.5</v>
      </c>
      <c r="CN19" s="688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49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1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49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1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1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1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1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1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1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1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1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1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1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1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556</v>
      </c>
      <c r="JH19" s="72">
        <v>37</v>
      </c>
      <c r="JI19" s="641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560</v>
      </c>
      <c r="JR19" s="72">
        <v>37</v>
      </c>
      <c r="JS19" s="641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557</v>
      </c>
      <c r="KB19" s="72">
        <v>37</v>
      </c>
      <c r="KC19" s="641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568</v>
      </c>
      <c r="KL19" s="72">
        <v>37</v>
      </c>
      <c r="KM19" s="641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561</v>
      </c>
      <c r="KV19" s="72">
        <v>37</v>
      </c>
      <c r="KW19" s="641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570</v>
      </c>
      <c r="LF19" s="72">
        <v>37</v>
      </c>
      <c r="LG19" s="641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1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1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1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4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2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88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1">
        <f t="shared" si="13"/>
        <v>32753</v>
      </c>
      <c r="CD20" s="953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1">
        <f t="shared" si="14"/>
        <v>30275</v>
      </c>
      <c r="CN20" s="688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49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1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49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1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1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1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1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1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1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1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1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1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1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556</v>
      </c>
      <c r="JH20" s="72">
        <v>37</v>
      </c>
      <c r="JI20" s="641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560</v>
      </c>
      <c r="JR20" s="72">
        <v>37</v>
      </c>
      <c r="JS20" s="641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557</v>
      </c>
      <c r="KB20" s="72">
        <v>37</v>
      </c>
      <c r="KC20" s="641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568</v>
      </c>
      <c r="KL20" s="72">
        <v>37</v>
      </c>
      <c r="KM20" s="641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561</v>
      </c>
      <c r="KV20" s="72">
        <v>37</v>
      </c>
      <c r="KW20" s="641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570</v>
      </c>
      <c r="LF20" s="72">
        <v>37</v>
      </c>
      <c r="LG20" s="641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1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1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1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4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2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88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1">
        <f t="shared" si="13"/>
        <v>30432.5</v>
      </c>
      <c r="CD21" s="953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1">
        <f t="shared" si="14"/>
        <v>32753</v>
      </c>
      <c r="CN21" s="688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49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1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49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1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1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1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1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1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1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1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1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1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1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556</v>
      </c>
      <c r="JH21" s="72">
        <v>37</v>
      </c>
      <c r="JI21" s="641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560</v>
      </c>
      <c r="JR21" s="72">
        <v>37</v>
      </c>
      <c r="JS21" s="641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557</v>
      </c>
      <c r="KB21" s="72">
        <v>37</v>
      </c>
      <c r="KC21" s="641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565</v>
      </c>
      <c r="KL21" s="72">
        <v>37</v>
      </c>
      <c r="KM21" s="641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561</v>
      </c>
      <c r="KV21" s="72">
        <v>37</v>
      </c>
      <c r="KW21" s="641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570</v>
      </c>
      <c r="LF21" s="72">
        <v>37</v>
      </c>
      <c r="LG21" s="641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1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1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1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4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2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88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1">
        <f t="shared" si="13"/>
        <v>30513</v>
      </c>
      <c r="CD22" s="953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1">
        <f t="shared" si="14"/>
        <v>32196.5</v>
      </c>
      <c r="CN22" s="688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49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1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49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1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1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1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1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1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1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1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1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1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1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555</v>
      </c>
      <c r="JH22" s="72">
        <v>37</v>
      </c>
      <c r="JI22" s="641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560</v>
      </c>
      <c r="JR22" s="72">
        <v>37</v>
      </c>
      <c r="JS22" s="641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557</v>
      </c>
      <c r="KB22" s="72">
        <v>37</v>
      </c>
      <c r="KC22" s="641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565</v>
      </c>
      <c r="KL22" s="72">
        <v>37</v>
      </c>
      <c r="KM22" s="641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561</v>
      </c>
      <c r="KV22" s="72">
        <v>37</v>
      </c>
      <c r="KW22" s="641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570</v>
      </c>
      <c r="LF22" s="72">
        <v>37</v>
      </c>
      <c r="LG22" s="641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1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1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1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4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2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88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1">
        <f t="shared" si="13"/>
        <v>30940</v>
      </c>
      <c r="CD23" s="953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1">
        <f t="shared" si="14"/>
        <v>32371.5</v>
      </c>
      <c r="CN23" s="688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49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1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49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1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1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1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1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1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1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1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1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1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1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555</v>
      </c>
      <c r="JH23" s="72">
        <v>37</v>
      </c>
      <c r="JI23" s="641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560</v>
      </c>
      <c r="JR23" s="72">
        <v>37</v>
      </c>
      <c r="JS23" s="641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557</v>
      </c>
      <c r="KB23" s="72">
        <v>37</v>
      </c>
      <c r="KC23" s="641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566</v>
      </c>
      <c r="KL23" s="72">
        <v>37</v>
      </c>
      <c r="KM23" s="641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561</v>
      </c>
      <c r="KV23" s="72">
        <v>37</v>
      </c>
      <c r="KW23" s="641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570</v>
      </c>
      <c r="LF23" s="72">
        <v>37</v>
      </c>
      <c r="LG23" s="641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1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1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1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4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2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88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1">
        <f t="shared" si="13"/>
        <v>32147.5</v>
      </c>
      <c r="CD24" s="953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1">
        <f t="shared" si="14"/>
        <v>31181.5</v>
      </c>
      <c r="CN24" s="688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49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1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49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1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1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1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1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1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1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1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1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1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1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555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560</v>
      </c>
      <c r="JR24" s="72">
        <v>37</v>
      </c>
      <c r="JS24" s="641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557</v>
      </c>
      <c r="KB24" s="72">
        <v>37</v>
      </c>
      <c r="KC24" s="641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567</v>
      </c>
      <c r="KL24" s="72">
        <v>37</v>
      </c>
      <c r="KM24" s="641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561</v>
      </c>
      <c r="KV24" s="72">
        <v>37</v>
      </c>
      <c r="KW24" s="641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570</v>
      </c>
      <c r="LF24" s="72">
        <v>37</v>
      </c>
      <c r="LG24" s="641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1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1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1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4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2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88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1">
        <f t="shared" si="13"/>
        <v>32417</v>
      </c>
      <c r="CD25" s="953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1">
        <f t="shared" si="14"/>
        <v>30782.5</v>
      </c>
      <c r="CN25" s="688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49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1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49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1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1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1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1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1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1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1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1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1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1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555</v>
      </c>
      <c r="JH25" s="72">
        <v>37</v>
      </c>
      <c r="JI25" s="641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560</v>
      </c>
      <c r="JR25" s="72">
        <v>37</v>
      </c>
      <c r="JS25" s="641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557</v>
      </c>
      <c r="KB25" s="72">
        <v>37</v>
      </c>
      <c r="KC25" s="641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565</v>
      </c>
      <c r="KL25" s="72">
        <v>37</v>
      </c>
      <c r="KM25" s="641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561</v>
      </c>
      <c r="KV25" s="72">
        <v>37</v>
      </c>
      <c r="KW25" s="641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570</v>
      </c>
      <c r="LF25" s="72">
        <v>37</v>
      </c>
      <c r="LG25" s="641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1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1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1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4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2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88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1">
        <f t="shared" si="13"/>
        <v>32403</v>
      </c>
      <c r="CD26" s="953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1">
        <f t="shared" si="14"/>
        <v>32340</v>
      </c>
      <c r="CN26" s="688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49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1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49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1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1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1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1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1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1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1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1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1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1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555</v>
      </c>
      <c r="JH26" s="72">
        <v>37</v>
      </c>
      <c r="JI26" s="641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560</v>
      </c>
      <c r="JR26" s="72">
        <v>37</v>
      </c>
      <c r="JS26" s="641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557</v>
      </c>
      <c r="KB26" s="72">
        <v>37</v>
      </c>
      <c r="KC26" s="641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568</v>
      </c>
      <c r="KL26" s="72">
        <v>37</v>
      </c>
      <c r="KM26" s="641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561</v>
      </c>
      <c r="KV26" s="72">
        <v>37</v>
      </c>
      <c r="KW26" s="641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570</v>
      </c>
      <c r="LF26" s="72">
        <v>37</v>
      </c>
      <c r="LG26" s="641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1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1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1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4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2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88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1">
        <f t="shared" si="13"/>
        <v>30338</v>
      </c>
      <c r="CD27" s="953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1">
        <f t="shared" si="14"/>
        <v>30306.5</v>
      </c>
      <c r="CN27" s="688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49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1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49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1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1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1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1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1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1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1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1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1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1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555</v>
      </c>
      <c r="JH27" s="72">
        <v>37</v>
      </c>
      <c r="JI27" s="641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560</v>
      </c>
      <c r="JR27" s="72">
        <v>37</v>
      </c>
      <c r="JS27" s="641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557</v>
      </c>
      <c r="KB27" s="72">
        <v>37</v>
      </c>
      <c r="KC27" s="641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566</v>
      </c>
      <c r="KL27" s="72">
        <v>37</v>
      </c>
      <c r="KM27" s="641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561</v>
      </c>
      <c r="KV27" s="72">
        <v>37</v>
      </c>
      <c r="KW27" s="641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570</v>
      </c>
      <c r="LF27" s="72">
        <v>37</v>
      </c>
      <c r="LG27" s="641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1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1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1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4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88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2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1">
        <f t="shared" si="13"/>
        <v>31164</v>
      </c>
      <c r="CD28" s="954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1">
        <f t="shared" si="14"/>
        <v>32609.5</v>
      </c>
      <c r="CN28" s="688"/>
      <c r="CO28" s="15">
        <v>21</v>
      </c>
      <c r="CP28" s="296"/>
      <c r="CQ28" s="406"/>
      <c r="CR28" s="296"/>
      <c r="CS28" s="409"/>
      <c r="CT28" s="408"/>
      <c r="CU28" s="649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1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49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1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1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1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1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1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1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1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1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1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1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1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560</v>
      </c>
      <c r="JR28" s="72">
        <v>37</v>
      </c>
      <c r="JS28" s="641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1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566</v>
      </c>
      <c r="KL28" s="72">
        <v>37</v>
      </c>
      <c r="KM28" s="641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561</v>
      </c>
      <c r="KV28" s="72">
        <v>37</v>
      </c>
      <c r="KW28" s="641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570</v>
      </c>
      <c r="LF28" s="72">
        <v>37</v>
      </c>
      <c r="LG28" s="641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1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1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1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4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2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2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1">
        <v>0</v>
      </c>
      <c r="CD29" s="108"/>
      <c r="CE29" s="15">
        <v>22</v>
      </c>
      <c r="CF29" s="93"/>
      <c r="CG29" s="406"/>
      <c r="CH29" s="93"/>
      <c r="CI29" s="419"/>
      <c r="CJ29" s="408"/>
      <c r="CK29" s="641">
        <f t="shared" si="14"/>
        <v>0</v>
      </c>
      <c r="CN29" s="688"/>
      <c r="CO29" s="15">
        <v>22</v>
      </c>
      <c r="CP29" s="93"/>
      <c r="CQ29" s="406"/>
      <c r="CR29" s="93"/>
      <c r="CS29" s="409"/>
      <c r="CT29" s="408"/>
      <c r="CU29" s="649">
        <f t="shared" si="48"/>
        <v>0</v>
      </c>
      <c r="CX29" s="108"/>
      <c r="CY29" s="15"/>
      <c r="CZ29" s="93"/>
      <c r="DA29" s="346"/>
      <c r="DB29" s="93"/>
      <c r="DC29" s="96"/>
      <c r="DD29" s="72"/>
      <c r="DE29" s="641">
        <f t="shared" si="15"/>
        <v>0</v>
      </c>
      <c r="DH29" s="108"/>
      <c r="DI29" s="15"/>
      <c r="DJ29" s="93"/>
      <c r="DK29" s="346"/>
      <c r="DL29" s="93"/>
      <c r="DM29" s="96"/>
      <c r="DN29" s="72"/>
      <c r="DO29" s="649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1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1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1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1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1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1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1">
        <f>SUM(HA8:HA28)</f>
        <v>688496</v>
      </c>
      <c r="HD29" s="108"/>
      <c r="HE29" s="15"/>
      <c r="HF29" s="93"/>
      <c r="HG29" s="346"/>
      <c r="HH29" s="93"/>
      <c r="HI29" s="96"/>
      <c r="HJ29" s="72"/>
      <c r="HK29" s="641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1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1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1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1">
        <f t="shared" si="31"/>
        <v>0</v>
      </c>
      <c r="JL29" s="108"/>
      <c r="JM29" s="15"/>
      <c r="JN29" s="93"/>
      <c r="JO29" s="346"/>
      <c r="JP29" s="93"/>
      <c r="JQ29" s="71"/>
      <c r="JR29" s="72"/>
      <c r="JS29" s="641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1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1">
        <f>SUM(KM8:KM28)</f>
        <v>694194</v>
      </c>
      <c r="KP29" s="108"/>
      <c r="KQ29" s="15"/>
      <c r="KR29" s="70"/>
      <c r="KS29" s="362"/>
      <c r="KT29" s="70"/>
      <c r="KU29" s="71"/>
      <c r="KV29" s="72"/>
      <c r="KW29" s="641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1">
        <f>LF29*LD29</f>
        <v>0</v>
      </c>
      <c r="LJ29" s="108"/>
      <c r="LK29" s="15"/>
      <c r="LL29" s="93"/>
      <c r="LM29" s="346"/>
      <c r="LN29" s="296"/>
      <c r="LO29" s="96"/>
      <c r="LP29" s="72"/>
      <c r="LQ29" s="641">
        <f t="shared" si="37"/>
        <v>0</v>
      </c>
      <c r="LT29" s="108"/>
      <c r="LU29" s="15"/>
      <c r="LV29" s="93"/>
      <c r="LW29" s="346"/>
      <c r="LX29" s="93"/>
      <c r="LY29" s="96"/>
      <c r="LZ29" s="72"/>
      <c r="MA29" s="641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1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1"/>
      <c r="V30" s="108"/>
      <c r="W30" s="15">
        <v>23</v>
      </c>
      <c r="X30" s="93"/>
      <c r="Y30" s="346"/>
      <c r="Z30" s="107"/>
      <c r="AA30" s="71"/>
      <c r="AB30" s="72"/>
      <c r="AC30" s="641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1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1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1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1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1">
        <f>SUM(CK8:CK29)</f>
        <v>661717</v>
      </c>
      <c r="CN30" s="108"/>
      <c r="CO30" s="15"/>
      <c r="CP30" s="70"/>
      <c r="CQ30" s="346"/>
      <c r="CR30" s="70"/>
      <c r="CS30" s="96"/>
      <c r="CT30" s="72"/>
      <c r="CU30" s="649">
        <f t="shared" si="48"/>
        <v>0</v>
      </c>
      <c r="CX30" s="108"/>
      <c r="CY30" s="15"/>
      <c r="CZ30" s="70"/>
      <c r="DA30" s="346"/>
      <c r="DB30" s="70"/>
      <c r="DC30" s="96"/>
      <c r="DD30" s="72"/>
      <c r="DE30" s="641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1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1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1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1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1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1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1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1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49"/>
      <c r="HN30" s="108"/>
      <c r="HO30" s="15"/>
      <c r="HP30" s="93"/>
      <c r="HQ30" s="346"/>
      <c r="HR30" s="107"/>
      <c r="HS30" s="71"/>
      <c r="HT30" s="72"/>
      <c r="HU30" s="641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1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1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1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1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1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1">
        <f>SUM(LQ8:LQ29)</f>
        <v>0</v>
      </c>
      <c r="LT30" s="108"/>
      <c r="LU30" s="15"/>
      <c r="LV30" s="70"/>
      <c r="LW30" s="346"/>
      <c r="LX30" s="70"/>
      <c r="LY30" s="96"/>
      <c r="LZ30" s="72"/>
      <c r="MA30" s="641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48"/>
      <c r="V31" s="207"/>
      <c r="W31" s="37"/>
      <c r="X31" s="432"/>
      <c r="Y31" s="424"/>
      <c r="Z31" s="233"/>
      <c r="AA31" s="145"/>
      <c r="AB31" s="223"/>
      <c r="AC31" s="648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49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48"/>
      <c r="EL31" s="207"/>
      <c r="EM31" s="37"/>
      <c r="EN31" s="423"/>
      <c r="EO31" s="424"/>
      <c r="EP31" s="233"/>
      <c r="EQ31" s="145"/>
      <c r="ER31" s="223"/>
      <c r="ES31" s="648"/>
      <c r="EV31" s="95"/>
      <c r="EW31" s="37"/>
      <c r="EX31" s="432"/>
      <c r="EY31" s="462"/>
      <c r="EZ31" s="233"/>
      <c r="FA31" s="145"/>
      <c r="FB31" s="223"/>
      <c r="FC31" s="648"/>
      <c r="FF31" s="433"/>
      <c r="FG31" s="37"/>
      <c r="FH31" s="423"/>
      <c r="FI31" s="232"/>
      <c r="FJ31" s="423"/>
      <c r="FK31" s="145"/>
      <c r="FL31" s="223"/>
      <c r="FM31" s="648"/>
      <c r="FP31" s="207"/>
      <c r="FQ31" s="37"/>
      <c r="FR31" s="432"/>
      <c r="FS31" s="424"/>
      <c r="FT31" s="432"/>
      <c r="FU31" s="145"/>
      <c r="FV31" s="223"/>
      <c r="FW31" s="648"/>
      <c r="FZ31" s="207"/>
      <c r="GA31" s="37"/>
      <c r="GB31" s="423"/>
      <c r="GC31" s="424"/>
      <c r="GD31" s="233"/>
      <c r="GE31" s="145"/>
      <c r="GF31" s="223"/>
      <c r="GG31" s="648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1"/>
      <c r="HD31" s="375"/>
      <c r="HE31" s="52"/>
      <c r="HF31" s="434"/>
      <c r="HG31" s="435"/>
      <c r="HH31" s="436"/>
      <c r="HI31" s="437"/>
      <c r="HJ31" s="438"/>
      <c r="HK31" s="651"/>
      <c r="HN31" s="207"/>
      <c r="HO31" s="37"/>
      <c r="HP31" s="432"/>
      <c r="HQ31" s="424"/>
      <c r="HR31" s="233"/>
      <c r="HS31" s="145"/>
      <c r="HT31" s="223"/>
      <c r="HU31" s="648"/>
      <c r="HX31" s="207"/>
      <c r="HY31" s="37"/>
      <c r="HZ31" s="423"/>
      <c r="IA31" s="424"/>
      <c r="IB31" s="233"/>
      <c r="IC31" s="145"/>
      <c r="ID31" s="223"/>
      <c r="IE31" s="648"/>
      <c r="IH31" s="207"/>
      <c r="II31" s="37"/>
      <c r="IJ31" s="423"/>
      <c r="IK31" s="424"/>
      <c r="IL31" s="233"/>
      <c r="IM31" s="145"/>
      <c r="IN31" s="223"/>
      <c r="IO31" s="648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48"/>
      <c r="JL31" s="207"/>
      <c r="JM31" s="37"/>
      <c r="JN31" s="432"/>
      <c r="JO31" s="424"/>
      <c r="JP31" s="233"/>
      <c r="JQ31" s="145"/>
      <c r="JR31" s="223"/>
      <c r="JS31" s="648"/>
      <c r="JV31" s="207"/>
      <c r="JW31" s="37"/>
      <c r="JX31" s="423"/>
      <c r="JY31" s="424"/>
      <c r="JZ31" s="233"/>
      <c r="KA31" s="145"/>
      <c r="KB31" s="223"/>
      <c r="KC31" s="648"/>
      <c r="KF31" s="207"/>
      <c r="KG31" s="37"/>
      <c r="KH31" s="423"/>
      <c r="KI31" s="424"/>
      <c r="KJ31" s="233"/>
      <c r="KK31" s="145"/>
      <c r="KL31" s="223"/>
      <c r="KM31" s="648"/>
      <c r="KP31" s="207"/>
      <c r="KQ31" s="37"/>
      <c r="KR31" s="423"/>
      <c r="KS31" s="424"/>
      <c r="KT31" s="233"/>
      <c r="KU31" s="145"/>
      <c r="KV31" s="223"/>
      <c r="KW31" s="648"/>
      <c r="KZ31" s="207"/>
      <c r="LA31" s="428"/>
      <c r="LB31" s="423"/>
      <c r="LC31" s="232"/>
      <c r="LD31" s="423"/>
      <c r="LE31" s="439"/>
      <c r="LF31" s="223"/>
      <c r="LG31" s="648"/>
      <c r="LJ31" s="207"/>
      <c r="LK31" s="37"/>
      <c r="LL31" s="432"/>
      <c r="LM31" s="424"/>
      <c r="LN31" s="432"/>
      <c r="LO31" s="439"/>
      <c r="LP31" s="223"/>
      <c r="LQ31" s="648"/>
      <c r="LT31" s="207"/>
      <c r="LU31" s="37"/>
      <c r="LV31" s="233"/>
      <c r="LW31" s="232"/>
      <c r="LX31" s="423"/>
      <c r="LY31" s="439"/>
      <c r="LZ31" s="440"/>
      <c r="MA31" s="648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5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5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5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1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1" t="s">
        <v>21</v>
      </c>
      <c r="O33" s="952"/>
      <c r="P33" s="147">
        <f>N32-P32</f>
        <v>0</v>
      </c>
      <c r="S33" s="641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18" t="s">
        <v>21</v>
      </c>
      <c r="IA33" s="819"/>
      <c r="IB33" s="324">
        <f>IC5-IB32</f>
        <v>0</v>
      </c>
      <c r="IC33" s="258"/>
      <c r="IJ33" s="818" t="s">
        <v>21</v>
      </c>
      <c r="IK33" s="819"/>
      <c r="IL33" s="147">
        <f>IJ32-IL32</f>
        <v>0</v>
      </c>
      <c r="IT33" s="818" t="s">
        <v>21</v>
      </c>
      <c r="IU33" s="819"/>
      <c r="IV33" s="147">
        <f>IT32-IV32</f>
        <v>0</v>
      </c>
      <c r="JD33" s="818" t="s">
        <v>21</v>
      </c>
      <c r="JE33" s="819"/>
      <c r="JF33" s="147">
        <f>JD32-JF32</f>
        <v>0</v>
      </c>
      <c r="JN33" s="818" t="s">
        <v>21</v>
      </c>
      <c r="JO33" s="819"/>
      <c r="JP33" s="147">
        <f>JN32-JP32</f>
        <v>0</v>
      </c>
      <c r="JX33" s="818" t="s">
        <v>21</v>
      </c>
      <c r="JY33" s="819"/>
      <c r="JZ33" s="324">
        <f>KA5-JZ32</f>
        <v>0</v>
      </c>
      <c r="KA33" s="258"/>
      <c r="KH33" s="818" t="s">
        <v>21</v>
      </c>
      <c r="KI33" s="819"/>
      <c r="KJ33" s="324">
        <f>KK5-KJ32</f>
        <v>0</v>
      </c>
      <c r="KK33" s="258"/>
      <c r="KR33" s="818" t="s">
        <v>21</v>
      </c>
      <c r="KS33" s="819"/>
      <c r="KT33" s="324">
        <f>KU5-KT32</f>
        <v>0</v>
      </c>
      <c r="KU33" s="258"/>
      <c r="LB33" s="667" t="s">
        <v>21</v>
      </c>
      <c r="LC33" s="668"/>
      <c r="LD33" s="247">
        <f>LE5-LD32</f>
        <v>0</v>
      </c>
      <c r="LL33" s="667" t="s">
        <v>21</v>
      </c>
      <c r="LM33" s="668"/>
      <c r="LN33" s="147">
        <f>LO5-LN32</f>
        <v>18864.900000000001</v>
      </c>
      <c r="MA33" s="641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79" t="s">
        <v>21</v>
      </c>
      <c r="RT33" s="1180"/>
      <c r="RU33" s="147">
        <f>SUM(RV5-RU32)</f>
        <v>0</v>
      </c>
      <c r="SB33" s="1179" t="s">
        <v>21</v>
      </c>
      <c r="SC33" s="1180"/>
      <c r="SD33" s="147">
        <f>SUM(SE5-SD32)</f>
        <v>0</v>
      </c>
      <c r="SK33" s="1179" t="s">
        <v>21</v>
      </c>
      <c r="SL33" s="1180"/>
      <c r="SM33" s="247">
        <f>SUM(SN5-SM32)</f>
        <v>0</v>
      </c>
      <c r="ST33" s="1179" t="s">
        <v>21</v>
      </c>
      <c r="SU33" s="1180"/>
      <c r="SV33" s="147">
        <f>SUM(SW5-SV32)</f>
        <v>0</v>
      </c>
      <c r="TC33" s="1179" t="s">
        <v>21</v>
      </c>
      <c r="TD33" s="1180"/>
      <c r="TE33" s="147">
        <f>SUM(TF5-TE32)</f>
        <v>0</v>
      </c>
      <c r="TL33" s="1179" t="s">
        <v>21</v>
      </c>
      <c r="TM33" s="1180"/>
      <c r="TN33" s="147">
        <f>SUM(TO5-TN32)</f>
        <v>0</v>
      </c>
      <c r="TU33" s="1179" t="s">
        <v>21</v>
      </c>
      <c r="TV33" s="1180"/>
      <c r="TW33" s="147">
        <f>SUM(TX5-TW32)</f>
        <v>0</v>
      </c>
      <c r="UD33" s="1179" t="s">
        <v>21</v>
      </c>
      <c r="UE33" s="1180"/>
      <c r="UF33" s="147">
        <f>SUM(UG5-UF32)</f>
        <v>0</v>
      </c>
      <c r="UM33" s="1179" t="s">
        <v>21</v>
      </c>
      <c r="UN33" s="1180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79" t="s">
        <v>21</v>
      </c>
      <c r="VO33" s="1180"/>
      <c r="VP33" s="147">
        <f>VQ5-VP32</f>
        <v>-22</v>
      </c>
      <c r="VW33" s="1179" t="s">
        <v>21</v>
      </c>
      <c r="VX33" s="1180"/>
      <c r="VY33" s="147">
        <f>VZ5-VY32</f>
        <v>-22</v>
      </c>
      <c r="WF33" s="1179" t="s">
        <v>21</v>
      </c>
      <c r="WG33" s="1180"/>
      <c r="WH33" s="147">
        <f>WI5-WH32</f>
        <v>-22</v>
      </c>
      <c r="WO33" s="1179" t="s">
        <v>21</v>
      </c>
      <c r="WP33" s="1180"/>
      <c r="WQ33" s="147">
        <f>WR5-WQ32</f>
        <v>-22</v>
      </c>
      <c r="WX33" s="1179" t="s">
        <v>21</v>
      </c>
      <c r="WY33" s="1180"/>
      <c r="WZ33" s="147">
        <f>XA5-WZ32</f>
        <v>-22</v>
      </c>
      <c r="XG33" s="1179" t="s">
        <v>21</v>
      </c>
      <c r="XH33" s="1180"/>
      <c r="XI33" s="147">
        <f>XJ5-XI32</f>
        <v>-22</v>
      </c>
      <c r="XP33" s="1179" t="s">
        <v>21</v>
      </c>
      <c r="XQ33" s="1180"/>
      <c r="XR33" s="147">
        <f>XS5-XR32</f>
        <v>-22</v>
      </c>
      <c r="XY33" s="1179" t="s">
        <v>21</v>
      </c>
      <c r="XZ33" s="1180"/>
      <c r="YA33" s="147">
        <f>YB5-YA32</f>
        <v>-22</v>
      </c>
      <c r="YH33" s="1179" t="s">
        <v>21</v>
      </c>
      <c r="YI33" s="1180"/>
      <c r="YJ33" s="147">
        <f>YK5-YJ32</f>
        <v>-22</v>
      </c>
      <c r="YQ33" s="1179" t="s">
        <v>21</v>
      </c>
      <c r="YR33" s="1180"/>
      <c r="YS33" s="147">
        <f>YT5-YS32</f>
        <v>-22</v>
      </c>
      <c r="YZ33" s="1179" t="s">
        <v>21</v>
      </c>
      <c r="ZA33" s="1180"/>
      <c r="ZB33" s="147">
        <f>ZC5-ZB32</f>
        <v>-22</v>
      </c>
      <c r="ZI33" s="1179" t="s">
        <v>21</v>
      </c>
      <c r="ZJ33" s="1180"/>
      <c r="ZK33" s="147">
        <f>ZL5-ZK32</f>
        <v>-22</v>
      </c>
      <c r="ZR33" s="1179" t="s">
        <v>21</v>
      </c>
      <c r="ZS33" s="1180"/>
      <c r="ZT33" s="147">
        <f>ZU5-ZT32</f>
        <v>-22</v>
      </c>
      <c r="AAA33" s="1179" t="s">
        <v>21</v>
      </c>
      <c r="AAB33" s="1180"/>
      <c r="AAC33" s="147">
        <f>AAD5-AAC32</f>
        <v>-22</v>
      </c>
      <c r="AAJ33" s="1179" t="s">
        <v>21</v>
      </c>
      <c r="AAK33" s="1180"/>
      <c r="AAL33" s="147">
        <f>AAM5-AAL32</f>
        <v>-22</v>
      </c>
      <c r="AAS33" s="1179" t="s">
        <v>21</v>
      </c>
      <c r="AAT33" s="1180"/>
      <c r="AAU33" s="147">
        <f>AAU32-AAS32</f>
        <v>22</v>
      </c>
      <c r="ABB33" s="1179" t="s">
        <v>21</v>
      </c>
      <c r="ABC33" s="1180"/>
      <c r="ABD33" s="147">
        <f>ABE5-ABD32</f>
        <v>-22</v>
      </c>
      <c r="ABK33" s="1179" t="s">
        <v>21</v>
      </c>
      <c r="ABL33" s="1180"/>
      <c r="ABM33" s="147">
        <f>ABN5-ABM32</f>
        <v>-22</v>
      </c>
      <c r="ABT33" s="1179" t="s">
        <v>21</v>
      </c>
      <c r="ABU33" s="1180"/>
      <c r="ABV33" s="147">
        <f>ABW5-ABV32</f>
        <v>-22</v>
      </c>
      <c r="ACC33" s="1179" t="s">
        <v>21</v>
      </c>
      <c r="ACD33" s="1180"/>
      <c r="ACE33" s="147">
        <f>ACF5-ACE32</f>
        <v>-22</v>
      </c>
      <c r="ACL33" s="1179" t="s">
        <v>21</v>
      </c>
      <c r="ACM33" s="1180"/>
      <c r="ACN33" s="147">
        <f>ACO5-ACN32</f>
        <v>-22</v>
      </c>
      <c r="ACU33" s="1179" t="s">
        <v>21</v>
      </c>
      <c r="ACV33" s="1180"/>
      <c r="ACW33" s="147">
        <f>ACX5-ACW32</f>
        <v>-22</v>
      </c>
      <c r="ADD33" s="1179" t="s">
        <v>21</v>
      </c>
      <c r="ADE33" s="1180"/>
      <c r="ADF33" s="147">
        <f>ADG5-ADF32</f>
        <v>-22</v>
      </c>
      <c r="ADM33" s="1179" t="s">
        <v>21</v>
      </c>
      <c r="ADN33" s="1180"/>
      <c r="ADO33" s="147">
        <f>ADP5-ADO32</f>
        <v>-22</v>
      </c>
      <c r="ADV33" s="1179" t="s">
        <v>21</v>
      </c>
      <c r="ADW33" s="1180"/>
      <c r="ADX33" s="147">
        <f>ADY5-ADX32</f>
        <v>-22</v>
      </c>
      <c r="AEE33" s="1179" t="s">
        <v>21</v>
      </c>
      <c r="AEF33" s="1180"/>
      <c r="AEG33" s="147">
        <f>AEH5-AEG32</f>
        <v>-22</v>
      </c>
      <c r="AEN33" s="1179" t="s">
        <v>21</v>
      </c>
      <c r="AEO33" s="1180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4">
        <v>0</v>
      </c>
      <c r="S34" s="641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0" t="s">
        <v>4</v>
      </c>
      <c r="IA34" s="821"/>
      <c r="IB34" s="49"/>
      <c r="IJ34" s="820" t="s">
        <v>4</v>
      </c>
      <c r="IK34" s="821"/>
      <c r="IL34" s="49"/>
      <c r="IT34" s="820" t="s">
        <v>4</v>
      </c>
      <c r="IU34" s="821"/>
      <c r="IV34" s="49"/>
      <c r="JD34" s="820" t="s">
        <v>4</v>
      </c>
      <c r="JE34" s="821"/>
      <c r="JF34" s="49"/>
      <c r="JN34" s="820" t="s">
        <v>4</v>
      </c>
      <c r="JO34" s="821"/>
      <c r="JP34" s="49">
        <v>0</v>
      </c>
      <c r="JX34" s="820" t="s">
        <v>4</v>
      </c>
      <c r="JY34" s="821"/>
      <c r="JZ34" s="49"/>
      <c r="KH34" s="820" t="s">
        <v>4</v>
      </c>
      <c r="KI34" s="821"/>
      <c r="KJ34" s="49"/>
      <c r="KR34" s="820" t="s">
        <v>4</v>
      </c>
      <c r="KS34" s="821"/>
      <c r="KT34" s="49"/>
      <c r="LB34" s="669" t="s">
        <v>4</v>
      </c>
      <c r="LC34" s="670"/>
      <c r="LD34" s="49"/>
      <c r="LL34" s="669" t="s">
        <v>4</v>
      </c>
      <c r="LM34" s="670"/>
      <c r="LN34" s="49"/>
      <c r="LV34" s="667" t="s">
        <v>21</v>
      </c>
      <c r="LW34" s="668"/>
      <c r="LX34" s="147">
        <f>LY5-LX32</f>
        <v>0</v>
      </c>
      <c r="MA34" s="641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81" t="s">
        <v>4</v>
      </c>
      <c r="RT34" s="1182"/>
      <c r="RU34" s="49"/>
      <c r="SB34" s="1181" t="s">
        <v>4</v>
      </c>
      <c r="SC34" s="1182"/>
      <c r="SD34" s="49"/>
      <c r="SK34" s="1181" t="s">
        <v>4</v>
      </c>
      <c r="SL34" s="1182"/>
      <c r="SM34" s="49"/>
      <c r="ST34" s="1181" t="s">
        <v>4</v>
      </c>
      <c r="SU34" s="1182"/>
      <c r="SV34" s="49"/>
      <c r="TC34" s="1181" t="s">
        <v>4</v>
      </c>
      <c r="TD34" s="1182"/>
      <c r="TE34" s="49"/>
      <c r="TL34" s="1181" t="s">
        <v>4</v>
      </c>
      <c r="TM34" s="1182"/>
      <c r="TN34" s="49"/>
      <c r="TU34" s="1181" t="s">
        <v>4</v>
      </c>
      <c r="TV34" s="1182"/>
      <c r="TW34" s="49"/>
      <c r="UD34" s="1181" t="s">
        <v>4</v>
      </c>
      <c r="UE34" s="1182"/>
      <c r="UF34" s="49"/>
      <c r="UM34" s="1181" t="s">
        <v>4</v>
      </c>
      <c r="UN34" s="1182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81" t="s">
        <v>4</v>
      </c>
      <c r="VO34" s="1182"/>
      <c r="VP34" s="49"/>
      <c r="VW34" s="1181" t="s">
        <v>4</v>
      </c>
      <c r="VX34" s="1182"/>
      <c r="VY34" s="49"/>
      <c r="WF34" s="1181" t="s">
        <v>4</v>
      </c>
      <c r="WG34" s="1182"/>
      <c r="WH34" s="49"/>
      <c r="WO34" s="1181" t="s">
        <v>4</v>
      </c>
      <c r="WP34" s="1182"/>
      <c r="WQ34" s="49"/>
      <c r="WX34" s="1181" t="s">
        <v>4</v>
      </c>
      <c r="WY34" s="1182"/>
      <c r="WZ34" s="49"/>
      <c r="XG34" s="1181" t="s">
        <v>4</v>
      </c>
      <c r="XH34" s="1182"/>
      <c r="XI34" s="49"/>
      <c r="XP34" s="1181" t="s">
        <v>4</v>
      </c>
      <c r="XQ34" s="1182"/>
      <c r="XR34" s="49"/>
      <c r="XY34" s="1181" t="s">
        <v>4</v>
      </c>
      <c r="XZ34" s="1182"/>
      <c r="YA34" s="49"/>
      <c r="YH34" s="1181" t="s">
        <v>4</v>
      </c>
      <c r="YI34" s="1182"/>
      <c r="YJ34" s="49"/>
      <c r="YQ34" s="1181" t="s">
        <v>4</v>
      </c>
      <c r="YR34" s="1182"/>
      <c r="YS34" s="49"/>
      <c r="YZ34" s="1181" t="s">
        <v>4</v>
      </c>
      <c r="ZA34" s="1182"/>
      <c r="ZB34" s="49"/>
      <c r="ZI34" s="1181" t="s">
        <v>4</v>
      </c>
      <c r="ZJ34" s="1182"/>
      <c r="ZK34" s="49"/>
      <c r="ZR34" s="1181" t="s">
        <v>4</v>
      </c>
      <c r="ZS34" s="1182"/>
      <c r="ZT34" s="49"/>
      <c r="AAA34" s="1181" t="s">
        <v>4</v>
      </c>
      <c r="AAB34" s="1182"/>
      <c r="AAC34" s="49"/>
      <c r="AAJ34" s="1181" t="s">
        <v>4</v>
      </c>
      <c r="AAK34" s="1182"/>
      <c r="AAL34" s="49"/>
      <c r="AAS34" s="1181" t="s">
        <v>4</v>
      </c>
      <c r="AAT34" s="1182"/>
      <c r="AAU34" s="49"/>
      <c r="ABB34" s="1181" t="s">
        <v>4</v>
      </c>
      <c r="ABC34" s="1182"/>
      <c r="ABD34" s="49"/>
      <c r="ABK34" s="1181" t="s">
        <v>4</v>
      </c>
      <c r="ABL34" s="1182"/>
      <c r="ABM34" s="49"/>
      <c r="ABT34" s="1181" t="s">
        <v>4</v>
      </c>
      <c r="ABU34" s="1182"/>
      <c r="ABV34" s="49"/>
      <c r="ACC34" s="1181" t="s">
        <v>4</v>
      </c>
      <c r="ACD34" s="1182"/>
      <c r="ACE34" s="49"/>
      <c r="ACL34" s="1181" t="s">
        <v>4</v>
      </c>
      <c r="ACM34" s="1182"/>
      <c r="ACN34" s="49"/>
      <c r="ACU34" s="1181" t="s">
        <v>4</v>
      </c>
      <c r="ACV34" s="1182"/>
      <c r="ACW34" s="49"/>
      <c r="ADD34" s="1181" t="s">
        <v>4</v>
      </c>
      <c r="ADE34" s="1182"/>
      <c r="ADF34" s="49"/>
      <c r="ADM34" s="1181" t="s">
        <v>4</v>
      </c>
      <c r="ADN34" s="1182"/>
      <c r="ADO34" s="49"/>
      <c r="ADV34" s="1181" t="s">
        <v>4</v>
      </c>
      <c r="ADW34" s="1182"/>
      <c r="ADX34" s="49"/>
      <c r="AEE34" s="1181" t="s">
        <v>4</v>
      </c>
      <c r="AEF34" s="1182"/>
      <c r="AEG34" s="49"/>
      <c r="AEN34" s="1181" t="s">
        <v>4</v>
      </c>
      <c r="AEO34" s="1182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1"/>
      <c r="AZ35" s="76"/>
      <c r="LV35" s="669" t="s">
        <v>4</v>
      </c>
      <c r="LW35" s="670"/>
      <c r="LX35" s="49"/>
      <c r="MA35" s="64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1"/>
      <c r="AZ36" s="76"/>
      <c r="MA36" s="64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1"/>
      <c r="AZ37" s="76"/>
      <c r="MA37" s="64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78" bestFit="1" customWidth="1"/>
  </cols>
  <sheetData>
    <row r="1" spans="1:10" ht="45.75" customHeight="1" x14ac:dyDescent="0.65">
      <c r="A1" s="1183" t="s">
        <v>258</v>
      </c>
      <c r="B1" s="1183"/>
      <c r="C1" s="1183"/>
      <c r="D1" s="1183"/>
      <c r="E1" s="1183"/>
      <c r="F1" s="1183"/>
      <c r="G1" s="118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23" t="s">
        <v>262</v>
      </c>
      <c r="C4" s="17"/>
      <c r="D4" s="278"/>
      <c r="E4" s="363"/>
      <c r="F4" s="333"/>
    </row>
    <row r="5" spans="1:10" ht="15" customHeight="1" x14ac:dyDescent="0.25">
      <c r="A5" s="1213" t="s">
        <v>68</v>
      </c>
      <c r="B5" s="1224"/>
      <c r="C5" s="478">
        <v>53</v>
      </c>
      <c r="D5" s="331">
        <v>44511</v>
      </c>
      <c r="E5" s="332">
        <v>17842.46</v>
      </c>
      <c r="F5" s="333">
        <v>22</v>
      </c>
      <c r="G5" s="1082">
        <v>17725</v>
      </c>
      <c r="H5" s="59">
        <f>E4+E5+E6-G5</f>
        <v>117.45999999999913</v>
      </c>
    </row>
    <row r="6" spans="1:10" ht="16.5" thickBot="1" x14ac:dyDescent="0.3">
      <c r="A6" s="1214"/>
      <c r="B6" s="1225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7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0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0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0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0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0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0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0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0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0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0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0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1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1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1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2">
        <v>646</v>
      </c>
      <c r="G22" s="281" t="s">
        <v>392</v>
      </c>
      <c r="H22" s="282">
        <v>55</v>
      </c>
      <c r="I22" s="317">
        <f t="shared" si="3"/>
        <v>5777.4599999999991</v>
      </c>
      <c r="J22" s="1081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1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1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1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1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1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1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1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1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1">
        <f t="shared" si="4"/>
        <v>0</v>
      </c>
    </row>
    <row r="32" spans="1:10" ht="15.75" thickBot="1" x14ac:dyDescent="0.3">
      <c r="A32" s="4"/>
      <c r="B32" s="84"/>
      <c r="C32" s="37"/>
      <c r="D32" s="681">
        <f t="shared" si="5"/>
        <v>0</v>
      </c>
      <c r="E32" s="356"/>
      <c r="F32" s="280">
        <v>0</v>
      </c>
      <c r="G32" s="228"/>
      <c r="H32" s="217"/>
      <c r="J32" s="1081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1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1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217" t="s">
        <v>11</v>
      </c>
      <c r="D36" s="1218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7" t="s">
        <v>223</v>
      </c>
      <c r="B1" s="1197"/>
      <c r="C1" s="1197"/>
      <c r="D1" s="1197"/>
      <c r="E1" s="1197"/>
      <c r="F1" s="1197"/>
      <c r="G1" s="1197"/>
      <c r="H1" s="11">
        <v>1</v>
      </c>
      <c r="I1" s="136"/>
      <c r="J1" s="74"/>
      <c r="M1" s="1197" t="str">
        <f>A1</f>
        <v>INVENTARIO       DEL MES DE OCTUBRE 2021</v>
      </c>
      <c r="N1" s="1197"/>
      <c r="O1" s="1197"/>
      <c r="P1" s="1197"/>
      <c r="Q1" s="1197"/>
      <c r="R1" s="1197"/>
      <c r="S1" s="1197"/>
      <c r="T1" s="11">
        <v>2</v>
      </c>
      <c r="U1" s="136"/>
      <c r="V1" s="74"/>
      <c r="Y1" s="1193" t="s">
        <v>258</v>
      </c>
      <c r="Z1" s="1193"/>
      <c r="AA1" s="1193"/>
      <c r="AB1" s="1193"/>
      <c r="AC1" s="1193"/>
      <c r="AD1" s="1193"/>
      <c r="AE1" s="1193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26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26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26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26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26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26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1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1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1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5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5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5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5"/>
      <c r="F37" s="242">
        <f t="shared" si="16"/>
        <v>0</v>
      </c>
      <c r="G37" s="1053"/>
      <c r="H37" s="1054"/>
      <c r="I37" s="1055">
        <f t="shared" si="9"/>
        <v>72.639999999999432</v>
      </c>
      <c r="J37" s="1056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2"/>
      <c r="F38" s="242">
        <f t="shared" si="16"/>
        <v>72.64</v>
      </c>
      <c r="G38" s="1053"/>
      <c r="H38" s="1054"/>
      <c r="I38" s="1055">
        <f t="shared" si="9"/>
        <v>-5.6843418860808015E-13</v>
      </c>
      <c r="J38" s="1056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2"/>
      <c r="F39" s="242">
        <f t="shared" si="16"/>
        <v>0</v>
      </c>
      <c r="G39" s="1053"/>
      <c r="H39" s="1054"/>
      <c r="I39" s="1055">
        <f t="shared" si="9"/>
        <v>-5.6843418860808015E-13</v>
      </c>
      <c r="J39" s="1056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2"/>
      <c r="F40" s="242">
        <f t="shared" si="16"/>
        <v>0</v>
      </c>
      <c r="G40" s="1053"/>
      <c r="H40" s="1054"/>
      <c r="I40" s="1055">
        <f t="shared" si="9"/>
        <v>-5.6843418860808015E-13</v>
      </c>
      <c r="J40" s="1056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2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2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2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2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2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2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2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2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27" t="s">
        <v>19</v>
      </c>
      <c r="D73" s="1228"/>
      <c r="E73" s="39">
        <f>E4+E5-F70+E6+E7</f>
        <v>0</v>
      </c>
      <c r="F73" s="6"/>
      <c r="G73" s="6"/>
      <c r="H73" s="17"/>
      <c r="I73" s="136"/>
      <c r="J73" s="74"/>
      <c r="O73" s="1227" t="s">
        <v>19</v>
      </c>
      <c r="P73" s="1228"/>
      <c r="Q73" s="39">
        <f>Q4+Q5-R70+Q6+Q7</f>
        <v>172.5270000000001</v>
      </c>
      <c r="R73" s="6"/>
      <c r="S73" s="6"/>
      <c r="T73" s="17"/>
      <c r="U73" s="136"/>
      <c r="V73" s="74"/>
      <c r="AA73" s="1227" t="s">
        <v>19</v>
      </c>
      <c r="AB73" s="1228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29" t="s">
        <v>19</v>
      </c>
      <c r="J7" s="123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0"/>
      <c r="J8" s="1232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7" t="s">
        <v>19</v>
      </c>
      <c r="D64" s="122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7" t="s">
        <v>224</v>
      </c>
      <c r="B1" s="1197"/>
      <c r="C1" s="1197"/>
      <c r="D1" s="1197"/>
      <c r="E1" s="1197"/>
      <c r="F1" s="1197"/>
      <c r="G1" s="1197"/>
      <c r="H1" s="11">
        <v>1</v>
      </c>
      <c r="K1" s="1197" t="str">
        <f>A1</f>
        <v>INVENTARIO     DEL MES DE OCTUBRE 2021</v>
      </c>
      <c r="L1" s="1197"/>
      <c r="M1" s="1197"/>
      <c r="N1" s="1197"/>
      <c r="O1" s="1197"/>
      <c r="P1" s="1197"/>
      <c r="Q1" s="1197"/>
      <c r="R1" s="11">
        <v>2</v>
      </c>
      <c r="U1" s="1193" t="s">
        <v>258</v>
      </c>
      <c r="V1" s="1193"/>
      <c r="W1" s="1193"/>
      <c r="X1" s="1193"/>
      <c r="Y1" s="1193"/>
      <c r="Z1" s="1193"/>
      <c r="AA1" s="1193"/>
      <c r="AB1" s="11">
        <v>3</v>
      </c>
      <c r="AE1" s="1193" t="s">
        <v>258</v>
      </c>
      <c r="AF1" s="1193"/>
      <c r="AG1" s="1193"/>
      <c r="AH1" s="1193"/>
      <c r="AI1" s="1193"/>
      <c r="AJ1" s="1193"/>
      <c r="AK1" s="119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54" t="s">
        <v>134</v>
      </c>
      <c r="C5" s="703">
        <v>100</v>
      </c>
      <c r="D5" s="264">
        <v>44494</v>
      </c>
      <c r="E5" s="934">
        <v>100</v>
      </c>
      <c r="F5" s="935">
        <v>10</v>
      </c>
      <c r="G5" s="276"/>
      <c r="K5" s="266" t="s">
        <v>104</v>
      </c>
      <c r="L5" s="1233" t="s">
        <v>135</v>
      </c>
      <c r="M5" s="703">
        <v>85</v>
      </c>
      <c r="N5" s="264">
        <v>44494</v>
      </c>
      <c r="O5" s="934">
        <v>100</v>
      </c>
      <c r="P5" s="935">
        <v>10</v>
      </c>
      <c r="Q5" s="276"/>
      <c r="U5" s="266" t="s">
        <v>104</v>
      </c>
      <c r="V5" s="1154" t="s">
        <v>134</v>
      </c>
      <c r="W5" s="703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33" t="s">
        <v>135</v>
      </c>
      <c r="AG5" s="703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56"/>
      <c r="C6" s="638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33"/>
      <c r="M6" s="638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56"/>
      <c r="W6" s="638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33"/>
      <c r="AG6" s="638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5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5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5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5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5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5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5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5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5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5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5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5">
        <v>44520</v>
      </c>
      <c r="P16" s="1057">
        <f t="shared" si="2"/>
        <v>30</v>
      </c>
      <c r="Q16" s="1053" t="s">
        <v>453</v>
      </c>
      <c r="R16" s="1054">
        <v>100</v>
      </c>
      <c r="S16" s="1048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5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5"/>
      <c r="P17" s="1057">
        <f t="shared" si="2"/>
        <v>0</v>
      </c>
      <c r="Q17" s="1053"/>
      <c r="R17" s="1054"/>
      <c r="S17" s="1048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5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5"/>
      <c r="P18" s="1057">
        <f t="shared" si="2"/>
        <v>0</v>
      </c>
      <c r="Q18" s="1053"/>
      <c r="R18" s="1054"/>
      <c r="S18" s="1048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5"/>
      <c r="F19" s="1057">
        <f t="shared" si="8"/>
        <v>0</v>
      </c>
      <c r="G19" s="1053"/>
      <c r="H19" s="1054"/>
      <c r="I19" s="1048">
        <f t="shared" si="9"/>
        <v>10</v>
      </c>
      <c r="K19" s="126"/>
      <c r="L19" s="84">
        <f t="shared" si="1"/>
        <v>0</v>
      </c>
      <c r="M19" s="15"/>
      <c r="N19" s="280"/>
      <c r="O19" s="313"/>
      <c r="P19" s="1045">
        <f t="shared" si="2"/>
        <v>0</v>
      </c>
      <c r="Q19" s="1046"/>
      <c r="R19" s="1047"/>
      <c r="S19" s="1048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5"/>
      <c r="F20" s="1057">
        <f t="shared" si="8"/>
        <v>0</v>
      </c>
      <c r="G20" s="1053"/>
      <c r="H20" s="1054"/>
      <c r="I20" s="1048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5"/>
      <c r="F21" s="1057">
        <v>10</v>
      </c>
      <c r="G21" s="1053"/>
      <c r="H21" s="1054"/>
      <c r="I21" s="1048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5">
        <f t="shared" si="8"/>
        <v>0</v>
      </c>
      <c r="G22" s="1046"/>
      <c r="H22" s="1047"/>
      <c r="I22" s="1048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91" t="s">
        <v>11</v>
      </c>
      <c r="D83" s="1192"/>
      <c r="E83" s="58">
        <f>E5+E6-F78+E7</f>
        <v>0</v>
      </c>
      <c r="F83" s="74"/>
      <c r="M83" s="1191" t="s">
        <v>11</v>
      </c>
      <c r="N83" s="1192"/>
      <c r="O83" s="58">
        <f>O5+O6-P78+O7</f>
        <v>0</v>
      </c>
      <c r="P83" s="74"/>
      <c r="W83" s="1191" t="s">
        <v>11</v>
      </c>
      <c r="X83" s="1192"/>
      <c r="Y83" s="58">
        <f>Y5+Y6-Z78+Y7</f>
        <v>30</v>
      </c>
      <c r="Z83" s="74"/>
      <c r="AG83" s="1191" t="s">
        <v>11</v>
      </c>
      <c r="AH83" s="1192"/>
      <c r="AI83" s="58">
        <f>AI5+AI6-AJ78+AI7</f>
        <v>80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4" t="s">
        <v>258</v>
      </c>
      <c r="B1" s="1234"/>
      <c r="C1" s="1234"/>
      <c r="D1" s="1234"/>
      <c r="E1" s="1234"/>
      <c r="F1" s="1234"/>
      <c r="G1" s="1234"/>
      <c r="H1" s="100">
        <v>1</v>
      </c>
    </row>
    <row r="2" spans="1:11" ht="15.75" thickBot="1" x14ac:dyDescent="0.3">
      <c r="B2" s="689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39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6"/>
      <c r="B6" s="1240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6"/>
      <c r="B7" s="1240"/>
      <c r="C7" s="310"/>
      <c r="D7" s="466"/>
      <c r="E7" s="364"/>
      <c r="F7" s="335"/>
      <c r="G7" s="259"/>
      <c r="H7" s="256"/>
      <c r="I7" s="759"/>
      <c r="J7" s="578"/>
    </row>
    <row r="8" spans="1:11" ht="16.5" customHeight="1" thickTop="1" thickBot="1" x14ac:dyDescent="0.3">
      <c r="A8" s="256"/>
      <c r="B8" s="690"/>
      <c r="C8" s="310"/>
      <c r="D8" s="331"/>
      <c r="E8" s="464"/>
      <c r="F8" s="465"/>
      <c r="G8" s="259"/>
      <c r="H8" s="256"/>
      <c r="I8" s="1235" t="s">
        <v>50</v>
      </c>
      <c r="J8" s="123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0" t="s">
        <v>15</v>
      </c>
      <c r="H9" s="761"/>
      <c r="I9" s="1236"/>
      <c r="J9" s="1238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5">
        <f t="shared" si="0"/>
        <v>0</v>
      </c>
      <c r="G11" s="1046"/>
      <c r="H11" s="1047"/>
      <c r="I11" s="1106">
        <f>I10-F11</f>
        <v>0</v>
      </c>
      <c r="J11" s="1107">
        <f>J10-C11</f>
        <v>0</v>
      </c>
      <c r="K11" s="256"/>
    </row>
    <row r="12" spans="1:11" x14ac:dyDescent="0.25">
      <c r="A12" s="81" t="s">
        <v>32</v>
      </c>
      <c r="B12" s="84"/>
      <c r="C12" s="15"/>
      <c r="D12" s="865"/>
      <c r="E12" s="857"/>
      <c r="F12" s="1057">
        <f t="shared" si="0"/>
        <v>0</v>
      </c>
      <c r="G12" s="1053"/>
      <c r="H12" s="1054"/>
      <c r="I12" s="1106">
        <f t="shared" ref="I12:I26" si="1">I11-F12</f>
        <v>0</v>
      </c>
      <c r="J12" s="1107">
        <f t="shared" ref="J12:J26" si="2">J11-C12</f>
        <v>0</v>
      </c>
      <c r="K12" s="256"/>
    </row>
    <row r="13" spans="1:11" x14ac:dyDescent="0.25">
      <c r="A13" s="82"/>
      <c r="B13" s="84"/>
      <c r="C13" s="15"/>
      <c r="D13" s="865">
        <v>0</v>
      </c>
      <c r="E13" s="858"/>
      <c r="F13" s="1057">
        <f t="shared" si="0"/>
        <v>0</v>
      </c>
      <c r="G13" s="1053"/>
      <c r="H13" s="1054"/>
      <c r="I13" s="1106">
        <f t="shared" si="1"/>
        <v>0</v>
      </c>
      <c r="J13" s="1107">
        <f t="shared" si="2"/>
        <v>0</v>
      </c>
      <c r="K13" s="256"/>
    </row>
    <row r="14" spans="1:11" x14ac:dyDescent="0.25">
      <c r="A14" s="84"/>
      <c r="B14" s="84"/>
      <c r="C14" s="15"/>
      <c r="D14" s="865">
        <v>0</v>
      </c>
      <c r="E14" s="858"/>
      <c r="F14" s="1057">
        <f t="shared" si="0"/>
        <v>0</v>
      </c>
      <c r="G14" s="1053"/>
      <c r="H14" s="1054"/>
      <c r="I14" s="1106">
        <f t="shared" si="1"/>
        <v>0</v>
      </c>
      <c r="J14" s="1107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5">
        <v>0</v>
      </c>
      <c r="E15" s="858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5">
        <v>0</v>
      </c>
      <c r="E16" s="857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5">
        <v>0</v>
      </c>
      <c r="E17" s="858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5">
        <v>0</v>
      </c>
      <c r="E18" s="858"/>
      <c r="F18" s="242">
        <f t="shared" si="0"/>
        <v>0</v>
      </c>
      <c r="G18" s="866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5">
        <v>0</v>
      </c>
      <c r="E19" s="858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5">
        <v>0</v>
      </c>
      <c r="E20" s="857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5">
        <v>0</v>
      </c>
      <c r="E21" s="857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7" t="s">
        <v>11</v>
      </c>
      <c r="D40" s="121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7" t="s">
        <v>127</v>
      </c>
      <c r="B1" s="1197"/>
      <c r="C1" s="1197"/>
      <c r="D1" s="1197"/>
      <c r="E1" s="1197"/>
      <c r="F1" s="1197"/>
      <c r="G1" s="1197"/>
      <c r="H1" s="100">
        <v>1</v>
      </c>
      <c r="L1" s="1193" t="s">
        <v>258</v>
      </c>
      <c r="M1" s="1193"/>
      <c r="N1" s="1193"/>
      <c r="O1" s="1193"/>
      <c r="P1" s="1193"/>
      <c r="Q1" s="1193"/>
      <c r="R1" s="1193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4">
        <v>245.97</v>
      </c>
      <c r="Q4" s="333">
        <v>14</v>
      </c>
    </row>
    <row r="5" spans="1:21" ht="15" customHeight="1" thickBot="1" x14ac:dyDescent="0.3">
      <c r="A5" s="1243" t="s">
        <v>67</v>
      </c>
      <c r="B5" s="1245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49" t="s">
        <v>67</v>
      </c>
      <c r="M5" s="1245" t="s">
        <v>105</v>
      </c>
      <c r="N5" s="263">
        <v>60</v>
      </c>
      <c r="O5" s="331">
        <v>44519</v>
      </c>
      <c r="P5" s="1025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44"/>
      <c r="B6" s="1246"/>
      <c r="C6" s="263"/>
      <c r="D6" s="331"/>
      <c r="E6" s="334"/>
      <c r="F6" s="335"/>
      <c r="G6" s="256"/>
      <c r="I6" s="1247" t="s">
        <v>3</v>
      </c>
      <c r="J6" s="1241" t="s">
        <v>4</v>
      </c>
      <c r="L6" s="1250"/>
      <c r="M6" s="1246"/>
      <c r="N6" s="263">
        <v>62</v>
      </c>
      <c r="O6" s="331">
        <v>44526</v>
      </c>
      <c r="P6" s="1024">
        <v>1027.9100000000001</v>
      </c>
      <c r="Q6" s="333">
        <v>37</v>
      </c>
      <c r="R6" s="256"/>
      <c r="T6" s="1247" t="s">
        <v>3</v>
      </c>
      <c r="U6" s="124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8"/>
      <c r="J7" s="1242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8"/>
      <c r="U7" s="1242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2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2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2">
        <v>111.29</v>
      </c>
      <c r="E21" s="829">
        <v>44474</v>
      </c>
      <c r="F21" s="720">
        <f t="shared" si="6"/>
        <v>111.29</v>
      </c>
      <c r="G21" s="721" t="s">
        <v>139</v>
      </c>
      <c r="H21" s="895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2">
        <v>111.1</v>
      </c>
      <c r="E22" s="829">
        <v>44477</v>
      </c>
      <c r="F22" s="720">
        <f t="shared" si="6"/>
        <v>111.1</v>
      </c>
      <c r="G22" s="721" t="s">
        <v>141</v>
      </c>
      <c r="H22" s="895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2">
        <v>23.29</v>
      </c>
      <c r="E23" s="829">
        <v>44480</v>
      </c>
      <c r="F23" s="720">
        <f t="shared" si="6"/>
        <v>23.29</v>
      </c>
      <c r="G23" s="721" t="s">
        <v>145</v>
      </c>
      <c r="H23" s="895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2">
        <v>48.57</v>
      </c>
      <c r="E24" s="831">
        <v>44482</v>
      </c>
      <c r="F24" s="720">
        <f t="shared" si="6"/>
        <v>48.57</v>
      </c>
      <c r="G24" s="721" t="s">
        <v>147</v>
      </c>
      <c r="H24" s="895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2">
        <v>48.01</v>
      </c>
      <c r="E25" s="831">
        <v>44482</v>
      </c>
      <c r="F25" s="720">
        <f t="shared" si="6"/>
        <v>48.01</v>
      </c>
      <c r="G25" s="721" t="s">
        <v>148</v>
      </c>
      <c r="H25" s="895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2">
        <v>22.83</v>
      </c>
      <c r="E26" s="831">
        <v>44483</v>
      </c>
      <c r="F26" s="720">
        <f t="shared" si="6"/>
        <v>22.83</v>
      </c>
      <c r="G26" s="721" t="s">
        <v>150</v>
      </c>
      <c r="H26" s="895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2">
        <v>106.01</v>
      </c>
      <c r="E27" s="831">
        <v>44485</v>
      </c>
      <c r="F27" s="720">
        <f t="shared" si="6"/>
        <v>106.01</v>
      </c>
      <c r="G27" s="721" t="s">
        <v>154</v>
      </c>
      <c r="H27" s="895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2">
        <v>23.66</v>
      </c>
      <c r="E28" s="829">
        <v>44490</v>
      </c>
      <c r="F28" s="720">
        <f t="shared" si="6"/>
        <v>23.66</v>
      </c>
      <c r="G28" s="702" t="s">
        <v>151</v>
      </c>
      <c r="H28" s="896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2">
        <v>97.92</v>
      </c>
      <c r="E29" s="829">
        <v>44491</v>
      </c>
      <c r="F29" s="720">
        <f t="shared" si="6"/>
        <v>97.92</v>
      </c>
      <c r="G29" s="702" t="s">
        <v>168</v>
      </c>
      <c r="H29" s="896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2">
        <v>24.87</v>
      </c>
      <c r="E30" s="829">
        <v>44495</v>
      </c>
      <c r="F30" s="720">
        <f t="shared" si="6"/>
        <v>24.87</v>
      </c>
      <c r="G30" s="702" t="s">
        <v>173</v>
      </c>
      <c r="H30" s="896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2">
        <v>118.77</v>
      </c>
      <c r="E31" s="829">
        <v>44496</v>
      </c>
      <c r="F31" s="720">
        <f t="shared" si="6"/>
        <v>118.77</v>
      </c>
      <c r="G31" s="702" t="s">
        <v>177</v>
      </c>
      <c r="H31" s="896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2">
        <v>99.52</v>
      </c>
      <c r="E32" s="829">
        <v>44501</v>
      </c>
      <c r="F32" s="720">
        <f t="shared" si="6"/>
        <v>99.52</v>
      </c>
      <c r="G32" s="702" t="s">
        <v>192</v>
      </c>
      <c r="H32" s="896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2">
        <v>106.22</v>
      </c>
      <c r="E33" s="829">
        <v>44501</v>
      </c>
      <c r="F33" s="720">
        <f t="shared" si="6"/>
        <v>106.22</v>
      </c>
      <c r="G33" s="721" t="s">
        <v>194</v>
      </c>
      <c r="H33" s="895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2">
        <v>51.43</v>
      </c>
      <c r="E34" s="829">
        <v>44501</v>
      </c>
      <c r="F34" s="720">
        <f t="shared" si="6"/>
        <v>51.43</v>
      </c>
      <c r="G34" s="721" t="s">
        <v>194</v>
      </c>
      <c r="H34" s="895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2">
        <v>39.68</v>
      </c>
      <c r="E35" s="830">
        <v>44501</v>
      </c>
      <c r="F35" s="720">
        <f t="shared" si="6"/>
        <v>39.68</v>
      </c>
      <c r="G35" s="721" t="s">
        <v>195</v>
      </c>
      <c r="H35" s="895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2">
        <v>62.83</v>
      </c>
      <c r="E36" s="830">
        <v>44503</v>
      </c>
      <c r="F36" s="720">
        <f t="shared" si="6"/>
        <v>62.83</v>
      </c>
      <c r="G36" s="721" t="s">
        <v>199</v>
      </c>
      <c r="H36" s="895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2">
        <v>122.57</v>
      </c>
      <c r="E37" s="830">
        <v>44505</v>
      </c>
      <c r="F37" s="720">
        <f t="shared" si="6"/>
        <v>122.57</v>
      </c>
      <c r="G37" s="721" t="s">
        <v>203</v>
      </c>
      <c r="H37" s="895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2">
        <v>487.32</v>
      </c>
      <c r="E38" s="830">
        <v>44506</v>
      </c>
      <c r="F38" s="720">
        <f t="shared" si="6"/>
        <v>487.32</v>
      </c>
      <c r="G38" s="721" t="s">
        <v>207</v>
      </c>
      <c r="H38" s="895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66">
        <v>461.89</v>
      </c>
      <c r="E39" s="349">
        <v>44511</v>
      </c>
      <c r="F39" s="242">
        <f t="shared" si="6"/>
        <v>461.89</v>
      </c>
      <c r="G39" s="183" t="s">
        <v>398</v>
      </c>
      <c r="H39" s="1112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66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66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66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66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66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66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3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3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66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66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66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66">
        <v>114.6</v>
      </c>
      <c r="E51" s="349">
        <v>44529</v>
      </c>
      <c r="F51" s="242">
        <f t="shared" si="6"/>
        <v>114.6</v>
      </c>
      <c r="G51" s="1114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66">
        <v>210.66</v>
      </c>
      <c r="E52" s="349">
        <v>44529</v>
      </c>
      <c r="F52" s="242">
        <f t="shared" si="6"/>
        <v>210.66</v>
      </c>
      <c r="G52" s="1115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66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66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66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66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66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66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66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66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66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67">
        <f>C62*B33</f>
        <v>0</v>
      </c>
      <c r="E62" s="968"/>
      <c r="F62" s="969">
        <f t="shared" si="6"/>
        <v>0</v>
      </c>
      <c r="G62" s="970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217" t="s">
        <v>11</v>
      </c>
      <c r="D66" s="1218"/>
      <c r="E66" s="152">
        <f>E5+E4+E6+-F63</f>
        <v>4041.96</v>
      </c>
      <c r="L66" s="47"/>
      <c r="N66" s="1217" t="s">
        <v>11</v>
      </c>
      <c r="O66" s="1218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3" t="s">
        <v>258</v>
      </c>
      <c r="B1" s="1193"/>
      <c r="C1" s="1193"/>
      <c r="D1" s="1193"/>
      <c r="E1" s="1193"/>
      <c r="F1" s="1193"/>
      <c r="G1" s="119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213" t="s">
        <v>67</v>
      </c>
      <c r="B5" s="1245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214"/>
      <c r="B6" s="1246"/>
      <c r="C6" s="263"/>
      <c r="D6" s="331"/>
      <c r="E6" s="334"/>
      <c r="F6" s="335"/>
      <c r="G6" s="256"/>
      <c r="I6" s="1247" t="s">
        <v>3</v>
      </c>
      <c r="J6" s="124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8"/>
      <c r="J7" s="1242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4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4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4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7" t="s">
        <v>11</v>
      </c>
      <c r="D33" s="1218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97" t="s">
        <v>225</v>
      </c>
      <c r="B1" s="1197"/>
      <c r="C1" s="1197"/>
      <c r="D1" s="1197"/>
      <c r="E1" s="1197"/>
      <c r="F1" s="1197"/>
      <c r="G1" s="1197"/>
      <c r="H1" s="100">
        <v>1</v>
      </c>
      <c r="L1" s="1193" t="s">
        <v>258</v>
      </c>
      <c r="M1" s="1193"/>
      <c r="N1" s="1193"/>
      <c r="O1" s="1193"/>
      <c r="P1" s="1193"/>
      <c r="Q1" s="1193"/>
      <c r="R1" s="1193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51" t="s">
        <v>564</v>
      </c>
      <c r="N4" s="67"/>
      <c r="O4" s="261"/>
      <c r="P4" s="202"/>
      <c r="Q4" s="150"/>
    </row>
    <row r="5" spans="1:21" ht="16.5" customHeight="1" thickBot="1" x14ac:dyDescent="0.3">
      <c r="A5" s="1255" t="s">
        <v>67</v>
      </c>
      <c r="B5" s="1240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52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55"/>
      <c r="B6" s="1240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53"/>
      <c r="N6" s="263"/>
      <c r="O6" s="261"/>
      <c r="P6" s="494"/>
      <c r="Q6" s="284"/>
      <c r="R6" s="256"/>
      <c r="S6" s="256"/>
      <c r="T6" s="1247" t="s">
        <v>3</v>
      </c>
      <c r="U6" s="1241" t="s">
        <v>4</v>
      </c>
    </row>
    <row r="7" spans="1:21" ht="16.5" customHeight="1" thickTop="1" thickBot="1" x14ac:dyDescent="0.3">
      <c r="A7" s="306"/>
      <c r="B7" s="855"/>
      <c r="C7" s="499"/>
      <c r="D7" s="264"/>
      <c r="E7" s="567"/>
      <c r="F7" s="150"/>
      <c r="G7" s="256"/>
      <c r="I7" s="1258" t="s">
        <v>3</v>
      </c>
      <c r="J7" s="1256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8"/>
      <c r="U7" s="1254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59"/>
      <c r="J8" s="1257"/>
      <c r="L8" s="81" t="s">
        <v>32</v>
      </c>
      <c r="M8" s="705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5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66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5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66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5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66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5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66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5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5">
        <f t="shared" si="2"/>
        <v>0</v>
      </c>
      <c r="G14" s="1046"/>
      <c r="H14" s="1047"/>
      <c r="I14" s="887">
        <f t="shared" si="6"/>
        <v>0</v>
      </c>
      <c r="J14" s="1103">
        <f t="shared" si="7"/>
        <v>0</v>
      </c>
      <c r="M14" s="705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4"/>
      <c r="B15" s="316"/>
      <c r="C15" s="15"/>
      <c r="D15" s="197">
        <f t="shared" si="8"/>
        <v>0</v>
      </c>
      <c r="E15" s="347"/>
      <c r="F15" s="1045">
        <f t="shared" si="2"/>
        <v>0</v>
      </c>
      <c r="G15" s="1046"/>
      <c r="H15" s="1047"/>
      <c r="I15" s="887">
        <f t="shared" si="6"/>
        <v>0</v>
      </c>
      <c r="J15" s="1103">
        <f t="shared" si="7"/>
        <v>0</v>
      </c>
      <c r="M15" s="705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5">
        <f t="shared" si="2"/>
        <v>0</v>
      </c>
      <c r="G16" s="1046"/>
      <c r="H16" s="1047"/>
      <c r="I16" s="887">
        <f t="shared" si="6"/>
        <v>0</v>
      </c>
      <c r="J16" s="1103">
        <f t="shared" si="7"/>
        <v>0</v>
      </c>
      <c r="L16" s="198"/>
      <c r="M16" s="705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5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5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5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5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5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5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5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5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5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5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5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5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5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5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5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5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26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5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5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217" t="s">
        <v>11</v>
      </c>
      <c r="O36" s="1218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217" t="s">
        <v>11</v>
      </c>
      <c r="D48" s="1218"/>
      <c r="E48" s="152" t="e">
        <f>E6+E5+#REF!+-F45</f>
        <v>#REF!</v>
      </c>
    </row>
  </sheetData>
  <mergeCells count="11">
    <mergeCell ref="C48:D48"/>
    <mergeCell ref="A1:G1"/>
    <mergeCell ref="A5:A6"/>
    <mergeCell ref="B5:B6"/>
    <mergeCell ref="J7:J8"/>
    <mergeCell ref="I7:I8"/>
    <mergeCell ref="L1:R1"/>
    <mergeCell ref="M4:M6"/>
    <mergeCell ref="T6:T7"/>
    <mergeCell ref="U6:U7"/>
    <mergeCell ref="N36:O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93" t="s">
        <v>258</v>
      </c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60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61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2"/>
      <c r="E9" s="725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5"/>
      <c r="E10" s="726"/>
      <c r="F10" s="468">
        <f t="shared" ref="F10:F29" si="0">D10</f>
        <v>0</v>
      </c>
      <c r="G10" s="501"/>
      <c r="H10" s="663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5"/>
      <c r="E11" s="762"/>
      <c r="F11" s="468">
        <f t="shared" si="0"/>
        <v>0</v>
      </c>
      <c r="G11" s="501"/>
      <c r="H11" s="663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5"/>
      <c r="E12" s="762"/>
      <c r="F12" s="468">
        <f t="shared" si="0"/>
        <v>0</v>
      </c>
      <c r="G12" s="501"/>
      <c r="H12" s="663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5"/>
      <c r="E13" s="762"/>
      <c r="F13" s="468">
        <f t="shared" si="0"/>
        <v>0</v>
      </c>
      <c r="G13" s="501"/>
      <c r="H13" s="663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5"/>
      <c r="E14" s="726"/>
      <c r="F14" s="468">
        <f t="shared" si="0"/>
        <v>0</v>
      </c>
      <c r="G14" s="501"/>
      <c r="H14" s="663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5"/>
      <c r="E15" s="726"/>
      <c r="F15" s="468">
        <f t="shared" si="0"/>
        <v>0</v>
      </c>
      <c r="G15" s="501"/>
      <c r="H15" s="663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5"/>
      <c r="E16" s="726"/>
      <c r="F16" s="468">
        <f t="shared" si="0"/>
        <v>0</v>
      </c>
      <c r="G16" s="501"/>
      <c r="H16" s="663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5"/>
      <c r="E17" s="727"/>
      <c r="F17" s="468">
        <f t="shared" si="0"/>
        <v>0</v>
      </c>
      <c r="G17" s="501"/>
      <c r="H17" s="663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5"/>
      <c r="E18" s="727"/>
      <c r="F18" s="468">
        <f t="shared" si="0"/>
        <v>0</v>
      </c>
      <c r="G18" s="501"/>
      <c r="H18" s="663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5"/>
      <c r="E19" s="727"/>
      <c r="F19" s="468">
        <f t="shared" si="0"/>
        <v>0</v>
      </c>
      <c r="G19" s="469"/>
      <c r="H19" s="642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5"/>
      <c r="E20" s="727"/>
      <c r="F20" s="468">
        <f t="shared" si="0"/>
        <v>0</v>
      </c>
      <c r="G20" s="469"/>
      <c r="H20" s="642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5"/>
      <c r="E21" s="727"/>
      <c r="F21" s="468">
        <f t="shared" si="0"/>
        <v>0</v>
      </c>
      <c r="G21" s="469"/>
      <c r="H21" s="642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5"/>
      <c r="E22" s="727"/>
      <c r="F22" s="468">
        <f t="shared" si="0"/>
        <v>0</v>
      </c>
      <c r="G22" s="469"/>
      <c r="H22" s="642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5"/>
      <c r="E23" s="727"/>
      <c r="F23" s="468">
        <f t="shared" si="0"/>
        <v>0</v>
      </c>
      <c r="G23" s="469"/>
      <c r="H23" s="642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3"/>
      <c r="E24" s="727"/>
      <c r="F24" s="468">
        <f t="shared" si="0"/>
        <v>0</v>
      </c>
      <c r="G24" s="469"/>
      <c r="H24" s="642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3"/>
      <c r="E25" s="727"/>
      <c r="F25" s="468">
        <f t="shared" si="0"/>
        <v>0</v>
      </c>
      <c r="G25" s="469"/>
      <c r="H25" s="642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3"/>
      <c r="E26" s="727"/>
      <c r="F26" s="468">
        <f t="shared" si="0"/>
        <v>0</v>
      </c>
      <c r="G26" s="469"/>
      <c r="H26" s="642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3"/>
      <c r="E27" s="727"/>
      <c r="F27" s="468">
        <f t="shared" si="0"/>
        <v>0</v>
      </c>
      <c r="G27" s="469"/>
      <c r="H27" s="642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3"/>
      <c r="E28" s="727"/>
      <c r="F28" s="468">
        <f t="shared" si="0"/>
        <v>0</v>
      </c>
      <c r="G28" s="469"/>
      <c r="H28" s="642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3"/>
      <c r="E29" s="727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3"/>
      <c r="E30" s="728"/>
      <c r="F30" s="500"/>
      <c r="G30" s="506"/>
      <c r="H30" s="504"/>
    </row>
    <row r="31" spans="2:10" x14ac:dyDescent="0.25">
      <c r="B31" s="513"/>
      <c r="C31" s="467"/>
      <c r="D31" s="723"/>
      <c r="E31" s="729"/>
      <c r="F31" s="500"/>
      <c r="G31" s="507"/>
      <c r="H31" s="507"/>
    </row>
    <row r="32" spans="2:10" ht="15.75" thickBot="1" x14ac:dyDescent="0.3">
      <c r="B32" s="75"/>
      <c r="C32" s="470"/>
      <c r="D32" s="724"/>
      <c r="E32" s="730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 t="s">
        <v>258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4" t="s">
        <v>68</v>
      </c>
      <c r="B4" s="1262" t="s">
        <v>106</v>
      </c>
      <c r="C4" s="104"/>
      <c r="D4" s="141"/>
      <c r="E4" s="87"/>
      <c r="F4" s="74"/>
      <c r="G4" s="459"/>
    </row>
    <row r="5" spans="1:9" s="1023" customFormat="1" ht="15" customHeight="1" x14ac:dyDescent="0.25">
      <c r="A5" s="1209"/>
      <c r="B5" s="1263"/>
      <c r="C5" s="1018">
        <v>102</v>
      </c>
      <c r="D5" s="1019">
        <v>44523</v>
      </c>
      <c r="E5" s="1020">
        <v>308.61</v>
      </c>
      <c r="F5" s="1017">
        <v>25</v>
      </c>
      <c r="G5" s="1021">
        <f>F32</f>
        <v>308.61</v>
      </c>
      <c r="H5" s="1022">
        <f>E5-G5</f>
        <v>0</v>
      </c>
    </row>
    <row r="6" spans="1:9" s="1023" customFormat="1" ht="15.75" thickBot="1" x14ac:dyDescent="0.3">
      <c r="A6" s="1209"/>
      <c r="G6" s="1017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59"/>
      <c r="E9" s="660"/>
      <c r="F9" s="1067">
        <f t="shared" si="0"/>
        <v>0</v>
      </c>
      <c r="G9" s="1068"/>
      <c r="H9" s="1069"/>
      <c r="I9" s="1070">
        <f>I8-D9</f>
        <v>0</v>
      </c>
    </row>
    <row r="10" spans="1:9" ht="15.75" x14ac:dyDescent="0.25">
      <c r="A10" s="76"/>
      <c r="B10" s="2"/>
      <c r="C10" s="15"/>
      <c r="D10" s="659"/>
      <c r="E10" s="660"/>
      <c r="F10" s="1067">
        <f t="shared" si="0"/>
        <v>0</v>
      </c>
      <c r="G10" s="1068"/>
      <c r="H10" s="1069"/>
      <c r="I10" s="1070">
        <f t="shared" ref="I10:I18" si="1">I9-D10</f>
        <v>0</v>
      </c>
    </row>
    <row r="11" spans="1:9" ht="15.75" x14ac:dyDescent="0.25">
      <c r="A11" s="56"/>
      <c r="B11" s="2"/>
      <c r="C11" s="15"/>
      <c r="D11" s="659"/>
      <c r="E11" s="847"/>
      <c r="F11" s="1067">
        <f t="shared" si="0"/>
        <v>0</v>
      </c>
      <c r="G11" s="1068"/>
      <c r="H11" s="1069"/>
      <c r="I11" s="1070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48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48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48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48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BB1" zoomScaleNormal="100" workbookViewId="0">
      <selection activeCell="BK10" sqref="BK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97" t="s">
        <v>216</v>
      </c>
      <c r="B1" s="1197"/>
      <c r="C1" s="1197"/>
      <c r="D1" s="1197"/>
      <c r="E1" s="1197"/>
      <c r="F1" s="1197"/>
      <c r="G1" s="1197"/>
      <c r="H1" s="11" t="s">
        <v>217</v>
      </c>
      <c r="K1" s="1197" t="str">
        <f>A1</f>
        <v>INVENTARIO DE OCTUBRE  2021</v>
      </c>
      <c r="L1" s="1197"/>
      <c r="M1" s="1197"/>
      <c r="N1" s="1197"/>
      <c r="O1" s="1197"/>
      <c r="P1" s="1197"/>
      <c r="Q1" s="1197"/>
      <c r="R1" s="11" t="s">
        <v>218</v>
      </c>
      <c r="V1" s="1197" t="str">
        <f>K1</f>
        <v>INVENTARIO DE OCTUBRE  2021</v>
      </c>
      <c r="W1" s="1197"/>
      <c r="X1" s="1197"/>
      <c r="Y1" s="1197"/>
      <c r="Z1" s="1197"/>
      <c r="AA1" s="1197"/>
      <c r="AB1" s="1197"/>
      <c r="AC1" s="11" t="s">
        <v>219</v>
      </c>
      <c r="AF1" s="1193" t="s">
        <v>258</v>
      </c>
      <c r="AG1" s="1193"/>
      <c r="AH1" s="1193"/>
      <c r="AI1" s="1193"/>
      <c r="AJ1" s="1193"/>
      <c r="AK1" s="1193"/>
      <c r="AL1" s="1193"/>
      <c r="AM1" s="11">
        <v>4</v>
      </c>
      <c r="AP1" s="1193" t="str">
        <f>AF1</f>
        <v>ENTRADA DEL MES DE NOVIEMBRE 2021</v>
      </c>
      <c r="AQ1" s="1193"/>
      <c r="AR1" s="1193"/>
      <c r="AS1" s="1193"/>
      <c r="AT1" s="1193"/>
      <c r="AU1" s="1193"/>
      <c r="AV1" s="1193"/>
      <c r="AW1" s="11">
        <v>5</v>
      </c>
      <c r="BA1" s="1193" t="str">
        <f>AP1</f>
        <v>ENTRADA DEL MES DE NOVIEMBRE 2021</v>
      </c>
      <c r="BB1" s="1193"/>
      <c r="BC1" s="1193"/>
      <c r="BD1" s="1193"/>
      <c r="BE1" s="1193"/>
      <c r="BF1" s="1193"/>
      <c r="BG1" s="1193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3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4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3"/>
      <c r="AS4" s="264"/>
      <c r="AT4" s="275"/>
      <c r="AU4" s="269"/>
      <c r="AV4" s="166"/>
      <c r="AW4" s="166"/>
      <c r="BA4" s="12"/>
      <c r="BB4" s="12"/>
      <c r="BC4" s="944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94" t="s">
        <v>103</v>
      </c>
      <c r="C5" s="638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95" t="s">
        <v>102</v>
      </c>
      <c r="M5" s="905"/>
      <c r="N5" s="291"/>
      <c r="O5" s="275"/>
      <c r="P5" s="269"/>
      <c r="Q5" s="276"/>
      <c r="V5" s="266" t="s">
        <v>101</v>
      </c>
      <c r="W5" s="1196" t="s">
        <v>212</v>
      </c>
      <c r="X5" s="905"/>
      <c r="Y5" s="291"/>
      <c r="Z5" s="275"/>
      <c r="AA5" s="269"/>
      <c r="AB5" s="276"/>
      <c r="AF5" s="266" t="s">
        <v>108</v>
      </c>
      <c r="AG5" s="1194" t="s">
        <v>103</v>
      </c>
      <c r="AH5" s="638"/>
      <c r="AI5" s="264"/>
      <c r="AJ5" s="283">
        <v>167.16</v>
      </c>
      <c r="AK5" s="269">
        <v>13</v>
      </c>
      <c r="AL5" s="276"/>
      <c r="AP5" s="266" t="s">
        <v>101</v>
      </c>
      <c r="AQ5" s="1195" t="s">
        <v>102</v>
      </c>
      <c r="AR5" s="638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96" t="s">
        <v>212</v>
      </c>
      <c r="BC5" s="905"/>
      <c r="BD5" s="291"/>
      <c r="BE5" s="275"/>
      <c r="BF5" s="269"/>
      <c r="BG5" s="276"/>
    </row>
    <row r="6" spans="1:61" x14ac:dyDescent="0.25">
      <c r="A6" s="664"/>
      <c r="B6" s="1194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95"/>
      <c r="M6" s="638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96"/>
      <c r="X6" s="638"/>
      <c r="Y6" s="264"/>
      <c r="Z6" s="283"/>
      <c r="AA6" s="269"/>
      <c r="AB6" s="278">
        <f>AA78</f>
        <v>58.39</v>
      </c>
      <c r="AC6" s="7">
        <f>Z6-AB6+Z7+Z5-AB5+Z4</f>
        <v>0</v>
      </c>
      <c r="AF6" s="664"/>
      <c r="AG6" s="1194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95"/>
      <c r="AR6" s="905">
        <v>92</v>
      </c>
      <c r="AS6" s="264">
        <v>44515</v>
      </c>
      <c r="AT6" s="941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96"/>
      <c r="BC6" s="638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07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5"/>
      <c r="N7" s="264"/>
      <c r="O7" s="941"/>
      <c r="P7" s="314"/>
      <c r="Q7" s="256"/>
      <c r="V7" s="256"/>
      <c r="W7" s="289"/>
      <c r="X7" s="905"/>
      <c r="Y7" s="264"/>
      <c r="Z7" s="941"/>
      <c r="AA7" s="314"/>
      <c r="AB7" s="256"/>
      <c r="AF7" s="256"/>
      <c r="AG7" s="289"/>
      <c r="AH7" s="907"/>
      <c r="AI7" s="264"/>
      <c r="AJ7" s="70"/>
      <c r="AK7" s="74"/>
      <c r="AL7" s="256"/>
      <c r="AP7" s="256"/>
      <c r="AQ7" s="289"/>
      <c r="AR7" s="905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5">
        <v>120</v>
      </c>
      <c r="BD7" s="264">
        <v>44530</v>
      </c>
      <c r="BE7" s="941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5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5">
        <f t="shared" si="2"/>
        <v>0</v>
      </c>
      <c r="AB10" s="1046"/>
      <c r="AC10" s="1047"/>
      <c r="AD10" s="1048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5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5">
        <f t="shared" si="2"/>
        <v>0</v>
      </c>
      <c r="AB11" s="1046"/>
      <c r="AC11" s="1047"/>
      <c r="AD11" s="1048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5"/>
      <c r="P12" s="1057">
        <f t="shared" si="1"/>
        <v>0</v>
      </c>
      <c r="Q12" s="1053"/>
      <c r="R12" s="1054"/>
      <c r="S12" s="1048">
        <f t="shared" si="9"/>
        <v>0</v>
      </c>
      <c r="V12" s="206"/>
      <c r="W12" s="84">
        <f t="shared" si="10"/>
        <v>0</v>
      </c>
      <c r="X12" s="74"/>
      <c r="Y12" s="280"/>
      <c r="Z12" s="313"/>
      <c r="AA12" s="1045">
        <f t="shared" si="2"/>
        <v>0</v>
      </c>
      <c r="AB12" s="1046"/>
      <c r="AC12" s="1047"/>
      <c r="AD12" s="1048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5"/>
      <c r="P13" s="1057">
        <f t="shared" si="1"/>
        <v>0</v>
      </c>
      <c r="Q13" s="1053"/>
      <c r="R13" s="1054"/>
      <c r="S13" s="1048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5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5">
        <f t="shared" si="1"/>
        <v>0</v>
      </c>
      <c r="Q14" s="1046"/>
      <c r="R14" s="1047"/>
      <c r="S14" s="1048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5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5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5"/>
      <c r="F17" s="1057">
        <f t="shared" si="0"/>
        <v>0</v>
      </c>
      <c r="G17" s="1053"/>
      <c r="H17" s="1054"/>
      <c r="I17" s="1048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5"/>
      <c r="F18" s="1057">
        <v>167.16</v>
      </c>
      <c r="G18" s="1053"/>
      <c r="H18" s="1054"/>
      <c r="I18" s="1048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5">
        <f t="shared" si="0"/>
        <v>0</v>
      </c>
      <c r="G19" s="1046"/>
      <c r="H19" s="1047"/>
      <c r="I19" s="1048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5">
        <f t="shared" si="0"/>
        <v>0</v>
      </c>
      <c r="G20" s="1046"/>
      <c r="H20" s="1047"/>
      <c r="I20" s="1048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2"/>
      <c r="F25" s="360">
        <f t="shared" si="0"/>
        <v>0</v>
      </c>
      <c r="G25" s="883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2"/>
      <c r="AK25" s="360">
        <f t="shared" si="3"/>
        <v>0</v>
      </c>
      <c r="AL25" s="883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91" t="s">
        <v>11</v>
      </c>
      <c r="D83" s="1192"/>
      <c r="E83" s="58">
        <f>E5+E6-F78+E7</f>
        <v>-385.34000000000026</v>
      </c>
      <c r="F83" s="74"/>
      <c r="M83" s="1191" t="s">
        <v>11</v>
      </c>
      <c r="N83" s="1192"/>
      <c r="O83" s="58">
        <f>O5+O6-P78+O7</f>
        <v>-395.54</v>
      </c>
      <c r="P83" s="74"/>
      <c r="X83" s="1191" t="s">
        <v>11</v>
      </c>
      <c r="Y83" s="1192"/>
      <c r="Z83" s="58">
        <f>Z5+Z6-AA78+Z7</f>
        <v>-58.39</v>
      </c>
      <c r="AA83" s="74"/>
      <c r="AH83" s="1191" t="s">
        <v>11</v>
      </c>
      <c r="AI83" s="1192"/>
      <c r="AJ83" s="58">
        <f>AJ5+AJ6-AK78+AJ7</f>
        <v>857.0200000000001</v>
      </c>
      <c r="AK83" s="74"/>
      <c r="AR83" s="1191" t="s">
        <v>11</v>
      </c>
      <c r="AS83" s="1192"/>
      <c r="AT83" s="58">
        <f>AT5+AT6-AU78+AT7</f>
        <v>1059</v>
      </c>
      <c r="AU83" s="74"/>
      <c r="BC83" s="1191" t="s">
        <v>11</v>
      </c>
      <c r="BD83" s="1192"/>
      <c r="BE83" s="58">
        <f>BE5+BE6-BF78+BE7</f>
        <v>549.76</v>
      </c>
      <c r="BF83" s="74"/>
    </row>
  </sheetData>
  <sortState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7" t="s">
        <v>226</v>
      </c>
      <c r="B1" s="1197"/>
      <c r="C1" s="1197"/>
      <c r="D1" s="1197"/>
      <c r="E1" s="1197"/>
      <c r="F1" s="1197"/>
      <c r="G1" s="11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88" t="s">
        <v>53</v>
      </c>
      <c r="B5" s="1190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88"/>
      <c r="B6" s="1190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91" t="s">
        <v>11</v>
      </c>
      <c r="D60" s="119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7" t="s">
        <v>227</v>
      </c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09"/>
      <c r="C4" s="104"/>
      <c r="D4" s="141"/>
      <c r="E4" s="87"/>
      <c r="F4" s="74"/>
      <c r="G4" s="916"/>
    </row>
    <row r="5" spans="1:9" ht="29.25" x14ac:dyDescent="0.25">
      <c r="A5" s="12" t="s">
        <v>67</v>
      </c>
      <c r="B5" s="915" t="s">
        <v>138</v>
      </c>
      <c r="C5" s="104">
        <v>34</v>
      </c>
      <c r="D5" s="141">
        <v>44494</v>
      </c>
      <c r="E5" s="936">
        <v>2022.78</v>
      </c>
      <c r="F5" s="931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36">
        <v>3497.97</v>
      </c>
      <c r="F6" s="931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3">
        <v>8</v>
      </c>
      <c r="D11" s="973">
        <v>231.09</v>
      </c>
      <c r="E11" s="972">
        <v>44516</v>
      </c>
      <c r="F11" s="973">
        <f t="shared" ref="F11:F30" si="0">D11</f>
        <v>231.09</v>
      </c>
      <c r="G11" s="974" t="s">
        <v>403</v>
      </c>
      <c r="H11" s="975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3">
        <v>1</v>
      </c>
      <c r="D12" s="973">
        <v>29.56</v>
      </c>
      <c r="E12" s="972">
        <v>44520</v>
      </c>
      <c r="F12" s="973">
        <f t="shared" si="0"/>
        <v>29.56</v>
      </c>
      <c r="G12" s="974" t="s">
        <v>458</v>
      </c>
      <c r="H12" s="975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1">
        <v>199.58</v>
      </c>
      <c r="E13" s="972">
        <v>44522</v>
      </c>
      <c r="F13" s="973">
        <f t="shared" si="0"/>
        <v>199.58</v>
      </c>
      <c r="G13" s="974" t="s">
        <v>462</v>
      </c>
      <c r="H13" s="975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1">
        <v>205.88</v>
      </c>
      <c r="E14" s="972">
        <v>44524</v>
      </c>
      <c r="F14" s="973">
        <f t="shared" si="0"/>
        <v>205.88</v>
      </c>
      <c r="G14" s="974" t="s">
        <v>480</v>
      </c>
      <c r="H14" s="975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1">
        <v>146.31</v>
      </c>
      <c r="E15" s="972">
        <v>44525</v>
      </c>
      <c r="F15" s="973">
        <f t="shared" si="0"/>
        <v>146.31</v>
      </c>
      <c r="G15" s="974" t="s">
        <v>486</v>
      </c>
      <c r="H15" s="975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1"/>
      <c r="E16" s="972"/>
      <c r="F16" s="973">
        <f t="shared" si="0"/>
        <v>0</v>
      </c>
      <c r="G16" s="974"/>
      <c r="H16" s="975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1"/>
      <c r="E17" s="972"/>
      <c r="F17" s="973">
        <f t="shared" si="0"/>
        <v>0</v>
      </c>
      <c r="G17" s="974"/>
      <c r="H17" s="975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1"/>
      <c r="E18" s="976"/>
      <c r="F18" s="973">
        <f t="shared" si="0"/>
        <v>0</v>
      </c>
      <c r="G18" s="974"/>
      <c r="H18" s="975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1"/>
      <c r="E19" s="976"/>
      <c r="F19" s="973">
        <f t="shared" si="0"/>
        <v>0</v>
      </c>
      <c r="G19" s="974"/>
      <c r="H19" s="975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1"/>
      <c r="E20" s="976"/>
      <c r="F20" s="973">
        <f t="shared" si="0"/>
        <v>0</v>
      </c>
      <c r="G20" s="974"/>
      <c r="H20" s="975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1"/>
      <c r="E21" s="976"/>
      <c r="F21" s="973">
        <f t="shared" si="0"/>
        <v>0</v>
      </c>
      <c r="G21" s="977"/>
      <c r="H21" s="978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1"/>
      <c r="E22" s="976"/>
      <c r="F22" s="973">
        <f t="shared" si="0"/>
        <v>0</v>
      </c>
      <c r="G22" s="977"/>
      <c r="H22" s="978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1"/>
      <c r="E23" s="976"/>
      <c r="F23" s="973">
        <f t="shared" si="0"/>
        <v>0</v>
      </c>
      <c r="G23" s="977"/>
      <c r="H23" s="978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3"/>
      <c r="E24" s="516"/>
      <c r="F24" s="468">
        <f t="shared" si="0"/>
        <v>0</v>
      </c>
      <c r="G24" s="469"/>
      <c r="H24" s="642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3"/>
      <c r="E25" s="516"/>
      <c r="F25" s="468">
        <f t="shared" si="0"/>
        <v>0</v>
      </c>
      <c r="G25" s="469"/>
      <c r="H25" s="642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3"/>
      <c r="E26" s="516"/>
      <c r="F26" s="468">
        <f t="shared" si="0"/>
        <v>0</v>
      </c>
      <c r="G26" s="469"/>
      <c r="H26" s="642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3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3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3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1" t="s">
        <v>21</v>
      </c>
      <c r="E35" s="912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3" t="s">
        <v>4</v>
      </c>
      <c r="E36" s="91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2" t="s">
        <v>137</v>
      </c>
      <c r="C4" s="104"/>
      <c r="D4" s="141"/>
      <c r="E4" s="87"/>
      <c r="F4" s="74"/>
      <c r="G4" s="814"/>
    </row>
    <row r="5" spans="1:9" x14ac:dyDescent="0.25">
      <c r="A5" s="76"/>
      <c r="B5" s="1263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3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3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3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3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3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3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3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3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3"/>
      <c r="E16" s="764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5"/>
      <c r="E17" s="764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3"/>
      <c r="E18" s="764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3"/>
      <c r="E19" s="764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3"/>
      <c r="E20" s="764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3"/>
      <c r="E21" s="764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3"/>
      <c r="E22" s="764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3"/>
      <c r="E23" s="764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3"/>
      <c r="E24" s="764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3"/>
      <c r="E25" s="764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3"/>
      <c r="E26" s="764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0" t="s">
        <v>21</v>
      </c>
      <c r="E33" s="81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2" t="s">
        <v>4</v>
      </c>
      <c r="E34" s="8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 t="s">
        <v>258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2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63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7" t="s">
        <v>220</v>
      </c>
      <c r="B1" s="1197"/>
      <c r="C1" s="1197"/>
      <c r="D1" s="1197"/>
      <c r="E1" s="1197"/>
      <c r="F1" s="1197"/>
      <c r="G1" s="1197"/>
      <c r="H1" s="11">
        <v>1</v>
      </c>
      <c r="K1" s="1197" t="str">
        <f>A1</f>
        <v>INVENTARIO   DEL MES DE OCTUBRE 2021</v>
      </c>
      <c r="L1" s="1197"/>
      <c r="M1" s="1197"/>
      <c r="N1" s="1197"/>
      <c r="O1" s="1197"/>
      <c r="P1" s="1197"/>
      <c r="Q1" s="1197"/>
      <c r="R1" s="11">
        <v>2</v>
      </c>
      <c r="U1" s="1197" t="str">
        <f>K1</f>
        <v>INVENTARIO   DEL MES DE OCTUBRE 2021</v>
      </c>
      <c r="V1" s="1197"/>
      <c r="W1" s="1197"/>
      <c r="X1" s="1197"/>
      <c r="Y1" s="1197"/>
      <c r="Z1" s="1197"/>
      <c r="AA1" s="1197"/>
      <c r="AB1" s="11">
        <v>3</v>
      </c>
      <c r="AE1" s="1193" t="s">
        <v>258</v>
      </c>
      <c r="AF1" s="1193"/>
      <c r="AG1" s="1193"/>
      <c r="AH1" s="1193"/>
      <c r="AI1" s="1193"/>
      <c r="AJ1" s="1193"/>
      <c r="AK1" s="119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67"/>
      <c r="B4" s="1201" t="s">
        <v>111</v>
      </c>
      <c r="C4" s="343"/>
      <c r="D4" s="264"/>
      <c r="E4" s="859"/>
      <c r="F4" s="259"/>
      <c r="G4" s="166"/>
      <c r="H4" s="166"/>
      <c r="K4" s="767"/>
      <c r="L4" s="1203" t="s">
        <v>133</v>
      </c>
      <c r="M4" s="343"/>
      <c r="N4" s="264"/>
      <c r="O4" s="859"/>
      <c r="P4" s="259"/>
      <c r="Q4" s="166"/>
      <c r="R4" s="166"/>
      <c r="U4" s="767"/>
      <c r="V4" s="1199" t="s">
        <v>132</v>
      </c>
      <c r="W4" s="343"/>
      <c r="X4" s="264"/>
      <c r="Y4" s="859"/>
      <c r="Z4" s="259"/>
      <c r="AA4" s="166"/>
      <c r="AB4" s="166"/>
      <c r="AE4" s="767"/>
      <c r="AF4" s="1198" t="s">
        <v>267</v>
      </c>
      <c r="AG4" s="343"/>
      <c r="AH4" s="264"/>
      <c r="AI4" s="859"/>
      <c r="AJ4" s="259"/>
      <c r="AK4" s="166"/>
      <c r="AL4" s="166"/>
    </row>
    <row r="5" spans="1:39" ht="15" customHeight="1" x14ac:dyDescent="0.25">
      <c r="A5" s="1186" t="s">
        <v>68</v>
      </c>
      <c r="B5" s="1202"/>
      <c r="C5" s="638">
        <v>142</v>
      </c>
      <c r="D5" s="264">
        <v>44476</v>
      </c>
      <c r="E5" s="859">
        <v>976.92</v>
      </c>
      <c r="F5" s="259">
        <v>34</v>
      </c>
      <c r="G5" s="276"/>
      <c r="K5" s="1186" t="s">
        <v>130</v>
      </c>
      <c r="L5" s="1204"/>
      <c r="M5" s="343">
        <v>137</v>
      </c>
      <c r="N5" s="264">
        <v>44479</v>
      </c>
      <c r="O5" s="859">
        <v>4874.42</v>
      </c>
      <c r="P5" s="259">
        <v>163</v>
      </c>
      <c r="Q5" s="276"/>
      <c r="U5" s="1186" t="s">
        <v>131</v>
      </c>
      <c r="V5" s="1200"/>
      <c r="W5" s="343">
        <v>135</v>
      </c>
      <c r="X5" s="264">
        <v>44480</v>
      </c>
      <c r="Y5" s="933">
        <v>615.84</v>
      </c>
      <c r="Z5" s="931">
        <v>20</v>
      </c>
      <c r="AA5" s="276"/>
      <c r="AE5" s="1186" t="s">
        <v>53</v>
      </c>
      <c r="AF5" s="1195"/>
      <c r="AG5" s="343"/>
      <c r="AH5" s="264">
        <v>44515</v>
      </c>
      <c r="AI5" s="859">
        <v>18217</v>
      </c>
      <c r="AJ5" s="259">
        <v>590</v>
      </c>
      <c r="AK5" s="276"/>
    </row>
    <row r="6" spans="1:39" x14ac:dyDescent="0.25">
      <c r="A6" s="1186"/>
      <c r="B6" s="1202"/>
      <c r="C6" s="652">
        <v>142</v>
      </c>
      <c r="D6" s="264">
        <v>44488</v>
      </c>
      <c r="E6" s="949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86"/>
      <c r="L6" s="1204"/>
      <c r="M6" s="652"/>
      <c r="N6" s="264"/>
      <c r="O6" s="860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86"/>
      <c r="V6" s="1200"/>
      <c r="W6" s="652"/>
      <c r="X6" s="264"/>
      <c r="Y6" s="860"/>
      <c r="Z6" s="74"/>
      <c r="AA6" s="278">
        <f>Z79</f>
        <v>615.84</v>
      </c>
      <c r="AB6" s="7">
        <f>Y6-AA6+Y7+Y5-AA5+Y4</f>
        <v>0</v>
      </c>
      <c r="AE6" s="1186"/>
      <c r="AF6" s="1195"/>
      <c r="AG6" s="652"/>
      <c r="AH6" s="264"/>
      <c r="AI6" s="860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67"/>
      <c r="B7" s="289"/>
      <c r="C7" s="300">
        <v>142</v>
      </c>
      <c r="D7" s="291">
        <v>44491</v>
      </c>
      <c r="E7" s="859">
        <v>2638.76</v>
      </c>
      <c r="F7" s="259">
        <v>86</v>
      </c>
      <c r="G7" s="256"/>
      <c r="K7" s="767"/>
      <c r="L7" s="289"/>
      <c r="M7" s="300"/>
      <c r="N7" s="291"/>
      <c r="O7" s="859"/>
      <c r="P7" s="259"/>
      <c r="Q7" s="256"/>
      <c r="U7" s="767"/>
      <c r="V7" s="289"/>
      <c r="W7" s="300"/>
      <c r="X7" s="291"/>
      <c r="Y7" s="859"/>
      <c r="Z7" s="259"/>
      <c r="AA7" s="256"/>
      <c r="AE7" s="767"/>
      <c r="AF7" s="289"/>
      <c r="AG7" s="300"/>
      <c r="AH7" s="291"/>
      <c r="AI7" s="859"/>
      <c r="AJ7" s="259"/>
      <c r="AK7" s="256"/>
    </row>
    <row r="8" spans="1:39" ht="15.75" thickBot="1" x14ac:dyDescent="0.3">
      <c r="A8" s="767"/>
      <c r="B8" s="289"/>
      <c r="C8" s="300"/>
      <c r="D8" s="291"/>
      <c r="E8" s="859"/>
      <c r="F8" s="259"/>
      <c r="G8" s="256"/>
      <c r="K8" s="767"/>
      <c r="L8" s="289"/>
      <c r="M8" s="300"/>
      <c r="N8" s="291"/>
      <c r="O8" s="859"/>
      <c r="P8" s="259"/>
      <c r="Q8" s="256"/>
      <c r="U8" s="767"/>
      <c r="V8" s="289"/>
      <c r="W8" s="300"/>
      <c r="X8" s="291"/>
      <c r="Y8" s="859"/>
      <c r="Z8" s="259"/>
      <c r="AA8" s="256"/>
      <c r="AE8" s="767"/>
      <c r="AF8" s="289"/>
      <c r="AG8" s="300"/>
      <c r="AH8" s="291"/>
      <c r="AI8" s="859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5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5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5">
        <f t="shared" si="2"/>
        <v>0</v>
      </c>
      <c r="AA11" s="1046"/>
      <c r="AB11" s="1047"/>
      <c r="AC11" s="1048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5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5">
        <f t="shared" si="2"/>
        <v>0</v>
      </c>
      <c r="AA12" s="1046"/>
      <c r="AB12" s="1047"/>
      <c r="AC12" s="1048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5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5">
        <f t="shared" si="2"/>
        <v>0</v>
      </c>
      <c r="AA13" s="1046"/>
      <c r="AB13" s="1047"/>
      <c r="AC13" s="1066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5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5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5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5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5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5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5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5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5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5"/>
      <c r="P23" s="1057">
        <f t="shared" si="12"/>
        <v>0</v>
      </c>
      <c r="Q23" s="1053"/>
      <c r="R23" s="1054"/>
      <c r="S23" s="1048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5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5"/>
      <c r="P24" s="1057">
        <f t="shared" si="12"/>
        <v>0</v>
      </c>
      <c r="Q24" s="1053"/>
      <c r="R24" s="1054"/>
      <c r="S24" s="1048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5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5"/>
      <c r="P25" s="1057">
        <v>1691.25</v>
      </c>
      <c r="Q25" s="1053"/>
      <c r="R25" s="1054"/>
      <c r="S25" s="1048">
        <f t="shared" si="7"/>
        <v>0</v>
      </c>
      <c r="U25" s="126"/>
      <c r="V25" s="298">
        <f t="shared" si="14"/>
        <v>0</v>
      </c>
      <c r="W25" s="15"/>
      <c r="X25" s="360"/>
      <c r="Y25" s="882"/>
      <c r="Z25" s="360">
        <f t="shared" si="2"/>
        <v>0</v>
      </c>
      <c r="AA25" s="883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2"/>
      <c r="AJ25" s="360">
        <f t="shared" si="3"/>
        <v>0</v>
      </c>
      <c r="AK25" s="883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5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5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2"/>
      <c r="Z26" s="360">
        <f t="shared" si="2"/>
        <v>0</v>
      </c>
      <c r="AA26" s="883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2"/>
      <c r="AJ26" s="360">
        <f t="shared" si="3"/>
        <v>0</v>
      </c>
      <c r="AK26" s="883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5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5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2"/>
      <c r="Z27" s="360">
        <f t="shared" si="2"/>
        <v>0</v>
      </c>
      <c r="AA27" s="883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2"/>
      <c r="AJ27" s="360">
        <f t="shared" si="3"/>
        <v>0</v>
      </c>
      <c r="AK27" s="883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5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5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2"/>
      <c r="Z28" s="360">
        <f t="shared" si="2"/>
        <v>0</v>
      </c>
      <c r="AA28" s="883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2"/>
      <c r="AJ28" s="360">
        <f t="shared" si="3"/>
        <v>0</v>
      </c>
      <c r="AK28" s="883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5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5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2"/>
      <c r="Z29" s="360">
        <f t="shared" si="2"/>
        <v>0</v>
      </c>
      <c r="AA29" s="883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2"/>
      <c r="AJ29" s="360">
        <f t="shared" si="3"/>
        <v>0</v>
      </c>
      <c r="AK29" s="883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5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5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2"/>
      <c r="Z30" s="360">
        <f t="shared" si="2"/>
        <v>0</v>
      </c>
      <c r="AA30" s="883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2"/>
      <c r="AJ30" s="360">
        <f t="shared" si="3"/>
        <v>0</v>
      </c>
      <c r="AK30" s="883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5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5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2"/>
      <c r="Z31" s="360">
        <f t="shared" si="2"/>
        <v>0</v>
      </c>
      <c r="AA31" s="883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2"/>
      <c r="AJ31" s="360">
        <f t="shared" si="3"/>
        <v>0</v>
      </c>
      <c r="AK31" s="883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5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5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5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5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5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5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5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5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91" t="s">
        <v>11</v>
      </c>
      <c r="D84" s="1192"/>
      <c r="E84" s="58">
        <f>E5+E6-F79+E7</f>
        <v>9.9999999838473741E-4</v>
      </c>
      <c r="F84" s="74"/>
      <c r="M84" s="1191" t="s">
        <v>11</v>
      </c>
      <c r="N84" s="1192"/>
      <c r="O84" s="58">
        <f>O5+O6-P79+O7</f>
        <v>0</v>
      </c>
      <c r="P84" s="74"/>
      <c r="W84" s="1191" t="s">
        <v>11</v>
      </c>
      <c r="X84" s="1192"/>
      <c r="Y84" s="58">
        <f>Y5+Y6-Z79+Y7</f>
        <v>0</v>
      </c>
      <c r="Z84" s="74"/>
      <c r="AG84" s="1191" t="s">
        <v>11</v>
      </c>
      <c r="AH84" s="1192"/>
      <c r="AI84" s="58">
        <f>AI5+AI6-AJ79+AI7</f>
        <v>19087.009999999998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93" t="s">
        <v>258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87" t="s">
        <v>259</v>
      </c>
      <c r="B5" s="1205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87"/>
      <c r="B6" s="1205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87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5">
        <f t="shared" si="0"/>
        <v>0</v>
      </c>
      <c r="G10" s="1046"/>
      <c r="H10" s="1047"/>
      <c r="I10" s="1048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5">
        <f t="shared" si="0"/>
        <v>0</v>
      </c>
      <c r="G11" s="1046"/>
      <c r="H11" s="1047"/>
      <c r="I11" s="1048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5">
        <f t="shared" si="0"/>
        <v>0</v>
      </c>
      <c r="G12" s="1046"/>
      <c r="H12" s="1047"/>
      <c r="I12" s="1048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91" t="s">
        <v>11</v>
      </c>
      <c r="D83" s="1192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3" t="s">
        <v>258</v>
      </c>
      <c r="B1" s="1193"/>
      <c r="C1" s="1193"/>
      <c r="D1" s="1193"/>
      <c r="E1" s="1193"/>
      <c r="F1" s="1193"/>
      <c r="G1" s="1193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88" t="s">
        <v>67</v>
      </c>
      <c r="B5" s="1200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88"/>
      <c r="B6" s="1200"/>
      <c r="C6" s="815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5">
        <f t="shared" ref="F12" si="2">D12</f>
        <v>0</v>
      </c>
      <c r="G12" s="1046"/>
      <c r="H12" s="1047"/>
      <c r="I12" s="1065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5">
        <f t="shared" ref="F13:F33" si="4">D13</f>
        <v>0</v>
      </c>
      <c r="G13" s="1046"/>
      <c r="H13" s="1047"/>
      <c r="I13" s="1065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5">
        <f t="shared" ref="F14:F26" si="5">D14</f>
        <v>0</v>
      </c>
      <c r="G14" s="1046"/>
      <c r="H14" s="1047"/>
      <c r="I14" s="1065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1" t="s">
        <v>11</v>
      </c>
      <c r="D40" s="119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93" t="s">
        <v>261</v>
      </c>
      <c r="B1" s="1193"/>
      <c r="C1" s="1193"/>
      <c r="D1" s="1193"/>
      <c r="E1" s="1193"/>
      <c r="F1" s="1193"/>
      <c r="G1" s="119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2"/>
      <c r="B5" s="1188"/>
      <c r="C5" s="1108"/>
      <c r="D5" s="1109"/>
      <c r="E5" s="1110"/>
      <c r="F5" s="1111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206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6"/>
      <c r="B8" s="87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79" t="s">
        <v>21</v>
      </c>
      <c r="E38" s="1180"/>
      <c r="F38" s="147">
        <f>E4+E5-F36+E6</f>
        <v>0</v>
      </c>
    </row>
    <row r="39" spans="1:9" ht="15.75" thickBot="1" x14ac:dyDescent="0.3">
      <c r="A39" s="129"/>
      <c r="D39" s="874" t="s">
        <v>4</v>
      </c>
      <c r="E39" s="875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93" t="s">
        <v>258</v>
      </c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88" t="s">
        <v>281</v>
      </c>
      <c r="B5" s="1207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1950</v>
      </c>
      <c r="H5" s="7">
        <f>E5-G5+E4+E6</f>
        <v>4550</v>
      </c>
    </row>
    <row r="6" spans="1:10" ht="15.75" customHeight="1" thickBot="1" x14ac:dyDescent="0.3">
      <c r="A6" s="1188"/>
      <c r="B6" s="1208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v>13</v>
      </c>
      <c r="C8" s="15">
        <v>50</v>
      </c>
      <c r="D8" s="70">
        <f>C8*B8</f>
        <v>650</v>
      </c>
      <c r="E8" s="346">
        <v>44524</v>
      </c>
      <c r="F8" s="292">
        <f t="shared" ref="F8:F15" si="0">D8</f>
        <v>650</v>
      </c>
      <c r="G8" s="281" t="s">
        <v>477</v>
      </c>
      <c r="H8" s="789">
        <v>39</v>
      </c>
      <c r="I8" s="843">
        <f>E4+E5+E6-F8</f>
        <v>5850</v>
      </c>
      <c r="J8" s="790">
        <f>H8*F8</f>
        <v>25350</v>
      </c>
    </row>
    <row r="9" spans="1:10" ht="15.75" x14ac:dyDescent="0.25">
      <c r="B9" s="206">
        <v>13</v>
      </c>
      <c r="C9" s="791">
        <v>50</v>
      </c>
      <c r="D9" s="70">
        <f t="shared" ref="D9:D39" si="1">C9*B9</f>
        <v>650</v>
      </c>
      <c r="E9" s="348">
        <v>44529</v>
      </c>
      <c r="F9" s="844">
        <f t="shared" si="0"/>
        <v>650</v>
      </c>
      <c r="G9" s="281" t="s">
        <v>554</v>
      </c>
      <c r="H9" s="304">
        <v>39</v>
      </c>
      <c r="I9" s="845">
        <f>I8-F9</f>
        <v>5200</v>
      </c>
      <c r="J9" s="842">
        <f t="shared" ref="J9:J39" si="2">H9*F9</f>
        <v>25350</v>
      </c>
    </row>
    <row r="10" spans="1:10" ht="15.75" x14ac:dyDescent="0.25">
      <c r="B10" s="206">
        <v>13</v>
      </c>
      <c r="C10" s="791">
        <v>50</v>
      </c>
      <c r="D10" s="70">
        <f t="shared" si="1"/>
        <v>650</v>
      </c>
      <c r="E10" s="348">
        <v>44533</v>
      </c>
      <c r="F10" s="844">
        <f t="shared" si="0"/>
        <v>650</v>
      </c>
      <c r="G10" s="281" t="s">
        <v>529</v>
      </c>
      <c r="H10" s="304">
        <v>39</v>
      </c>
      <c r="I10" s="845">
        <f t="shared" ref="I10:I38" si="3">I9-F10</f>
        <v>4550</v>
      </c>
      <c r="J10" s="842">
        <f t="shared" si="2"/>
        <v>25350</v>
      </c>
    </row>
    <row r="11" spans="1:10" ht="15.75" x14ac:dyDescent="0.25">
      <c r="A11" s="56" t="s">
        <v>33</v>
      </c>
      <c r="B11" s="206">
        <v>13</v>
      </c>
      <c r="C11" s="791"/>
      <c r="D11" s="70">
        <f t="shared" si="1"/>
        <v>0</v>
      </c>
      <c r="E11" s="348"/>
      <c r="F11" s="844">
        <f t="shared" si="0"/>
        <v>0</v>
      </c>
      <c r="G11" s="281"/>
      <c r="H11" s="304"/>
      <c r="I11" s="845">
        <f t="shared" si="3"/>
        <v>4550</v>
      </c>
      <c r="J11" s="842">
        <f t="shared" si="2"/>
        <v>0</v>
      </c>
    </row>
    <row r="12" spans="1:10" ht="15.75" x14ac:dyDescent="0.25">
      <c r="B12" s="206">
        <v>13</v>
      </c>
      <c r="C12" s="791"/>
      <c r="D12" s="70">
        <f t="shared" si="1"/>
        <v>0</v>
      </c>
      <c r="E12" s="348"/>
      <c r="F12" s="844">
        <f t="shared" si="0"/>
        <v>0</v>
      </c>
      <c r="G12" s="281"/>
      <c r="H12" s="304"/>
      <c r="I12" s="845">
        <f t="shared" si="3"/>
        <v>4550</v>
      </c>
      <c r="J12" s="842">
        <f t="shared" si="2"/>
        <v>0</v>
      </c>
    </row>
    <row r="13" spans="1:10" ht="15.75" x14ac:dyDescent="0.25">
      <c r="A13" s="19"/>
      <c r="B13" s="206">
        <v>13</v>
      </c>
      <c r="C13" s="792"/>
      <c r="D13" s="70">
        <f t="shared" si="1"/>
        <v>0</v>
      </c>
      <c r="E13" s="348"/>
      <c r="F13" s="844">
        <f t="shared" si="0"/>
        <v>0</v>
      </c>
      <c r="G13" s="281"/>
      <c r="H13" s="304"/>
      <c r="I13" s="845">
        <f t="shared" si="3"/>
        <v>4550</v>
      </c>
      <c r="J13" s="842">
        <f t="shared" si="2"/>
        <v>0</v>
      </c>
    </row>
    <row r="14" spans="1:10" ht="15.75" x14ac:dyDescent="0.25">
      <c r="B14" s="206">
        <v>13</v>
      </c>
      <c r="C14" s="791"/>
      <c r="D14" s="70">
        <f t="shared" si="1"/>
        <v>0</v>
      </c>
      <c r="E14" s="348"/>
      <c r="F14" s="793">
        <f t="shared" si="0"/>
        <v>0</v>
      </c>
      <c r="G14" s="281"/>
      <c r="H14" s="304"/>
      <c r="I14" s="845">
        <f t="shared" si="3"/>
        <v>4550</v>
      </c>
      <c r="J14" s="795">
        <f t="shared" si="2"/>
        <v>0</v>
      </c>
    </row>
    <row r="15" spans="1:10" ht="15.75" x14ac:dyDescent="0.25">
      <c r="B15" s="206">
        <v>13</v>
      </c>
      <c r="C15" s="791"/>
      <c r="D15" s="70">
        <f t="shared" si="1"/>
        <v>0</v>
      </c>
      <c r="E15" s="348"/>
      <c r="F15" s="793">
        <f t="shared" si="0"/>
        <v>0</v>
      </c>
      <c r="G15" s="71"/>
      <c r="H15" s="675"/>
      <c r="I15" s="846">
        <f t="shared" si="3"/>
        <v>4550</v>
      </c>
      <c r="J15" s="795">
        <f t="shared" si="2"/>
        <v>0</v>
      </c>
    </row>
    <row r="16" spans="1:10" ht="15.75" x14ac:dyDescent="0.25">
      <c r="B16" s="206">
        <v>13</v>
      </c>
      <c r="C16" s="791"/>
      <c r="D16" s="70">
        <f t="shared" si="1"/>
        <v>0</v>
      </c>
      <c r="E16" s="348"/>
      <c r="F16" s="793">
        <f>D16</f>
        <v>0</v>
      </c>
      <c r="G16" s="71"/>
      <c r="H16" s="675"/>
      <c r="I16" s="846">
        <f t="shared" si="3"/>
        <v>4550</v>
      </c>
      <c r="J16" s="795">
        <f t="shared" si="2"/>
        <v>0</v>
      </c>
    </row>
    <row r="17" spans="1:10" ht="15.75" x14ac:dyDescent="0.25">
      <c r="B17" s="206">
        <v>13</v>
      </c>
      <c r="C17" s="791"/>
      <c r="D17" s="70">
        <f t="shared" si="1"/>
        <v>0</v>
      </c>
      <c r="E17" s="348"/>
      <c r="F17" s="793">
        <f>D17</f>
        <v>0</v>
      </c>
      <c r="G17" s="71"/>
      <c r="H17" s="675"/>
      <c r="I17" s="846">
        <f t="shared" si="3"/>
        <v>4550</v>
      </c>
      <c r="J17" s="795">
        <f t="shared" si="2"/>
        <v>0</v>
      </c>
    </row>
    <row r="18" spans="1:10" ht="15.75" x14ac:dyDescent="0.25">
      <c r="B18" s="206">
        <v>13</v>
      </c>
      <c r="C18" s="791"/>
      <c r="D18" s="70">
        <f t="shared" si="1"/>
        <v>0</v>
      </c>
      <c r="E18" s="348"/>
      <c r="F18" s="793">
        <f t="shared" ref="F18:F39" si="4">D18</f>
        <v>0</v>
      </c>
      <c r="G18" s="71"/>
      <c r="H18" s="675"/>
      <c r="I18" s="846">
        <f t="shared" si="3"/>
        <v>4550</v>
      </c>
      <c r="J18" s="795">
        <f t="shared" si="2"/>
        <v>0</v>
      </c>
    </row>
    <row r="19" spans="1:10" ht="15.75" x14ac:dyDescent="0.25">
      <c r="B19" s="206">
        <v>13</v>
      </c>
      <c r="C19" s="791"/>
      <c r="D19" s="70">
        <f t="shared" si="1"/>
        <v>0</v>
      </c>
      <c r="E19" s="348"/>
      <c r="F19" s="793">
        <f t="shared" si="4"/>
        <v>0</v>
      </c>
      <c r="G19" s="281"/>
      <c r="H19" s="304"/>
      <c r="I19" s="845">
        <f t="shared" si="3"/>
        <v>4550</v>
      </c>
      <c r="J19" s="795">
        <f t="shared" si="2"/>
        <v>0</v>
      </c>
    </row>
    <row r="20" spans="1:10" ht="15.75" x14ac:dyDescent="0.25">
      <c r="B20" s="206">
        <v>13</v>
      </c>
      <c r="C20" s="791"/>
      <c r="D20" s="70">
        <f t="shared" si="1"/>
        <v>0</v>
      </c>
      <c r="E20" s="348"/>
      <c r="F20" s="793">
        <f t="shared" si="4"/>
        <v>0</v>
      </c>
      <c r="G20" s="281"/>
      <c r="H20" s="304"/>
      <c r="I20" s="845">
        <f t="shared" si="3"/>
        <v>4550</v>
      </c>
      <c r="J20" s="795">
        <f t="shared" si="2"/>
        <v>0</v>
      </c>
    </row>
    <row r="21" spans="1:10" ht="15.75" x14ac:dyDescent="0.25">
      <c r="B21" s="206">
        <v>13</v>
      </c>
      <c r="C21" s="791"/>
      <c r="D21" s="70">
        <f t="shared" si="1"/>
        <v>0</v>
      </c>
      <c r="E21" s="348"/>
      <c r="F21" s="793">
        <f t="shared" si="4"/>
        <v>0</v>
      </c>
      <c r="G21" s="281"/>
      <c r="H21" s="304"/>
      <c r="I21" s="845">
        <f t="shared" si="3"/>
        <v>4550</v>
      </c>
      <c r="J21" s="795">
        <f t="shared" si="2"/>
        <v>0</v>
      </c>
    </row>
    <row r="22" spans="1:10" ht="15.75" x14ac:dyDescent="0.25">
      <c r="B22" s="206">
        <v>13</v>
      </c>
      <c r="C22" s="791"/>
      <c r="D22" s="70">
        <f t="shared" si="1"/>
        <v>0</v>
      </c>
      <c r="E22" s="348"/>
      <c r="F22" s="793">
        <f t="shared" si="4"/>
        <v>0</v>
      </c>
      <c r="G22" s="281"/>
      <c r="H22" s="304"/>
      <c r="I22" s="845">
        <f t="shared" si="3"/>
        <v>4550</v>
      </c>
      <c r="J22" s="795">
        <f t="shared" si="2"/>
        <v>0</v>
      </c>
    </row>
    <row r="23" spans="1:10" ht="15.75" x14ac:dyDescent="0.25">
      <c r="B23" s="206">
        <v>13</v>
      </c>
      <c r="C23" s="791"/>
      <c r="D23" s="70">
        <f t="shared" si="1"/>
        <v>0</v>
      </c>
      <c r="E23" s="348"/>
      <c r="F23" s="793">
        <f t="shared" si="4"/>
        <v>0</v>
      </c>
      <c r="G23" s="281"/>
      <c r="H23" s="304"/>
      <c r="I23" s="845">
        <f t="shared" si="3"/>
        <v>4550</v>
      </c>
      <c r="J23" s="795">
        <f t="shared" si="2"/>
        <v>0</v>
      </c>
    </row>
    <row r="24" spans="1:10" ht="15.75" x14ac:dyDescent="0.25">
      <c r="B24" s="206">
        <v>13</v>
      </c>
      <c r="C24" s="791"/>
      <c r="D24" s="70">
        <f t="shared" si="1"/>
        <v>0</v>
      </c>
      <c r="E24" s="348"/>
      <c r="F24" s="793">
        <f t="shared" si="4"/>
        <v>0</v>
      </c>
      <c r="G24" s="281"/>
      <c r="H24" s="304"/>
      <c r="I24" s="845">
        <f t="shared" si="3"/>
        <v>4550</v>
      </c>
      <c r="J24" s="795">
        <f t="shared" si="2"/>
        <v>0</v>
      </c>
    </row>
    <row r="25" spans="1:10" ht="15.75" x14ac:dyDescent="0.25">
      <c r="B25" s="206">
        <v>13</v>
      </c>
      <c r="C25" s="791"/>
      <c r="D25" s="70">
        <f t="shared" si="1"/>
        <v>0</v>
      </c>
      <c r="E25" s="348"/>
      <c r="F25" s="793">
        <f t="shared" si="4"/>
        <v>0</v>
      </c>
      <c r="G25" s="281"/>
      <c r="H25" s="304"/>
      <c r="I25" s="845">
        <f t="shared" si="3"/>
        <v>4550</v>
      </c>
      <c r="J25" s="795">
        <f t="shared" si="2"/>
        <v>0</v>
      </c>
    </row>
    <row r="26" spans="1:10" ht="15.75" x14ac:dyDescent="0.25">
      <c r="B26" s="206">
        <v>13</v>
      </c>
      <c r="C26" s="791"/>
      <c r="D26" s="70">
        <f t="shared" si="1"/>
        <v>0</v>
      </c>
      <c r="E26" s="348"/>
      <c r="F26" s="793">
        <f t="shared" si="4"/>
        <v>0</v>
      </c>
      <c r="G26" s="71"/>
      <c r="H26" s="675"/>
      <c r="I26" s="846">
        <f t="shared" si="3"/>
        <v>4550</v>
      </c>
      <c r="J26" s="795">
        <f t="shared" si="2"/>
        <v>0</v>
      </c>
    </row>
    <row r="27" spans="1:10" ht="15.75" x14ac:dyDescent="0.25">
      <c r="B27" s="206">
        <v>13</v>
      </c>
      <c r="C27" s="791"/>
      <c r="D27" s="70">
        <f t="shared" si="1"/>
        <v>0</v>
      </c>
      <c r="E27" s="348"/>
      <c r="F27" s="793">
        <f t="shared" si="4"/>
        <v>0</v>
      </c>
      <c r="G27" s="71"/>
      <c r="H27" s="675"/>
      <c r="I27" s="846">
        <f t="shared" si="3"/>
        <v>4550</v>
      </c>
      <c r="J27" s="795">
        <f t="shared" si="2"/>
        <v>0</v>
      </c>
    </row>
    <row r="28" spans="1:10" ht="15.75" x14ac:dyDescent="0.25">
      <c r="B28" s="206">
        <v>13</v>
      </c>
      <c r="C28" s="791"/>
      <c r="D28" s="70">
        <f t="shared" si="1"/>
        <v>0</v>
      </c>
      <c r="E28" s="348"/>
      <c r="F28" s="793">
        <f t="shared" si="4"/>
        <v>0</v>
      </c>
      <c r="G28" s="71"/>
      <c r="H28" s="675"/>
      <c r="I28" s="846">
        <f t="shared" si="3"/>
        <v>4550</v>
      </c>
      <c r="J28" s="795">
        <f t="shared" si="2"/>
        <v>0</v>
      </c>
    </row>
    <row r="29" spans="1:10" ht="15.75" x14ac:dyDescent="0.25">
      <c r="A29" s="47"/>
      <c r="B29" s="206">
        <v>13</v>
      </c>
      <c r="C29" s="791"/>
      <c r="D29" s="70">
        <f t="shared" si="1"/>
        <v>0</v>
      </c>
      <c r="E29" s="348"/>
      <c r="F29" s="793">
        <f t="shared" si="4"/>
        <v>0</v>
      </c>
      <c r="G29" s="71"/>
      <c r="H29" s="675"/>
      <c r="I29" s="846">
        <f t="shared" si="3"/>
        <v>4550</v>
      </c>
      <c r="J29" s="795">
        <f t="shared" si="2"/>
        <v>0</v>
      </c>
    </row>
    <row r="30" spans="1:10" ht="15.75" x14ac:dyDescent="0.25">
      <c r="A30" s="47"/>
      <c r="B30" s="206">
        <v>13</v>
      </c>
      <c r="C30" s="791"/>
      <c r="D30" s="70">
        <f t="shared" si="1"/>
        <v>0</v>
      </c>
      <c r="E30" s="348"/>
      <c r="F30" s="793">
        <f t="shared" si="4"/>
        <v>0</v>
      </c>
      <c r="G30" s="71"/>
      <c r="H30" s="675"/>
      <c r="I30" s="846">
        <f t="shared" si="3"/>
        <v>4550</v>
      </c>
      <c r="J30" s="795">
        <f t="shared" si="2"/>
        <v>0</v>
      </c>
    </row>
    <row r="31" spans="1:10" ht="15.75" x14ac:dyDescent="0.25">
      <c r="A31" s="47"/>
      <c r="B31" s="206">
        <v>13</v>
      </c>
      <c r="C31" s="791"/>
      <c r="D31" s="70">
        <f t="shared" si="1"/>
        <v>0</v>
      </c>
      <c r="E31" s="348"/>
      <c r="F31" s="793">
        <f t="shared" si="4"/>
        <v>0</v>
      </c>
      <c r="G31" s="71"/>
      <c r="H31" s="675"/>
      <c r="I31" s="846">
        <f t="shared" si="3"/>
        <v>4550</v>
      </c>
      <c r="J31" s="795">
        <f t="shared" si="2"/>
        <v>0</v>
      </c>
    </row>
    <row r="32" spans="1:10" ht="15.75" x14ac:dyDescent="0.25">
      <c r="A32" s="47"/>
      <c r="B32" s="206">
        <v>13</v>
      </c>
      <c r="C32" s="791"/>
      <c r="D32" s="70">
        <f t="shared" si="1"/>
        <v>0</v>
      </c>
      <c r="E32" s="348"/>
      <c r="F32" s="793">
        <f t="shared" si="4"/>
        <v>0</v>
      </c>
      <c r="G32" s="71"/>
      <c r="H32" s="675"/>
      <c r="I32" s="846">
        <f t="shared" si="3"/>
        <v>4550</v>
      </c>
      <c r="J32" s="795">
        <f t="shared" si="2"/>
        <v>0</v>
      </c>
    </row>
    <row r="33" spans="1:10" ht="15.75" x14ac:dyDescent="0.25">
      <c r="A33" s="47"/>
      <c r="B33" s="206">
        <v>13</v>
      </c>
      <c r="C33" s="791"/>
      <c r="D33" s="70">
        <f t="shared" si="1"/>
        <v>0</v>
      </c>
      <c r="E33" s="348"/>
      <c r="F33" s="793">
        <f t="shared" si="4"/>
        <v>0</v>
      </c>
      <c r="G33" s="71"/>
      <c r="H33" s="675"/>
      <c r="I33" s="846">
        <f t="shared" si="3"/>
        <v>4550</v>
      </c>
      <c r="J33" s="795">
        <f t="shared" si="2"/>
        <v>0</v>
      </c>
    </row>
    <row r="34" spans="1:10" ht="15.75" x14ac:dyDescent="0.25">
      <c r="A34" s="47"/>
      <c r="B34" s="206">
        <v>13</v>
      </c>
      <c r="C34" s="791"/>
      <c r="D34" s="70">
        <f t="shared" si="1"/>
        <v>0</v>
      </c>
      <c r="E34" s="348"/>
      <c r="F34" s="793">
        <f t="shared" si="4"/>
        <v>0</v>
      </c>
      <c r="G34" s="71"/>
      <c r="H34" s="675"/>
      <c r="I34" s="846">
        <f t="shared" si="3"/>
        <v>4550</v>
      </c>
      <c r="J34" s="795">
        <f t="shared" si="2"/>
        <v>0</v>
      </c>
    </row>
    <row r="35" spans="1:10" ht="15.75" x14ac:dyDescent="0.25">
      <c r="A35" s="47"/>
      <c r="B35" s="206">
        <v>13</v>
      </c>
      <c r="C35" s="791"/>
      <c r="D35" s="70">
        <f t="shared" si="1"/>
        <v>0</v>
      </c>
      <c r="E35" s="348"/>
      <c r="F35" s="793">
        <f t="shared" si="4"/>
        <v>0</v>
      </c>
      <c r="G35" s="71"/>
      <c r="H35" s="675"/>
      <c r="I35" s="794">
        <f t="shared" si="3"/>
        <v>4550</v>
      </c>
      <c r="J35" s="795">
        <f t="shared" si="2"/>
        <v>0</v>
      </c>
    </row>
    <row r="36" spans="1:10" ht="15.75" x14ac:dyDescent="0.25">
      <c r="A36" s="47"/>
      <c r="B36" s="206">
        <v>13</v>
      </c>
      <c r="C36" s="791"/>
      <c r="D36" s="70">
        <f t="shared" si="1"/>
        <v>0</v>
      </c>
      <c r="E36" s="348"/>
      <c r="F36" s="793">
        <f t="shared" si="4"/>
        <v>0</v>
      </c>
      <c r="G36" s="71"/>
      <c r="H36" s="675"/>
      <c r="I36" s="794">
        <f t="shared" si="3"/>
        <v>4550</v>
      </c>
      <c r="J36" s="795">
        <f t="shared" si="2"/>
        <v>0</v>
      </c>
    </row>
    <row r="37" spans="1:10" ht="15.75" x14ac:dyDescent="0.25">
      <c r="A37" s="47"/>
      <c r="B37" s="206">
        <v>13</v>
      </c>
      <c r="C37" s="791"/>
      <c r="D37" s="70">
        <f t="shared" si="1"/>
        <v>0</v>
      </c>
      <c r="E37" s="348"/>
      <c r="F37" s="793">
        <f t="shared" si="4"/>
        <v>0</v>
      </c>
      <c r="G37" s="71"/>
      <c r="H37" s="675"/>
      <c r="I37" s="794">
        <f t="shared" si="3"/>
        <v>4550</v>
      </c>
      <c r="J37" s="795">
        <f t="shared" si="2"/>
        <v>0</v>
      </c>
    </row>
    <row r="38" spans="1:10" ht="15.75" x14ac:dyDescent="0.25">
      <c r="A38" s="47"/>
      <c r="B38" s="206">
        <v>13</v>
      </c>
      <c r="C38" s="791"/>
      <c r="D38" s="70">
        <f t="shared" si="1"/>
        <v>0</v>
      </c>
      <c r="E38" s="348"/>
      <c r="F38" s="793">
        <f t="shared" si="4"/>
        <v>0</v>
      </c>
      <c r="G38" s="71"/>
      <c r="H38" s="675"/>
      <c r="I38" s="794">
        <f t="shared" si="3"/>
        <v>4550</v>
      </c>
      <c r="J38" s="795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87"/>
      <c r="J39" s="788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179" t="s">
        <v>21</v>
      </c>
      <c r="E42" s="1180"/>
      <c r="F42" s="147">
        <f>E4+E5-F40+E6</f>
        <v>4550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5" ht="16.5" thickBot="1" x14ac:dyDescent="0.3">
      <c r="K2" s="748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09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09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0">
        <f>E5+E6-F8+E4</f>
        <v>0</v>
      </c>
      <c r="J8" s="80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0">
        <f>I8-F9</f>
        <v>0</v>
      </c>
      <c r="J9" s="80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0">
        <f t="shared" ref="I10:I27" si="3">I9-F10</f>
        <v>0</v>
      </c>
      <c r="J10" s="80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0">
        <f t="shared" si="3"/>
        <v>0</v>
      </c>
      <c r="J11" s="80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0">
        <f t="shared" si="3"/>
        <v>0</v>
      </c>
      <c r="J12" s="80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2">
        <f t="shared" si="3"/>
        <v>0</v>
      </c>
      <c r="J13" s="80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2">
        <f t="shared" si="3"/>
        <v>0</v>
      </c>
      <c r="J14" s="80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2">
        <f t="shared" si="3"/>
        <v>0</v>
      </c>
      <c r="J15" s="80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3">
        <f t="shared" si="3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3">
        <f t="shared" si="3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3">
        <f t="shared" si="3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3">
        <f t="shared" si="3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3">
        <f t="shared" si="3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3">
        <f t="shared" si="3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3">
        <f t="shared" si="3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3">
        <f t="shared" si="3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3">
        <f t="shared" si="3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3">
        <f t="shared" si="3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3">
        <f t="shared" si="3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4">
        <f t="shared" si="3"/>
        <v>0</v>
      </c>
      <c r="J27" s="78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5"/>
      <c r="J28" s="78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79" t="s">
        <v>21</v>
      </c>
      <c r="E31" s="1180"/>
      <c r="F31" s="147">
        <f>E4+E5-F29+E6</f>
        <v>0</v>
      </c>
    </row>
    <row r="32" spans="1:10" ht="15.75" thickBot="1" x14ac:dyDescent="0.3">
      <c r="A32" s="129"/>
      <c r="D32" s="653" t="s">
        <v>4</v>
      </c>
      <c r="E32" s="654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2022-01-03T21:29:29Z</dcterms:modified>
</cp:coreProperties>
</file>