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41" activeTab="43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<sst xmlns="http://schemas.openxmlformats.org/spreadsheetml/2006/main" count="3968" uniqueCount="604">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</sst>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7" fontId="40" fillId="0" borderId="78" xfId="0" applyNumberFormat="1" applyFont="1" applyFill="1" applyBorder="1" applyAlignment="1">
      <alignment horizontal="right"/>
    </xf>
    <xf numFmtId="167" fontId="40" fillId="0" borderId="51" xfId="0" applyNumberFormat="1" applyFont="1" applyFill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9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FFCC"/>
      <color rgb="FFFF3399"/>
      <color rgb="FF0000FF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209" t="s">
        <v>26</v>
      </c>
      <c r="L1" s="571"/>
      <c r="M1" s="1211" t="s">
        <v>27</v>
      </c>
      <c r="N1" s="429"/>
      <c r="P1" s="97" t="s">
        <v>38</v>
      </c>
      <c r="Q1" s="1207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10"/>
      <c r="L2" s="572" t="s">
        <v>29</v>
      </c>
      <c r="M2" s="1212"/>
      <c r="N2" s="430" t="s">
        <v>29</v>
      </c>
      <c r="O2" s="526" t="s">
        <v>30</v>
      </c>
      <c r="P2" s="98" t="s">
        <v>39</v>
      </c>
      <c r="Q2" s="1208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3" t="str">
        <f>PIERNA!B4</f>
        <v>SEABOARD FOODS</v>
      </c>
      <c r="C4" s="1074" t="str">
        <f>PIERNA!C4</f>
        <v>Seaboard</v>
      </c>
      <c r="D4" s="1075" t="str">
        <f>PIERNA!D4</f>
        <v>PED. 84209577</v>
      </c>
      <c r="E4" s="1076">
        <f>PIERNA!E4</f>
        <v>44745</v>
      </c>
      <c r="F4" s="1077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354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8" t="str">
        <f>PIERNA!B5</f>
        <v>TYSON FRESH MEAT</v>
      </c>
      <c r="C5" s="1074" t="str">
        <f>PIERNA!C5</f>
        <v xml:space="preserve">I B P </v>
      </c>
      <c r="D5" s="1075" t="str">
        <f>PIERNA!D5</f>
        <v>PED. 84300661</v>
      </c>
      <c r="E5" s="1079">
        <f>PIERNA!E5</f>
        <v>44748</v>
      </c>
      <c r="F5" s="1077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353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80" t="str">
        <f>PIERNA!B6</f>
        <v>TYSON FRESH MEAT</v>
      </c>
      <c r="C6" s="1074" t="str">
        <f>PIERNA!C6</f>
        <v xml:space="preserve">I B P </v>
      </c>
      <c r="D6" s="1081" t="str">
        <f>PIERNA!D6</f>
        <v>PED. 84299280</v>
      </c>
      <c r="E6" s="1079">
        <f>PIERNA!E6</f>
        <v>44748</v>
      </c>
      <c r="F6" s="1077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337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82" t="str">
        <f>PIERNA!B7</f>
        <v>SEABOARD FOODS</v>
      </c>
      <c r="C7" s="1074" t="str">
        <f>PIERNA!C7</f>
        <v>Seaboard</v>
      </c>
      <c r="D7" s="1081" t="str">
        <f>PIERNA!D7</f>
        <v>PED. 84338090</v>
      </c>
      <c r="E7" s="1079">
        <f>PIERNA!E7</f>
        <v>44749</v>
      </c>
      <c r="F7" s="1077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4" t="s">
        <v>355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81" t="str">
        <f>PIERNA!D8</f>
        <v>PED. 84337318</v>
      </c>
      <c r="E8" s="1079">
        <f>PIERNA!E8</f>
        <v>44749</v>
      </c>
      <c r="F8" s="1077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8" t="str">
        <f>PIERNA!B9</f>
        <v>SEABOARD FOODS</v>
      </c>
      <c r="C9" s="1074" t="str">
        <f>PIERNA!C9</f>
        <v>Seaboard</v>
      </c>
      <c r="D9" s="1081" t="str">
        <f>PIERNA!D9</f>
        <v>PED. 84447171</v>
      </c>
      <c r="E9" s="1079">
        <f>PIERNA!E9</f>
        <v>44751</v>
      </c>
      <c r="F9" s="1077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356</v>
      </c>
      <c r="M9" s="515">
        <v>33640</v>
      </c>
      <c r="N9" s="517" t="s">
        <v>356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4" t="str">
        <f>PIERNA!B10</f>
        <v>SEABOARD FOODS</v>
      </c>
      <c r="C10" s="1074" t="str">
        <f>PIERNA!C10</f>
        <v>Seaboard</v>
      </c>
      <c r="D10" s="1081" t="str">
        <f>PIERNA!D10</f>
        <v>PED. 84516359</v>
      </c>
      <c r="E10" s="1079">
        <f>PIERNA!E10</f>
        <v>44754</v>
      </c>
      <c r="F10" s="1077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357</v>
      </c>
      <c r="M10" s="515">
        <v>33640</v>
      </c>
      <c r="N10" s="517" t="s">
        <v>358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4" t="str">
        <f>PIERNA!C11</f>
        <v>Seaboard</v>
      </c>
      <c r="D11" s="1081" t="str">
        <f>PIERNA!D11</f>
        <v>PED. 84516928</v>
      </c>
      <c r="E11" s="1079">
        <f>PIERNA!E11</f>
        <v>44754</v>
      </c>
      <c r="F11" s="1077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357</v>
      </c>
      <c r="M11" s="515">
        <v>33640</v>
      </c>
      <c r="N11" s="517" t="s">
        <v>358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4" t="str">
        <f>PIERNA!B12</f>
        <v>TYSON FRESH MEAT</v>
      </c>
      <c r="C12" s="1074" t="str">
        <f>PIERNA!C12</f>
        <v xml:space="preserve">I B P </v>
      </c>
      <c r="D12" s="1081" t="str">
        <f>PIERNA!D12</f>
        <v>PED. 84573169</v>
      </c>
      <c r="E12" s="1079">
        <f>PIERNA!E12</f>
        <v>44755</v>
      </c>
      <c r="F12" s="1077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358</v>
      </c>
      <c r="M12" s="515">
        <v>33640</v>
      </c>
      <c r="N12" s="517" t="s">
        <v>360</v>
      </c>
      <c r="O12" s="528">
        <v>1003624</v>
      </c>
      <c r="P12" s="933"/>
      <c r="Q12" s="760">
        <f>49611.7*20.728</f>
        <v>1028351.3176000001</v>
      </c>
      <c r="R12" s="1012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1082" t="str">
        <f>PIERNA!B13</f>
        <v>SEABOARD FOODS</v>
      </c>
      <c r="C13" s="1074" t="str">
        <f>PIERNA!C13</f>
        <v>Seaboard</v>
      </c>
      <c r="D13" s="1081" t="str">
        <f>PIERNA!D13</f>
        <v>PED. 84574084</v>
      </c>
      <c r="E13" s="1079">
        <f>PIERNA!E13</f>
        <v>44755</v>
      </c>
      <c r="F13" s="1077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358</v>
      </c>
      <c r="M13" s="515">
        <v>33640</v>
      </c>
      <c r="N13" s="517" t="s">
        <v>360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4" t="str">
        <f>PIERNA!C14</f>
        <v>Seaboard</v>
      </c>
      <c r="D14" s="1081" t="str">
        <f>PIERNA!D14</f>
        <v>PED. 84642567</v>
      </c>
      <c r="E14" s="1079">
        <f>PIERNA!E14</f>
        <v>44756</v>
      </c>
      <c r="F14" s="1077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359</v>
      </c>
      <c r="M14" s="515">
        <v>33640</v>
      </c>
      <c r="N14" s="517" t="s">
        <v>361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3" t="str">
        <f>PIERNA!B15</f>
        <v>TYSON FRESH MEAT</v>
      </c>
      <c r="C15" s="1074" t="str">
        <f>PIERNA!C15</f>
        <v xml:space="preserve">I B P </v>
      </c>
      <c r="D15" s="1081" t="str">
        <f>PIERNA!D15</f>
        <v>PED. 84642123</v>
      </c>
      <c r="E15" s="1079">
        <f>PIERNA!E15</f>
        <v>44756</v>
      </c>
      <c r="F15" s="1077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359</v>
      </c>
      <c r="M15" s="515">
        <v>33640</v>
      </c>
      <c r="N15" s="523" t="s">
        <v>361</v>
      </c>
      <c r="O15" s="527">
        <v>1006845</v>
      </c>
      <c r="P15" s="933"/>
      <c r="Q15" s="521">
        <f>49285.2*20.545</f>
        <v>1012564.434</v>
      </c>
      <c r="R15" s="1011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82" t="str">
        <f>PIERNA!B16</f>
        <v>TYSON FRESH MEATS</v>
      </c>
      <c r="C16" s="350" t="str">
        <f>PIERNA!C16</f>
        <v xml:space="preserve">I B P </v>
      </c>
      <c r="D16" s="1081" t="str">
        <f>PIERNA!D16</f>
        <v>PED. 84694164</v>
      </c>
      <c r="E16" s="1079">
        <f>PIERNA!E16</f>
        <v>44757</v>
      </c>
      <c r="F16" s="1077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361</v>
      </c>
      <c r="M16" s="515">
        <v>33640</v>
      </c>
      <c r="N16" s="523" t="s">
        <v>362</v>
      </c>
      <c r="O16" s="528">
        <v>1009475</v>
      </c>
      <c r="P16" s="518"/>
      <c r="Q16" s="760">
        <f>51167.48*20.42</f>
        <v>1044839.9416000001</v>
      </c>
      <c r="R16" s="1012" t="s">
        <v>348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8" t="str">
        <f>PIERNA!B17</f>
        <v>SEABOARD FOODS</v>
      </c>
      <c r="C17" s="350" t="str">
        <f>PIERNA!C17</f>
        <v>Seaboard</v>
      </c>
      <c r="D17" s="1081" t="str">
        <f>PIERNA!D17</f>
        <v>PED. 84698976</v>
      </c>
      <c r="E17" s="1079">
        <f>PIERNA!E17</f>
        <v>44758</v>
      </c>
      <c r="F17" s="1077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361</v>
      </c>
      <c r="M17" s="515">
        <v>27840</v>
      </c>
      <c r="N17" s="523" t="s">
        <v>363</v>
      </c>
      <c r="O17" s="520">
        <v>2060776</v>
      </c>
      <c r="P17" s="518"/>
      <c r="Q17" s="760">
        <f>49623.64*20.76</f>
        <v>1030186.7664000001</v>
      </c>
      <c r="R17" s="1050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8" t="str">
        <f>PIERNA!B18</f>
        <v>SEABOARD FOODS</v>
      </c>
      <c r="C18" s="350" t="str">
        <f>PIERNA!C18</f>
        <v>Seaboard</v>
      </c>
      <c r="D18" s="1081" t="str">
        <f>PIERNA!D18</f>
        <v>PED. 84854153</v>
      </c>
      <c r="E18" s="1079">
        <f>PIERNA!E18</f>
        <v>44761</v>
      </c>
      <c r="F18" s="1077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324</v>
      </c>
      <c r="K18" s="521">
        <v>12161</v>
      </c>
      <c r="L18" s="915" t="s">
        <v>363</v>
      </c>
      <c r="M18" s="515">
        <v>33640</v>
      </c>
      <c r="N18" s="523" t="s">
        <v>364</v>
      </c>
      <c r="O18" s="529">
        <v>2062643</v>
      </c>
      <c r="P18" s="498"/>
      <c r="Q18" s="760">
        <f>49461.89*20.79</f>
        <v>1028312.6930999999</v>
      </c>
      <c r="R18" s="1012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8" t="str">
        <f>PIERNA!B19</f>
        <v>SEABOARD FOODS</v>
      </c>
      <c r="C19" s="350" t="str">
        <f>PIERNA!C19</f>
        <v>Seaboard</v>
      </c>
      <c r="D19" s="1081" t="str">
        <f>PIERNA!D19</f>
        <v>PED. 84836488</v>
      </c>
      <c r="E19" s="1079">
        <f>PIERNA!E19</f>
        <v>44761</v>
      </c>
      <c r="F19" s="1077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325</v>
      </c>
      <c r="K19" s="515">
        <v>12001</v>
      </c>
      <c r="L19" s="915" t="s">
        <v>363</v>
      </c>
      <c r="M19" s="515">
        <v>33640</v>
      </c>
      <c r="N19" s="517" t="s">
        <v>364</v>
      </c>
      <c r="O19" s="520">
        <v>2062644</v>
      </c>
      <c r="P19" s="480"/>
      <c r="Q19" s="760">
        <f>49789.86*20.76</f>
        <v>1033637.4936</v>
      </c>
      <c r="R19" s="1047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82" t="str">
        <f>PIERNA!B20</f>
        <v>TYSON FRESH MEAT</v>
      </c>
      <c r="C20" s="350" t="str">
        <f>PIERNA!C20</f>
        <v xml:space="preserve">I B P </v>
      </c>
      <c r="D20" s="1081" t="str">
        <f>PIERNA!D20</f>
        <v>PED. 84872185</v>
      </c>
      <c r="E20" s="1079">
        <f>PIERNA!E20</f>
        <v>44762</v>
      </c>
      <c r="F20" s="1077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328</v>
      </c>
      <c r="K20" s="515">
        <v>9851</v>
      </c>
      <c r="L20" s="915" t="s">
        <v>364</v>
      </c>
      <c r="M20" s="515">
        <v>33640</v>
      </c>
      <c r="N20" s="517" t="s">
        <v>364</v>
      </c>
      <c r="O20" s="520">
        <v>1013353</v>
      </c>
      <c r="P20" s="518"/>
      <c r="Q20" s="760">
        <f>49390.34*20.56</f>
        <v>1015465.3903999999</v>
      </c>
      <c r="R20" s="1047" t="s">
        <v>351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81" t="str">
        <f>PIERNA!D21</f>
        <v>PED. 84932243</v>
      </c>
      <c r="E21" s="1079">
        <f>PIERNA!E21</f>
        <v>44763</v>
      </c>
      <c r="F21" s="1077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333</v>
      </c>
      <c r="K21" s="515">
        <v>12151</v>
      </c>
      <c r="L21" s="915" t="s">
        <v>365</v>
      </c>
      <c r="M21" s="515">
        <v>33640</v>
      </c>
      <c r="N21" s="517" t="s">
        <v>366</v>
      </c>
      <c r="O21" s="528">
        <v>1015646</v>
      </c>
      <c r="P21" s="518"/>
      <c r="Q21" s="760">
        <f>49740.13*20.46</f>
        <v>1017683.0598</v>
      </c>
      <c r="R21" s="1047" t="s">
        <v>352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4" t="str">
        <f>PIERNA!B22</f>
        <v>SEABOARD FOODS</v>
      </c>
      <c r="C22" s="350" t="str">
        <f>PIERNA!C22</f>
        <v>Seaboard</v>
      </c>
      <c r="D22" s="1075" t="str">
        <f>PIERNA!D22</f>
        <v>PED. 84952355</v>
      </c>
      <c r="E22" s="1076">
        <f>PIERNA!E22</f>
        <v>44763</v>
      </c>
      <c r="F22" s="1083">
        <f>PIERNA!F22</f>
        <v>19152.95</v>
      </c>
      <c r="G22" s="500">
        <f>PIERNA!G22</f>
        <v>21</v>
      </c>
      <c r="H22" s="1084">
        <f>PIERNA!H22</f>
        <v>19227.8</v>
      </c>
      <c r="I22" s="1085">
        <f>PIERNA!I22</f>
        <v>-74.849999999998545</v>
      </c>
      <c r="J22" s="480" t="s">
        <v>326</v>
      </c>
      <c r="K22" s="515">
        <v>11151</v>
      </c>
      <c r="L22" s="915" t="s">
        <v>365</v>
      </c>
      <c r="M22" s="515">
        <v>33640</v>
      </c>
      <c r="N22" s="517" t="s">
        <v>366</v>
      </c>
      <c r="O22" s="528">
        <v>2062645</v>
      </c>
      <c r="P22" s="498"/>
      <c r="Q22" s="760">
        <f>50556.7*20.78</f>
        <v>1050568.226</v>
      </c>
      <c r="R22" s="1047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4" t="str">
        <f>PIERNA!B23</f>
        <v>SEABOARD FOODS</v>
      </c>
      <c r="C23" s="350" t="str">
        <f>PIERNA!C23</f>
        <v>Seaboard</v>
      </c>
      <c r="D23" s="1075" t="str">
        <f>PIERNA!D23</f>
        <v>PED. 8495341</v>
      </c>
      <c r="E23" s="1076">
        <f>PIERNA!E23</f>
        <v>44764</v>
      </c>
      <c r="F23" s="1083">
        <f>PIERNA!F23</f>
        <v>18976.27</v>
      </c>
      <c r="G23" s="500">
        <f>PIERNA!G23</f>
        <v>21</v>
      </c>
      <c r="H23" s="1084">
        <f>PIERNA!H23</f>
        <v>18979.099999999999</v>
      </c>
      <c r="I23" s="1085">
        <f>PIERNA!I23</f>
        <v>-2.8299999999981083</v>
      </c>
      <c r="J23" s="480" t="s">
        <v>327</v>
      </c>
      <c r="K23" s="515">
        <v>11151</v>
      </c>
      <c r="L23" s="915" t="s">
        <v>366</v>
      </c>
      <c r="M23" s="515">
        <v>33640</v>
      </c>
      <c r="N23" s="517" t="s">
        <v>367</v>
      </c>
      <c r="O23" s="529">
        <v>2063364</v>
      </c>
      <c r="P23" s="518"/>
      <c r="Q23" s="760">
        <f>51750.19*20.42</f>
        <v>1056738.8798000002</v>
      </c>
      <c r="R23" s="1047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8" t="str">
        <f>PIERNA!B24</f>
        <v>SEABOARD FOODS</v>
      </c>
      <c r="C24" s="1074" t="str">
        <f>PIERNA!C24</f>
        <v>Seaboard</v>
      </c>
      <c r="D24" s="1086" t="str">
        <f>PIERNA!D24</f>
        <v>PED. 85117830</v>
      </c>
      <c r="E24" s="1076">
        <f>PIERNA!E24</f>
        <v>44768</v>
      </c>
      <c r="F24" s="1083">
        <f>PIERNA!F24</f>
        <v>19036.96</v>
      </c>
      <c r="G24" s="500">
        <f>PIERNA!G24</f>
        <v>21</v>
      </c>
      <c r="H24" s="1084">
        <f>PIERNA!H24</f>
        <v>19201.2</v>
      </c>
      <c r="I24" s="1085">
        <f>PIERNA!I24</f>
        <v>-164.2400000000016</v>
      </c>
      <c r="J24" s="480" t="s">
        <v>374</v>
      </c>
      <c r="K24" s="515">
        <v>12161</v>
      </c>
      <c r="L24" s="915" t="s">
        <v>391</v>
      </c>
      <c r="M24" s="515">
        <v>33640</v>
      </c>
      <c r="N24" s="1057" t="s">
        <v>390</v>
      </c>
      <c r="O24" s="520">
        <v>2065121</v>
      </c>
      <c r="P24" s="518"/>
      <c r="Q24" s="760">
        <f>54786.07*20.43</f>
        <v>1119279.4101</v>
      </c>
      <c r="R24" s="1047" t="s">
        <v>389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6" t="str">
        <f>PIERNA!HO5</f>
        <v>PED. 85170590</v>
      </c>
      <c r="E25" s="1076">
        <f>PIERNA!E25</f>
        <v>44769</v>
      </c>
      <c r="F25" s="1083">
        <f>PIERNA!HQ5</f>
        <v>18811.84</v>
      </c>
      <c r="G25" s="500">
        <f>PIERNA!HR5</f>
        <v>20</v>
      </c>
      <c r="H25" s="1084">
        <f>PIERNA!HS5</f>
        <v>18840.78</v>
      </c>
      <c r="I25" s="1085">
        <f>PIERNA!I25</f>
        <v>-28.93999999999869</v>
      </c>
      <c r="J25" s="480" t="s">
        <v>376</v>
      </c>
      <c r="K25" s="515">
        <v>12001</v>
      </c>
      <c r="L25" s="1056" t="s">
        <v>390</v>
      </c>
      <c r="M25" s="515">
        <v>33640</v>
      </c>
      <c r="N25" s="1047" t="s">
        <v>387</v>
      </c>
      <c r="O25" s="520">
        <v>1023492</v>
      </c>
      <c r="P25" s="498"/>
      <c r="Q25" s="1051">
        <f>53757.19*20.43</f>
        <v>1098259.3917</v>
      </c>
      <c r="R25" s="1105" t="s">
        <v>405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4" t="str">
        <f>PIERNA!HX5</f>
        <v xml:space="preserve">I B P </v>
      </c>
      <c r="D26" s="1086" t="str">
        <f>PIERNA!HY5</f>
        <v>PED. 85169286</v>
      </c>
      <c r="E26" s="1076">
        <f>PIERNA!HZ5</f>
        <v>44769</v>
      </c>
      <c r="F26" s="1083">
        <f>PIERNA!IA5</f>
        <v>18603.73</v>
      </c>
      <c r="G26" s="1087">
        <f>PIERNA!IB5</f>
        <v>20</v>
      </c>
      <c r="H26" s="1084">
        <f>PIERNA!IC5</f>
        <v>18648.88</v>
      </c>
      <c r="I26" s="1085">
        <f>PIERNA!I26</f>
        <v>-45.150000000001455</v>
      </c>
      <c r="J26" s="480" t="s">
        <v>377</v>
      </c>
      <c r="K26" s="515">
        <v>12151</v>
      </c>
      <c r="L26" s="1049" t="s">
        <v>390</v>
      </c>
      <c r="M26" s="515">
        <v>33640</v>
      </c>
      <c r="N26" s="1047" t="s">
        <v>387</v>
      </c>
      <c r="O26" s="520">
        <v>1024116</v>
      </c>
      <c r="P26" s="518"/>
      <c r="Q26" s="760">
        <f>53209.74*20.398</f>
        <v>1085372.2765199998</v>
      </c>
      <c r="R26" s="1047" t="s">
        <v>386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4" t="str">
        <f>PIERNA!IH5</f>
        <v xml:space="preserve">I B P </v>
      </c>
      <c r="D27" s="1086" t="str">
        <f>PIERNA!II5</f>
        <v>PED. 85233842</v>
      </c>
      <c r="E27" s="1076">
        <f>PIERNA!IJ5</f>
        <v>44770</v>
      </c>
      <c r="F27" s="1083">
        <f>PIERNA!IK5</f>
        <v>18630.84</v>
      </c>
      <c r="G27" s="1087">
        <f>PIERNA!IL5</f>
        <v>20</v>
      </c>
      <c r="H27" s="1084">
        <f>PIERNA!IM5</f>
        <v>18649.810000000001</v>
      </c>
      <c r="I27" s="1085">
        <f>PIERNA!I27</f>
        <v>-18.970000000001164</v>
      </c>
      <c r="J27" s="480" t="s">
        <v>380</v>
      </c>
      <c r="K27" s="515">
        <v>9851</v>
      </c>
      <c r="L27" s="1049" t="s">
        <v>387</v>
      </c>
      <c r="M27" s="515">
        <v>33640</v>
      </c>
      <c r="N27" s="1047" t="s">
        <v>388</v>
      </c>
      <c r="O27" s="520"/>
      <c r="P27" s="498"/>
      <c r="Q27" s="1051"/>
      <c r="R27" s="1052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4" t="str">
        <f>PIERNA!IQ5</f>
        <v>SEABOARD FOODS</v>
      </c>
      <c r="C28" s="1074" t="str">
        <f>PIERNA!IR5</f>
        <v>Seaboard</v>
      </c>
      <c r="D28" s="1086" t="str">
        <f>PIERNA!IS5</f>
        <v>PED. 85234046</v>
      </c>
      <c r="E28" s="1076">
        <f>PIERNA!IT5</f>
        <v>44770</v>
      </c>
      <c r="F28" s="1083">
        <f>PIERNA!IU5</f>
        <v>18972.63</v>
      </c>
      <c r="G28" s="1087">
        <f>PIERNA!IV5</f>
        <v>21</v>
      </c>
      <c r="H28" s="1084">
        <f>PIERNA!IW5</f>
        <v>19052.599999999999</v>
      </c>
      <c r="I28" s="1085">
        <f>PIERNA!I28</f>
        <v>-79.969999999997526</v>
      </c>
      <c r="J28" s="480" t="s">
        <v>381</v>
      </c>
      <c r="K28" s="515">
        <v>11151</v>
      </c>
      <c r="L28" s="1049" t="s">
        <v>387</v>
      </c>
      <c r="M28" s="515">
        <v>33640</v>
      </c>
      <c r="N28" s="1047" t="s">
        <v>388</v>
      </c>
      <c r="O28" s="520">
        <v>2065122</v>
      </c>
      <c r="P28" s="518"/>
      <c r="Q28" s="760">
        <f>54411.98*20.68</f>
        <v>1125239.7464000001</v>
      </c>
      <c r="R28" s="1048" t="s">
        <v>384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4" t="str">
        <f>PIERNA!JA5</f>
        <v>SEABOARD FOODS</v>
      </c>
      <c r="C29" s="1074" t="str">
        <f>PIERNA!JB5</f>
        <v>Seaboard</v>
      </c>
      <c r="D29" s="1086" t="str">
        <f>PIERNA!JC5</f>
        <v>PED. 85282570</v>
      </c>
      <c r="E29" s="1076">
        <f>PIERNA!JD5</f>
        <v>44771</v>
      </c>
      <c r="F29" s="1083">
        <f>PIERNA!JE5</f>
        <v>19047.259999999998</v>
      </c>
      <c r="G29" s="1087">
        <f>PIERNA!JF5</f>
        <v>21</v>
      </c>
      <c r="H29" s="1084">
        <f>PIERNA!JG5</f>
        <v>19055.5</v>
      </c>
      <c r="I29" s="1085">
        <f>PIERNA!I29</f>
        <v>-8.2400000000016007</v>
      </c>
      <c r="J29" s="480" t="s">
        <v>403</v>
      </c>
      <c r="K29" s="521">
        <v>11151</v>
      </c>
      <c r="L29" s="1049" t="s">
        <v>388</v>
      </c>
      <c r="M29" s="515">
        <v>33640</v>
      </c>
      <c r="N29" s="1047" t="s">
        <v>416</v>
      </c>
      <c r="O29" s="529">
        <v>2065822</v>
      </c>
      <c r="P29" s="518"/>
      <c r="Q29" s="760">
        <f>54369.34*20.51</f>
        <v>1115115.1634</v>
      </c>
      <c r="R29" s="1048" t="s">
        <v>418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4" t="str">
        <f>PIERNA!JK5</f>
        <v>SEABOARD FOODS</v>
      </c>
      <c r="C30" s="1074" t="str">
        <f>PIERNA!JL5</f>
        <v>Seaboard</v>
      </c>
      <c r="D30" s="1086" t="str">
        <f>PIERNA!JM5</f>
        <v>PED. 85276747</v>
      </c>
      <c r="E30" s="1088">
        <f>PIERNA!JN5</f>
        <v>44771</v>
      </c>
      <c r="F30" s="1089">
        <f>PIERNA!JO5</f>
        <v>18977.3</v>
      </c>
      <c r="G30" s="529">
        <f>PIERNA!JP5</f>
        <v>21</v>
      </c>
      <c r="H30" s="1090">
        <f>PIERNA!JQ5</f>
        <v>19031</v>
      </c>
      <c r="I30" s="1085">
        <f>PIERNA!I30</f>
        <v>-53.700000000000728</v>
      </c>
      <c r="J30" s="480" t="s">
        <v>404</v>
      </c>
      <c r="K30" s="515">
        <v>12161</v>
      </c>
      <c r="L30" s="1049" t="s">
        <v>388</v>
      </c>
      <c r="M30" s="515">
        <v>33640</v>
      </c>
      <c r="N30" s="1047" t="s">
        <v>417</v>
      </c>
      <c r="O30" s="529">
        <v>2065823</v>
      </c>
      <c r="P30" s="518"/>
      <c r="Q30" s="760">
        <f>55272.83*20.46</f>
        <v>1130882.1018000001</v>
      </c>
      <c r="R30" s="1048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4">
        <f>PIERNA!JU5</f>
        <v>0</v>
      </c>
      <c r="C31" s="1091">
        <f>PIERNA!JV5</f>
        <v>0</v>
      </c>
      <c r="D31" s="1086">
        <f>PIERNA!JW5</f>
        <v>0</v>
      </c>
      <c r="E31" s="1088">
        <f>PIERNA!JX5</f>
        <v>0</v>
      </c>
      <c r="F31" s="1089">
        <f>PIERNA!JY5</f>
        <v>0</v>
      </c>
      <c r="G31" s="529">
        <f>PIERNA!JZ5</f>
        <v>0</v>
      </c>
      <c r="H31" s="1090">
        <f>PIERNA!KA5</f>
        <v>0</v>
      </c>
      <c r="I31" s="1085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4">
        <f>PIERNA!KE5</f>
        <v>0</v>
      </c>
      <c r="C32" s="1074">
        <f>PIERNA!KF5</f>
        <v>0</v>
      </c>
      <c r="D32" s="1086">
        <f>PIERNA!KG5</f>
        <v>0</v>
      </c>
      <c r="E32" s="1088">
        <f>PIERNA!KH5</f>
        <v>0</v>
      </c>
      <c r="F32" s="1089">
        <f>PIERNA!KI5</f>
        <v>0</v>
      </c>
      <c r="G32" s="529">
        <f>PIERNA!KJ5</f>
        <v>0</v>
      </c>
      <c r="H32" s="1090">
        <f>PIERNA!H32</f>
        <v>0</v>
      </c>
      <c r="I32" s="1085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4">
        <f>PIERNA!KP5</f>
        <v>0</v>
      </c>
      <c r="D33" s="1086">
        <f>PIERNA!KQ5</f>
        <v>0</v>
      </c>
      <c r="E33" s="1088">
        <f>PIERNA!KR5</f>
        <v>0</v>
      </c>
      <c r="F33" s="1092">
        <f>PIERNA!KS5</f>
        <v>0</v>
      </c>
      <c r="G33" s="1093">
        <f>PIERNA!KT5</f>
        <v>0</v>
      </c>
      <c r="H33" s="1090">
        <f>PIERNA!KU5</f>
        <v>0</v>
      </c>
      <c r="I33" s="1094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4">
        <f>PIERNA!B34</f>
        <v>0</v>
      </c>
      <c r="C34" s="504">
        <f>PIERNA!C34</f>
        <v>0</v>
      </c>
      <c r="D34" s="1086">
        <f>PIERNA!D34</f>
        <v>0</v>
      </c>
      <c r="E34" s="1088">
        <f>PIERNA!E34</f>
        <v>0</v>
      </c>
      <c r="F34" s="1092">
        <f>PIERNA!F34</f>
        <v>0</v>
      </c>
      <c r="G34" s="1093">
        <f>PIERNA!G34</f>
        <v>0</v>
      </c>
      <c r="H34" s="1090">
        <f>PIERNA!H34</f>
        <v>0</v>
      </c>
      <c r="I34" s="1085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6">
        <f>PIERNA!D35</f>
        <v>0</v>
      </c>
      <c r="E35" s="1088">
        <f>PIERNA!E35</f>
        <v>0</v>
      </c>
      <c r="F35" s="1092">
        <f>PIERNA!F35</f>
        <v>0</v>
      </c>
      <c r="G35" s="1095">
        <f>PIERNA!G35</f>
        <v>0</v>
      </c>
      <c r="H35" s="1090">
        <f>PIERNA!H35</f>
        <v>0</v>
      </c>
      <c r="I35" s="1085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6">
        <f>PIERNA!D36</f>
        <v>0</v>
      </c>
      <c r="E36" s="1088">
        <f>PIERNA!E36</f>
        <v>0</v>
      </c>
      <c r="F36" s="1092">
        <f>PIERNA!F36</f>
        <v>0</v>
      </c>
      <c r="G36" s="1095">
        <f>PIERNA!G36</f>
        <v>0</v>
      </c>
      <c r="H36" s="1090">
        <f>PIERNA!H36</f>
        <v>0</v>
      </c>
      <c r="I36" s="1085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6">
        <f>PIERNA!C37</f>
        <v>0</v>
      </c>
      <c r="D37" s="1075">
        <f>PIERNA!D37</f>
        <v>0</v>
      </c>
      <c r="E37" s="1076">
        <f>PIERNA!E37</f>
        <v>0</v>
      </c>
      <c r="F37" s="1083">
        <f>PIERNA!F37</f>
        <v>0</v>
      </c>
      <c r="G37" s="500">
        <f>PIERNA!G37</f>
        <v>0</v>
      </c>
      <c r="H37" s="1084">
        <f>PIERNA!H37</f>
        <v>0</v>
      </c>
      <c r="I37" s="1085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6">
        <f>PIERNA!C38</f>
        <v>0</v>
      </c>
      <c r="D38" s="610">
        <f>PIERNA!D38</f>
        <v>0</v>
      </c>
      <c r="E38" s="1076">
        <f>PIERNA!E38</f>
        <v>0</v>
      </c>
      <c r="F38" s="1097">
        <f>PIERNA!F38</f>
        <v>0</v>
      </c>
      <c r="G38" s="500">
        <f>PIERNA!G38</f>
        <v>0</v>
      </c>
      <c r="H38" s="1085">
        <f>PIERNA!H38</f>
        <v>0</v>
      </c>
      <c r="I38" s="1085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72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80" t="s">
        <v>256</v>
      </c>
      <c r="C99" s="981" t="s">
        <v>257</v>
      </c>
      <c r="D99" s="964"/>
      <c r="E99" s="959"/>
      <c r="F99" s="960">
        <v>4027.9</v>
      </c>
      <c r="G99" s="961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3" t="s">
        <v>259</v>
      </c>
      <c r="P99" s="858"/>
      <c r="Q99" s="762">
        <f>200000+188972.8</f>
        <v>388972.79999999999</v>
      </c>
      <c r="R99" s="982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80" t="s">
        <v>256</v>
      </c>
      <c r="C100" s="981" t="s">
        <v>257</v>
      </c>
      <c r="D100" s="1024" t="s">
        <v>330</v>
      </c>
      <c r="E100" s="959"/>
      <c r="F100" s="1015">
        <v>4095</v>
      </c>
      <c r="G100" s="1016">
        <v>10</v>
      </c>
      <c r="H100" s="1017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3" t="s">
        <v>329</v>
      </c>
      <c r="P100" s="858"/>
      <c r="Q100" s="1013">
        <f>200000+195644.8</f>
        <v>395644.8</v>
      </c>
      <c r="R100" s="1014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4" t="s">
        <v>289</v>
      </c>
      <c r="C101" s="502" t="s">
        <v>288</v>
      </c>
      <c r="D101" s="762"/>
      <c r="E101" s="854">
        <v>44746</v>
      </c>
      <c r="F101" s="962">
        <v>1050</v>
      </c>
      <c r="G101" s="961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1" t="s">
        <v>301</v>
      </c>
      <c r="P101" s="1006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76" t="s">
        <v>282</v>
      </c>
      <c r="C102" s="992" t="s">
        <v>283</v>
      </c>
      <c r="D102" s="491"/>
      <c r="E102" s="1203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213" t="s">
        <v>291</v>
      </c>
      <c r="P102" s="514"/>
      <c r="Q102" s="762">
        <v>52173.68</v>
      </c>
      <c r="R102" s="1190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78"/>
      <c r="C103" s="993" t="s">
        <v>290</v>
      </c>
      <c r="D103" s="491"/>
      <c r="E103" s="1204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214"/>
      <c r="P103" s="513"/>
      <c r="Q103" s="762">
        <v>15000</v>
      </c>
      <c r="R103" s="1192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215" t="s">
        <v>292</v>
      </c>
      <c r="C104" s="963" t="s">
        <v>293</v>
      </c>
      <c r="D104" s="491"/>
      <c r="E104" s="1203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5"/>
      <c r="O104" s="1205">
        <v>18266</v>
      </c>
      <c r="P104" s="997"/>
      <c r="Q104" s="762">
        <v>383699.68</v>
      </c>
      <c r="R104" s="1190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216"/>
      <c r="C105" s="491" t="s">
        <v>294</v>
      </c>
      <c r="D105" s="491"/>
      <c r="E105" s="1217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6"/>
      <c r="O105" s="1218"/>
      <c r="P105" s="998"/>
      <c r="Q105" s="762">
        <v>48944</v>
      </c>
      <c r="R105" s="1192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182" t="s">
        <v>295</v>
      </c>
      <c r="C106" s="999" t="s">
        <v>296</v>
      </c>
      <c r="D106" s="1002"/>
      <c r="E106" s="1184">
        <v>44751</v>
      </c>
      <c r="F106" s="1003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6"/>
      <c r="O106" s="1187" t="s">
        <v>300</v>
      </c>
      <c r="P106" s="997"/>
      <c r="Q106" s="762">
        <v>95154.15</v>
      </c>
      <c r="R106" s="1190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183"/>
      <c r="C107" s="999" t="s">
        <v>64</v>
      </c>
      <c r="D107" s="1002"/>
      <c r="E107" s="1185"/>
      <c r="F107" s="1003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5"/>
      <c r="O107" s="1188"/>
      <c r="P107" s="1000"/>
      <c r="Q107" s="762">
        <v>48613.4</v>
      </c>
      <c r="R107" s="1191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183"/>
      <c r="C108" s="999" t="s">
        <v>297</v>
      </c>
      <c r="D108" s="1002"/>
      <c r="E108" s="1186"/>
      <c r="F108" s="1003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5"/>
      <c r="O108" s="1189"/>
      <c r="P108" s="1001"/>
      <c r="Q108" s="759">
        <v>17661.3</v>
      </c>
      <c r="R108" s="1192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195" t="s">
        <v>114</v>
      </c>
      <c r="C109" s="999" t="s">
        <v>298</v>
      </c>
      <c r="D109" s="1002"/>
      <c r="E109" s="1197">
        <v>44751</v>
      </c>
      <c r="F109" s="1003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5"/>
      <c r="O109" s="1199" t="s">
        <v>336</v>
      </c>
      <c r="P109" s="1193" t="s">
        <v>303</v>
      </c>
      <c r="Q109" s="759">
        <v>614527.88</v>
      </c>
      <c r="R109" s="1190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196"/>
      <c r="C110" s="999" t="s">
        <v>299</v>
      </c>
      <c r="D110" s="1002"/>
      <c r="E110" s="1198"/>
      <c r="F110" s="1003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5"/>
      <c r="O110" s="1200"/>
      <c r="P110" s="1194"/>
      <c r="Q110" s="759">
        <v>32154.720000000001</v>
      </c>
      <c r="R110" s="1192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5" t="s">
        <v>114</v>
      </c>
      <c r="C111" s="491" t="s">
        <v>299</v>
      </c>
      <c r="D111" s="491"/>
      <c r="E111" s="1004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2" t="s">
        <v>334</v>
      </c>
      <c r="P111" s="1028" t="s">
        <v>303</v>
      </c>
      <c r="Q111" s="759">
        <v>27065.200000000001</v>
      </c>
      <c r="R111" s="881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01" t="s">
        <v>292</v>
      </c>
      <c r="C112" s="502" t="s">
        <v>95</v>
      </c>
      <c r="D112" s="762"/>
      <c r="E112" s="1203">
        <v>44755</v>
      </c>
      <c r="F112" s="962">
        <v>3011.22</v>
      </c>
      <c r="G112" s="961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6"/>
      <c r="O112" s="1205"/>
      <c r="P112" s="1021"/>
      <c r="Q112" s="762">
        <v>100107</v>
      </c>
      <c r="R112" s="512" t="s">
        <v>306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202"/>
      <c r="C113" s="491" t="s">
        <v>322</v>
      </c>
      <c r="D113" s="491"/>
      <c r="E113" s="1204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5"/>
      <c r="O113" s="1206"/>
      <c r="P113" s="1001"/>
      <c r="Q113" s="759"/>
      <c r="R113" s="881"/>
      <c r="S113" s="674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30" t="s">
        <v>341</v>
      </c>
      <c r="C114" s="1033" t="s">
        <v>345</v>
      </c>
      <c r="D114" s="1032" t="s">
        <v>344</v>
      </c>
      <c r="E114" s="1029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5"/>
      <c r="O114" s="1031" t="s">
        <v>342</v>
      </c>
      <c r="P114" s="1001"/>
      <c r="Q114" s="759">
        <v>19342</v>
      </c>
      <c r="R114" s="881" t="s">
        <v>343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2">
        <v>2002.14</v>
      </c>
      <c r="G115" s="961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3" t="s">
        <v>284</v>
      </c>
      <c r="P115" s="645"/>
      <c r="Q115" s="759"/>
      <c r="R115" s="881"/>
      <c r="S115" s="674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340</v>
      </c>
      <c r="P116" s="775"/>
      <c r="Q116" s="759">
        <v>43500</v>
      </c>
      <c r="R116" s="881" t="s">
        <v>335</v>
      </c>
      <c r="S116" s="674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1" t="s">
        <v>312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323</v>
      </c>
      <c r="P117" s="645"/>
      <c r="Q117" s="759">
        <v>259023.35999999999</v>
      </c>
      <c r="R117" s="881" t="s">
        <v>405</v>
      </c>
      <c r="S117" s="674" t="s">
        <v>41</v>
      </c>
      <c r="T117" s="181" t="e">
        <f t="shared" si="25"/>
        <v>#VALUE!</v>
      </c>
    </row>
    <row r="118" spans="1:20" s="157" customFormat="1" ht="21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25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7" t="s">
        <v>331</v>
      </c>
      <c r="P118" s="775"/>
      <c r="Q118" s="759"/>
      <c r="R118" s="881"/>
      <c r="S118" s="674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201" t="s">
        <v>292</v>
      </c>
      <c r="C119" s="491" t="s">
        <v>95</v>
      </c>
      <c r="D119" s="1002"/>
      <c r="E119" s="1184">
        <v>44764</v>
      </c>
      <c r="F119" s="1003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6"/>
      <c r="O119" s="1179"/>
      <c r="P119" s="1001"/>
      <c r="Q119" s="759"/>
      <c r="R119" s="881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202"/>
      <c r="C120" s="491" t="s">
        <v>332</v>
      </c>
      <c r="D120" s="1002"/>
      <c r="E120" s="1186"/>
      <c r="F120" s="1003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6"/>
      <c r="O120" s="1181"/>
      <c r="P120" s="1001"/>
      <c r="Q120" s="759"/>
      <c r="R120" s="881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43" t="s">
        <v>292</v>
      </c>
      <c r="C121" s="491" t="s">
        <v>80</v>
      </c>
      <c r="D121" s="491"/>
      <c r="E121" s="1042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4"/>
      <c r="P121" s="645"/>
      <c r="Q121" s="759"/>
      <c r="R121" s="955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60" t="s">
        <v>103</v>
      </c>
      <c r="C122" s="1061" t="s">
        <v>398</v>
      </c>
      <c r="D122" s="1062"/>
      <c r="E122" s="1059">
        <v>44767</v>
      </c>
      <c r="F122" s="1063">
        <v>18271.150000000001</v>
      </c>
      <c r="G122" s="1054">
        <v>23</v>
      </c>
      <c r="H122" s="1064">
        <v>18393.400000000001</v>
      </c>
      <c r="I122" s="105">
        <f t="shared" si="26"/>
        <v>122.25</v>
      </c>
      <c r="J122" s="612"/>
      <c r="K122" s="513"/>
      <c r="L122" s="533"/>
      <c r="M122" s="513"/>
      <c r="N122" s="1026"/>
      <c r="O122" s="954"/>
      <c r="P122" s="1001"/>
      <c r="Q122" s="759"/>
      <c r="R122" s="955"/>
      <c r="S122" s="65"/>
      <c r="T122" s="65"/>
    </row>
    <row r="123" spans="1:20" s="157" customFormat="1" ht="29.25" customHeight="1" x14ac:dyDescent="0.25">
      <c r="A123" s="100">
        <v>85</v>
      </c>
      <c r="B123" s="1069" t="s">
        <v>312</v>
      </c>
      <c r="C123" s="491" t="s">
        <v>298</v>
      </c>
      <c r="D123" s="491" t="s">
        <v>399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6"/>
      <c r="O123" s="956" t="s">
        <v>400</v>
      </c>
      <c r="P123" s="1001"/>
      <c r="Q123" s="759"/>
      <c r="R123" s="955"/>
      <c r="S123" s="65"/>
      <c r="T123" s="65"/>
    </row>
    <row r="124" spans="1:20" s="157" customFormat="1" ht="25.5" customHeight="1" x14ac:dyDescent="0.25">
      <c r="A124" s="100">
        <v>86</v>
      </c>
      <c r="B124" s="1177" t="s">
        <v>295</v>
      </c>
      <c r="C124" s="1065" t="s">
        <v>296</v>
      </c>
      <c r="D124" s="1066"/>
      <c r="E124" s="1185">
        <v>44768</v>
      </c>
      <c r="F124" s="1067">
        <v>1001.6</v>
      </c>
      <c r="G124" s="1055">
        <v>86</v>
      </c>
      <c r="H124" s="1068">
        <v>1001.6</v>
      </c>
      <c r="I124" s="105">
        <f t="shared" si="26"/>
        <v>0</v>
      </c>
      <c r="J124" s="612"/>
      <c r="K124" s="513"/>
      <c r="L124" s="533"/>
      <c r="M124" s="513"/>
      <c r="N124" s="1026"/>
      <c r="O124" s="1219" t="s">
        <v>375</v>
      </c>
      <c r="P124" s="1001"/>
      <c r="Q124" s="759"/>
      <c r="R124" s="955"/>
      <c r="S124" s="65">
        <f t="shared" si="15"/>
        <v>0</v>
      </c>
      <c r="T124" s="65">
        <f t="shared" si="27"/>
        <v>0</v>
      </c>
    </row>
    <row r="125" spans="1:20" s="157" customFormat="1" ht="26.25" customHeight="1" x14ac:dyDescent="0.25">
      <c r="A125" s="100">
        <v>87</v>
      </c>
      <c r="B125" s="1177"/>
      <c r="C125" s="999" t="s">
        <v>64</v>
      </c>
      <c r="D125" s="1002"/>
      <c r="E125" s="1185"/>
      <c r="F125" s="1003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6"/>
      <c r="O125" s="1219"/>
      <c r="P125" s="1001"/>
      <c r="Q125" s="759"/>
      <c r="R125" s="955"/>
      <c r="S125" s="65">
        <f t="shared" ref="S125:S130" si="28">Q125+M125+K125</f>
        <v>0</v>
      </c>
      <c r="T125" s="65">
        <f t="shared" ref="T125:T130" si="29">S125/H125</f>
        <v>0</v>
      </c>
    </row>
    <row r="126" spans="1:20" s="157" customFormat="1" ht="18.75" customHeight="1" thickBot="1" x14ac:dyDescent="0.3">
      <c r="A126" s="100">
        <v>88</v>
      </c>
      <c r="B126" s="1178"/>
      <c r="C126" s="999" t="s">
        <v>297</v>
      </c>
      <c r="D126" s="1002"/>
      <c r="E126" s="1186"/>
      <c r="F126" s="1003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6"/>
      <c r="O126" s="1220"/>
      <c r="P126" s="1021"/>
      <c r="Q126" s="762"/>
      <c r="R126" s="955"/>
      <c r="S126" s="65">
        <f t="shared" si="28"/>
        <v>0</v>
      </c>
      <c r="T126" s="65">
        <f t="shared" si="29"/>
        <v>0</v>
      </c>
    </row>
    <row r="127" spans="1:20" s="157" customFormat="1" ht="24.75" customHeight="1" x14ac:dyDescent="0.25">
      <c r="A127" s="100">
        <v>89</v>
      </c>
      <c r="B127" s="1221" t="s">
        <v>282</v>
      </c>
      <c r="C127" s="999" t="s">
        <v>290</v>
      </c>
      <c r="D127" s="491"/>
      <c r="E127" s="1004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6"/>
      <c r="O127" s="1223" t="s">
        <v>379</v>
      </c>
      <c r="P127" s="1021"/>
      <c r="Q127" s="762">
        <v>10000</v>
      </c>
      <c r="R127" s="1190" t="s">
        <v>385</v>
      </c>
      <c r="S127" s="65">
        <f t="shared" si="28"/>
        <v>10000</v>
      </c>
      <c r="T127" s="65">
        <f t="shared" si="29"/>
        <v>100</v>
      </c>
    </row>
    <row r="128" spans="1:20" s="157" customFormat="1" ht="27" customHeight="1" thickBot="1" x14ac:dyDescent="0.3">
      <c r="A128" s="100">
        <v>90</v>
      </c>
      <c r="B128" s="1222"/>
      <c r="C128" s="999" t="s">
        <v>378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6"/>
      <c r="O128" s="1224"/>
      <c r="P128" s="1000"/>
      <c r="Q128" s="762">
        <v>8500</v>
      </c>
      <c r="R128" s="1192"/>
      <c r="S128" s="65">
        <f t="shared" si="28"/>
        <v>8500</v>
      </c>
      <c r="T128" s="65">
        <f t="shared" si="29"/>
        <v>85</v>
      </c>
    </row>
    <row r="129" spans="1:20" s="157" customFormat="1" ht="27" customHeight="1" x14ac:dyDescent="0.25">
      <c r="A129" s="100">
        <v>91</v>
      </c>
      <c r="B129" s="1070" t="s">
        <v>312</v>
      </c>
      <c r="C129" s="999" t="s">
        <v>401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6"/>
      <c r="O129" s="1071" t="s">
        <v>402</v>
      </c>
      <c r="P129" s="1000"/>
      <c r="Q129" s="762"/>
      <c r="R129" s="1053"/>
      <c r="S129" s="65"/>
      <c r="T129" s="65"/>
    </row>
    <row r="130" spans="1:20" s="157" customFormat="1" ht="29.25" customHeight="1" x14ac:dyDescent="0.25">
      <c r="A130" s="100">
        <v>92</v>
      </c>
      <c r="B130" s="1046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5" t="s">
        <v>382</v>
      </c>
      <c r="P130" s="858"/>
      <c r="Q130" s="762"/>
      <c r="R130" s="855"/>
      <c r="S130" s="65">
        <f t="shared" si="28"/>
        <v>0</v>
      </c>
      <c r="T130" s="65">
        <f t="shared" si="29"/>
        <v>0</v>
      </c>
    </row>
    <row r="131" spans="1:20" s="157" customFormat="1" ht="24.75" customHeight="1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6" t="s">
        <v>383</v>
      </c>
      <c r="P131" s="514"/>
      <c r="Q131" s="762"/>
      <c r="R131" s="855"/>
      <c r="S131" s="65">
        <f t="shared" si="15"/>
        <v>0</v>
      </c>
      <c r="T131" s="65">
        <f t="shared" si="27"/>
        <v>0</v>
      </c>
    </row>
    <row r="132" spans="1:20" s="157" customFormat="1" ht="42.75" x14ac:dyDescent="0.25">
      <c r="A132" s="100">
        <v>94</v>
      </c>
      <c r="B132" s="1098" t="s">
        <v>292</v>
      </c>
      <c r="C132" s="491" t="s">
        <v>332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/>
      <c r="P132" s="514"/>
      <c r="Q132" s="762"/>
      <c r="R132" s="855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099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762"/>
      <c r="R133" s="85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408</v>
      </c>
      <c r="C134" s="1098" t="s">
        <v>409</v>
      </c>
      <c r="D134" s="1098" t="s">
        <v>407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406</v>
      </c>
      <c r="P134" s="514"/>
      <c r="Q134" s="762">
        <v>153594</v>
      </c>
      <c r="R134" s="1100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4" t="s">
        <v>408</v>
      </c>
      <c r="C135" s="1043" t="s">
        <v>410</v>
      </c>
      <c r="D135" s="994" t="s">
        <v>411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3" t="s">
        <v>412</v>
      </c>
      <c r="P135" s="858"/>
      <c r="Q135" s="762">
        <v>27826</v>
      </c>
      <c r="R135" s="856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76" t="s">
        <v>408</v>
      </c>
      <c r="C136" s="1176" t="s">
        <v>413</v>
      </c>
      <c r="D136" s="1176" t="s">
        <v>414</v>
      </c>
      <c r="E136" s="1173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6"/>
      <c r="O136" s="1179" t="s">
        <v>415</v>
      </c>
      <c r="P136" s="1021"/>
      <c r="Q136" s="762">
        <v>8600</v>
      </c>
      <c r="R136" s="1170" t="s">
        <v>405</v>
      </c>
      <c r="S136" s="65">
        <f t="shared" si="15"/>
        <v>8600</v>
      </c>
      <c r="T136" s="65">
        <f t="shared" ref="T136" si="30">S136/H136</f>
        <v>100.23310023310023</v>
      </c>
    </row>
    <row r="137" spans="1:20" s="157" customFormat="1" ht="32.25" customHeight="1" x14ac:dyDescent="0.25">
      <c r="A137" s="100">
        <v>99</v>
      </c>
      <c r="B137" s="1177"/>
      <c r="C137" s="1177"/>
      <c r="D137" s="1177"/>
      <c r="E137" s="1174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6"/>
      <c r="O137" s="1180"/>
      <c r="P137" s="1021"/>
      <c r="Q137" s="762">
        <v>4269.2</v>
      </c>
      <c r="R137" s="1171"/>
      <c r="S137" s="65">
        <f t="shared" ref="S137:S141" si="31">Q137+M137+K137</f>
        <v>4269.2</v>
      </c>
      <c r="T137" s="65">
        <f t="shared" ref="T137:T141" si="32">S137/H137</f>
        <v>38.000124613919375</v>
      </c>
    </row>
    <row r="138" spans="1:20" s="157" customFormat="1" ht="19.5" customHeight="1" x14ac:dyDescent="0.25">
      <c r="A138" s="100">
        <v>100</v>
      </c>
      <c r="B138" s="1177"/>
      <c r="C138" s="1177"/>
      <c r="D138" s="1177"/>
      <c r="E138" s="1174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6"/>
      <c r="O138" s="1180"/>
      <c r="P138" s="1021"/>
      <c r="Q138" s="762">
        <v>3468</v>
      </c>
      <c r="R138" s="1171"/>
      <c r="S138" s="65">
        <f t="shared" si="31"/>
        <v>3468</v>
      </c>
      <c r="T138" s="65">
        <f t="shared" si="32"/>
        <v>68</v>
      </c>
    </row>
    <row r="139" spans="1:20" s="157" customFormat="1" ht="19.5" customHeight="1" thickBot="1" x14ac:dyDescent="0.3">
      <c r="A139" s="100"/>
      <c r="B139" s="1178"/>
      <c r="C139" s="1178"/>
      <c r="D139" s="1178"/>
      <c r="E139" s="1175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6"/>
      <c r="O139" s="1181"/>
      <c r="P139" s="1021"/>
      <c r="Q139" s="762">
        <v>6139.8</v>
      </c>
      <c r="R139" s="1172"/>
      <c r="S139" s="65">
        <f t="shared" si="31"/>
        <v>6139.8</v>
      </c>
      <c r="T139" s="65">
        <f t="shared" si="32"/>
        <v>90</v>
      </c>
    </row>
    <row r="140" spans="1:20" s="157" customFormat="1" ht="19.5" customHeight="1" x14ac:dyDescent="0.25">
      <c r="A140" s="100"/>
      <c r="B140" s="1101"/>
      <c r="C140" s="1102"/>
      <c r="D140" s="1101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4"/>
      <c r="P140" s="514"/>
      <c r="Q140" s="762"/>
      <c r="R140" s="855"/>
      <c r="S140" s="65">
        <f t="shared" si="31"/>
        <v>0</v>
      </c>
      <c r="T140" s="65" t="e">
        <f t="shared" si="32"/>
        <v>#DIV/0!</v>
      </c>
    </row>
    <row r="141" spans="1:20" s="157" customFormat="1" ht="19.5" customHeight="1" x14ac:dyDescent="0.25">
      <c r="A141" s="100"/>
      <c r="B141" s="491"/>
      <c r="C141" s="958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1"/>
        <v>0</v>
      </c>
      <c r="T141" s="65" t="e">
        <f t="shared" si="32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7"/>
      <c r="P142" s="646"/>
      <c r="Q142" s="763"/>
      <c r="R142" s="647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5"/>
        <v>0</v>
      </c>
      <c r="T163" s="65" t="e">
        <f t="shared" si="36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5"/>
        <v>0</v>
      </c>
      <c r="T164" s="65" t="e">
        <f t="shared" si="36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5"/>
        <v>0</v>
      </c>
      <c r="T165" s="65" t="e">
        <f t="shared" si="36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5"/>
        <v>0</v>
      </c>
      <c r="T166" s="65" t="e">
        <f t="shared" si="36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5"/>
        <v>0</v>
      </c>
      <c r="T167" s="65" t="e">
        <f t="shared" si="36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7">Q168+M168+K168</f>
        <v>0</v>
      </c>
      <c r="T168" s="65" t="e">
        <f t="shared" si="36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7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7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7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7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7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28592027.599329993</v>
      </c>
      <c r="R175" s="152"/>
      <c r="S175" s="178">
        <f>Q175+M175+K175</f>
        <v>29755593.599329993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38">
    <mergeCell ref="B124:B126"/>
    <mergeCell ref="E124:E126"/>
    <mergeCell ref="O124:O126"/>
    <mergeCell ref="B127:B128"/>
    <mergeCell ref="O127:O128"/>
    <mergeCell ref="R102:R103"/>
    <mergeCell ref="R104:R105"/>
    <mergeCell ref="B104:B105"/>
    <mergeCell ref="E104:E105"/>
    <mergeCell ref="O104:O105"/>
    <mergeCell ref="Q1:Q2"/>
    <mergeCell ref="K1:K2"/>
    <mergeCell ref="M1:M2"/>
    <mergeCell ref="B102:B103"/>
    <mergeCell ref="E102:E103"/>
    <mergeCell ref="O102:O103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O109:O110"/>
    <mergeCell ref="B112:B113"/>
    <mergeCell ref="E112:E113"/>
    <mergeCell ref="O112:O113"/>
    <mergeCell ref="B119:B120"/>
    <mergeCell ref="E119:E120"/>
    <mergeCell ref="O119:O120"/>
    <mergeCell ref="R136:R139"/>
    <mergeCell ref="E136:E139"/>
    <mergeCell ref="C136:C139"/>
    <mergeCell ref="D136:D139"/>
    <mergeCell ref="B136:B139"/>
    <mergeCell ref="O136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30"/>
      <c r="B5" s="1246" t="s">
        <v>79</v>
      </c>
      <c r="C5" s="269"/>
      <c r="D5" s="248"/>
      <c r="E5" s="257"/>
      <c r="F5" s="253"/>
      <c r="G5" s="258"/>
    </row>
    <row r="6" spans="1:9" x14ac:dyDescent="0.25">
      <c r="A6" s="1230"/>
      <c r="B6" s="1246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30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8" t="s">
        <v>11</v>
      </c>
      <c r="D40" s="123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30"/>
      <c r="B5" s="1247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30"/>
      <c r="B6" s="1247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8" t="s">
        <v>11</v>
      </c>
      <c r="D40" s="123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36" t="s">
        <v>229</v>
      </c>
      <c r="B1" s="1236"/>
      <c r="C1" s="1236"/>
      <c r="D1" s="1236"/>
      <c r="E1" s="1236"/>
      <c r="F1" s="1236"/>
      <c r="G1" s="1236"/>
      <c r="H1" s="11">
        <v>1</v>
      </c>
      <c r="I1" s="869"/>
      <c r="K1" s="1240" t="s">
        <v>272</v>
      </c>
      <c r="L1" s="1240"/>
      <c r="M1" s="1240"/>
      <c r="N1" s="1240"/>
      <c r="O1" s="1240"/>
      <c r="P1" s="1240"/>
      <c r="Q1" s="1240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34" t="s">
        <v>119</v>
      </c>
      <c r="B5" s="1248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34" t="s">
        <v>119</v>
      </c>
      <c r="L5" s="1248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34"/>
      <c r="B6" s="1248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34"/>
      <c r="L6" s="1248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5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5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5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5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5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5"/>
      <c r="F27" s="1111">
        <v>0</v>
      </c>
      <c r="G27" s="1112"/>
      <c r="H27" s="1113"/>
      <c r="I27" s="1124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54">
        <f t="shared" ref="F28:F33" si="7">D28</f>
        <v>0</v>
      </c>
      <c r="G28" s="1125"/>
      <c r="H28" s="1126"/>
      <c r="I28" s="1124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54">
        <f t="shared" si="7"/>
        <v>0</v>
      </c>
      <c r="G29" s="1125"/>
      <c r="H29" s="1126"/>
      <c r="I29" s="1124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54">
        <f t="shared" si="7"/>
        <v>0</v>
      </c>
      <c r="G30" s="1125"/>
      <c r="H30" s="1126"/>
      <c r="I30" s="1124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38" t="s">
        <v>11</v>
      </c>
      <c r="D40" s="1239"/>
      <c r="E40" s="57">
        <f>E4+E5+E6+E7-F35</f>
        <v>46.8599999999999</v>
      </c>
      <c r="F40" s="73"/>
      <c r="M40" s="1238" t="s">
        <v>11</v>
      </c>
      <c r="N40" s="1239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6" t="s">
        <v>230</v>
      </c>
      <c r="B1" s="1236"/>
      <c r="C1" s="1236"/>
      <c r="D1" s="1236"/>
      <c r="E1" s="1236"/>
      <c r="F1" s="1236"/>
      <c r="G1" s="1236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34" t="s">
        <v>103</v>
      </c>
      <c r="B5" s="1249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34"/>
      <c r="B6" s="1249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38" t="s">
        <v>11</v>
      </c>
      <c r="D40" s="1239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36" t="s">
        <v>231</v>
      </c>
      <c r="B1" s="1236"/>
      <c r="C1" s="1236"/>
      <c r="D1" s="1236"/>
      <c r="E1" s="1236"/>
      <c r="F1" s="1236"/>
      <c r="G1" s="1236"/>
      <c r="H1" s="11">
        <v>1</v>
      </c>
      <c r="K1" s="1240" t="s">
        <v>272</v>
      </c>
      <c r="L1" s="1240"/>
      <c r="M1" s="1240"/>
      <c r="N1" s="1240"/>
      <c r="O1" s="1240"/>
      <c r="P1" s="1240"/>
      <c r="Q1" s="124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30" t="s">
        <v>83</v>
      </c>
      <c r="B5" s="1249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30" t="s">
        <v>83</v>
      </c>
      <c r="L5" s="1249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30"/>
      <c r="B6" s="1250"/>
      <c r="C6" s="275"/>
      <c r="D6" s="276"/>
      <c r="E6" s="268"/>
      <c r="F6" s="243"/>
      <c r="K6" s="1230"/>
      <c r="L6" s="1250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52">
        <f t="shared" si="0"/>
        <v>0</v>
      </c>
      <c r="G16" s="1112"/>
      <c r="H16" s="1113"/>
      <c r="I16" s="1153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52">
        <f t="shared" si="0"/>
        <v>0</v>
      </c>
      <c r="G17" s="1112"/>
      <c r="H17" s="1113"/>
      <c r="I17" s="1153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52">
        <f t="shared" si="0"/>
        <v>0</v>
      </c>
      <c r="G18" s="1112"/>
      <c r="H18" s="1113"/>
      <c r="I18" s="1153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52">
        <f t="shared" si="0"/>
        <v>0</v>
      </c>
      <c r="G19" s="1112"/>
      <c r="H19" s="1113"/>
      <c r="I19" s="1153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52">
        <f t="shared" si="0"/>
        <v>0</v>
      </c>
      <c r="G20" s="1112"/>
      <c r="H20" s="1113"/>
      <c r="I20" s="1153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25" t="s">
        <v>21</v>
      </c>
      <c r="E38" s="1226"/>
      <c r="F38" s="141">
        <f>E4+E5-F36+E6</f>
        <v>0</v>
      </c>
      <c r="L38" s="771"/>
      <c r="N38" s="1225" t="s">
        <v>21</v>
      </c>
      <c r="O38" s="1226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4" t="s">
        <v>4</v>
      </c>
      <c r="O39" s="1035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34"/>
      <c r="B5" s="1251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34"/>
      <c r="B6" s="1252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5" t="s">
        <v>21</v>
      </c>
      <c r="E42" s="1226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53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53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5" t="s">
        <v>21</v>
      </c>
      <c r="E31" s="1226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4" t="s">
        <v>91</v>
      </c>
      <c r="C4" s="128"/>
      <c r="D4" s="134"/>
      <c r="E4" s="193"/>
      <c r="F4" s="137"/>
      <c r="G4" s="38"/>
    </row>
    <row r="5" spans="1:15" ht="15.75" x14ac:dyDescent="0.25">
      <c r="A5" s="1253"/>
      <c r="B5" s="1255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53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5" t="s">
        <v>21</v>
      </c>
      <c r="E31" s="1226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25" t="s">
        <v>21</v>
      </c>
      <c r="E31" s="1226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9"/>
      <c r="B1" s="1229"/>
      <c r="C1" s="1229"/>
      <c r="D1" s="1229"/>
      <c r="E1" s="1229"/>
      <c r="F1" s="1229"/>
      <c r="G1" s="1229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30" t="s">
        <v>112</v>
      </c>
      <c r="B5" s="1256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30"/>
      <c r="B6" s="1256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25" t="s">
        <v>21</v>
      </c>
      <c r="E32" s="1226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IY11" activePane="bottomRight" state="frozen"/>
      <selection activeCell="H1" sqref="H1"/>
      <selection pane="topRight" activeCell="K1" sqref="K1"/>
      <selection pane="bottomLeft" activeCell="H8" sqref="H8"/>
      <selection pane="bottomRight" activeCell="JG15" sqref="JG1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35" t="s">
        <v>221</v>
      </c>
      <c r="L1" s="1235"/>
      <c r="M1" s="1235"/>
      <c r="N1" s="1235"/>
      <c r="O1" s="1235"/>
      <c r="P1" s="1235"/>
      <c r="Q1" s="1235"/>
      <c r="R1" s="348">
        <f>I1+1</f>
        <v>1</v>
      </c>
      <c r="S1" s="348"/>
      <c r="U1" s="1229" t="str">
        <f>K1</f>
        <v>ENTRADAS DEL MES DE    J U L I O      2022</v>
      </c>
      <c r="V1" s="1229"/>
      <c r="W1" s="1229"/>
      <c r="X1" s="1229"/>
      <c r="Y1" s="1229"/>
      <c r="Z1" s="1229"/>
      <c r="AA1" s="1229"/>
      <c r="AB1" s="348">
        <f>R1+1</f>
        <v>2</v>
      </c>
      <c r="AC1" s="539"/>
      <c r="AE1" s="1229" t="str">
        <f>U1</f>
        <v>ENTRADAS DEL MES DE    J U L I O      2022</v>
      </c>
      <c r="AF1" s="1229"/>
      <c r="AG1" s="1229"/>
      <c r="AH1" s="1229"/>
      <c r="AI1" s="1229"/>
      <c r="AJ1" s="1229"/>
      <c r="AK1" s="1229"/>
      <c r="AL1" s="348">
        <f>AB1+1</f>
        <v>3</v>
      </c>
      <c r="AM1" s="348"/>
      <c r="AO1" s="1229" t="str">
        <f>AE1</f>
        <v>ENTRADAS DEL MES DE    J U L I O      2022</v>
      </c>
      <c r="AP1" s="1229"/>
      <c r="AQ1" s="1229"/>
      <c r="AR1" s="1229"/>
      <c r="AS1" s="1229"/>
      <c r="AT1" s="1229"/>
      <c r="AU1" s="1229"/>
      <c r="AV1" s="348">
        <f>AL1+1</f>
        <v>4</v>
      </c>
      <c r="AW1" s="539"/>
      <c r="AY1" s="1229" t="str">
        <f>AO1</f>
        <v>ENTRADAS DEL MES DE    J U L I O      2022</v>
      </c>
      <c r="AZ1" s="1229"/>
      <c r="BA1" s="1229"/>
      <c r="BB1" s="1229"/>
      <c r="BC1" s="1229"/>
      <c r="BD1" s="1229"/>
      <c r="BE1" s="1229"/>
      <c r="BF1" s="348">
        <f>AV1+1</f>
        <v>5</v>
      </c>
      <c r="BG1" s="568"/>
      <c r="BI1" s="1229" t="str">
        <f>AY1</f>
        <v>ENTRADAS DEL MES DE    J U L I O      2022</v>
      </c>
      <c r="BJ1" s="1229"/>
      <c r="BK1" s="1229"/>
      <c r="BL1" s="1229"/>
      <c r="BM1" s="1229"/>
      <c r="BN1" s="1229"/>
      <c r="BO1" s="1229"/>
      <c r="BP1" s="348">
        <f>BF1+1</f>
        <v>6</v>
      </c>
      <c r="BQ1" s="539"/>
      <c r="BS1" s="1229" t="str">
        <f>BI1</f>
        <v>ENTRADAS DEL MES DE    J U L I O      2022</v>
      </c>
      <c r="BT1" s="1229"/>
      <c r="BU1" s="1229"/>
      <c r="BV1" s="1229"/>
      <c r="BW1" s="1229"/>
      <c r="BX1" s="1229"/>
      <c r="BY1" s="1229"/>
      <c r="BZ1" s="348">
        <f>BP1+1</f>
        <v>7</v>
      </c>
      <c r="CC1" s="1229" t="str">
        <f>BS1</f>
        <v>ENTRADAS DEL MES DE    J U L I O      2022</v>
      </c>
      <c r="CD1" s="1229"/>
      <c r="CE1" s="1229"/>
      <c r="CF1" s="1229"/>
      <c r="CG1" s="1229"/>
      <c r="CH1" s="1229"/>
      <c r="CI1" s="1229"/>
      <c r="CJ1" s="348">
        <f>BZ1+1</f>
        <v>8</v>
      </c>
      <c r="CM1" s="1229" t="str">
        <f>CC1</f>
        <v>ENTRADAS DEL MES DE    J U L I O      2022</v>
      </c>
      <c r="CN1" s="1229"/>
      <c r="CO1" s="1229"/>
      <c r="CP1" s="1229"/>
      <c r="CQ1" s="1229"/>
      <c r="CR1" s="1229"/>
      <c r="CS1" s="1229"/>
      <c r="CT1" s="348">
        <f>CJ1+1</f>
        <v>9</v>
      </c>
      <c r="CU1" s="539"/>
      <c r="CW1" s="1229" t="str">
        <f>CM1</f>
        <v>ENTRADAS DEL MES DE    J U L I O      2022</v>
      </c>
      <c r="CX1" s="1229"/>
      <c r="CY1" s="1229"/>
      <c r="CZ1" s="1229"/>
      <c r="DA1" s="1229"/>
      <c r="DB1" s="1229"/>
      <c r="DC1" s="1229"/>
      <c r="DD1" s="348">
        <f>CT1+1</f>
        <v>10</v>
      </c>
      <c r="DE1" s="539"/>
      <c r="DG1" s="1229" t="str">
        <f>CW1</f>
        <v>ENTRADAS DEL MES DE    J U L I O      2022</v>
      </c>
      <c r="DH1" s="1229"/>
      <c r="DI1" s="1229"/>
      <c r="DJ1" s="1229"/>
      <c r="DK1" s="1229"/>
      <c r="DL1" s="1229"/>
      <c r="DM1" s="1229"/>
      <c r="DN1" s="348">
        <f>DD1+1</f>
        <v>11</v>
      </c>
      <c r="DO1" s="539"/>
      <c r="DQ1" s="1229" t="str">
        <f>DG1</f>
        <v>ENTRADAS DEL MES DE    J U L I O      2022</v>
      </c>
      <c r="DR1" s="1229"/>
      <c r="DS1" s="1229"/>
      <c r="DT1" s="1229"/>
      <c r="DU1" s="1229"/>
      <c r="DV1" s="1229"/>
      <c r="DW1" s="1229"/>
      <c r="DX1" s="348">
        <f>DN1+1</f>
        <v>12</v>
      </c>
      <c r="EA1" s="1229" t="str">
        <f>DQ1</f>
        <v>ENTRADAS DEL MES DE    J U L I O      2022</v>
      </c>
      <c r="EB1" s="1229"/>
      <c r="EC1" s="1229"/>
      <c r="ED1" s="1229"/>
      <c r="EE1" s="1229"/>
      <c r="EF1" s="1229"/>
      <c r="EG1" s="1229"/>
      <c r="EH1" s="348">
        <f>DX1+1</f>
        <v>13</v>
      </c>
      <c r="EI1" s="539"/>
      <c r="EK1" s="1229" t="str">
        <f>EA1</f>
        <v>ENTRADAS DEL MES DE    J U L I O      2022</v>
      </c>
      <c r="EL1" s="1229"/>
      <c r="EM1" s="1229"/>
      <c r="EN1" s="1229"/>
      <c r="EO1" s="1229"/>
      <c r="EP1" s="1229"/>
      <c r="EQ1" s="1229"/>
      <c r="ER1" s="348">
        <f>EH1+1</f>
        <v>14</v>
      </c>
      <c r="ES1" s="539"/>
      <c r="EU1" s="1229" t="str">
        <f>EK1</f>
        <v>ENTRADAS DEL MES DE    J U L I O      2022</v>
      </c>
      <c r="EV1" s="1229"/>
      <c r="EW1" s="1229"/>
      <c r="EX1" s="1229"/>
      <c r="EY1" s="1229"/>
      <c r="EZ1" s="1229"/>
      <c r="FA1" s="1229"/>
      <c r="FB1" s="348">
        <f>ER1+1</f>
        <v>15</v>
      </c>
      <c r="FC1" s="539"/>
      <c r="FE1" s="1229" t="str">
        <f>EU1</f>
        <v>ENTRADAS DEL MES DE    J U L I O      2022</v>
      </c>
      <c r="FF1" s="1229"/>
      <c r="FG1" s="1229"/>
      <c r="FH1" s="1229"/>
      <c r="FI1" s="1229"/>
      <c r="FJ1" s="1229"/>
      <c r="FK1" s="1229"/>
      <c r="FL1" s="348">
        <f>FB1+1</f>
        <v>16</v>
      </c>
      <c r="FM1" s="539"/>
      <c r="FO1" s="1229" t="str">
        <f>FE1</f>
        <v>ENTRADAS DEL MES DE    J U L I O      2022</v>
      </c>
      <c r="FP1" s="1229"/>
      <c r="FQ1" s="1229"/>
      <c r="FR1" s="1229"/>
      <c r="FS1" s="1229"/>
      <c r="FT1" s="1229"/>
      <c r="FU1" s="1229"/>
      <c r="FV1" s="348">
        <f>FL1+1</f>
        <v>17</v>
      </c>
      <c r="FW1" s="539"/>
      <c r="FY1" s="1229" t="str">
        <f>FO1</f>
        <v>ENTRADAS DEL MES DE    J U L I O      2022</v>
      </c>
      <c r="FZ1" s="1229"/>
      <c r="GA1" s="1229"/>
      <c r="GB1" s="1229"/>
      <c r="GC1" s="1229"/>
      <c r="GD1" s="1229"/>
      <c r="GE1" s="1229"/>
      <c r="GF1" s="348">
        <f>FV1+1</f>
        <v>18</v>
      </c>
      <c r="GG1" s="539"/>
      <c r="GH1" s="75" t="s">
        <v>37</v>
      </c>
      <c r="GI1" s="1229" t="str">
        <f>FY1</f>
        <v>ENTRADAS DEL MES DE    J U L I O      2022</v>
      </c>
      <c r="GJ1" s="1229"/>
      <c r="GK1" s="1229"/>
      <c r="GL1" s="1229"/>
      <c r="GM1" s="1229"/>
      <c r="GN1" s="1229"/>
      <c r="GO1" s="1229"/>
      <c r="GP1" s="348">
        <f>GF1+1</f>
        <v>19</v>
      </c>
      <c r="GQ1" s="539"/>
      <c r="GS1" s="1229" t="str">
        <f>GI1</f>
        <v>ENTRADAS DEL MES DE    J U L I O      2022</v>
      </c>
      <c r="GT1" s="1229"/>
      <c r="GU1" s="1229"/>
      <c r="GV1" s="1229"/>
      <c r="GW1" s="1229"/>
      <c r="GX1" s="1229"/>
      <c r="GY1" s="1229"/>
      <c r="GZ1" s="348">
        <f>GP1+1</f>
        <v>20</v>
      </c>
      <c r="HA1" s="539"/>
      <c r="HC1" s="1229" t="str">
        <f>GS1</f>
        <v>ENTRADAS DEL MES DE    J U L I O      2022</v>
      </c>
      <c r="HD1" s="1229"/>
      <c r="HE1" s="1229"/>
      <c r="HF1" s="1229"/>
      <c r="HG1" s="1229"/>
      <c r="HH1" s="1229"/>
      <c r="HI1" s="1229"/>
      <c r="HJ1" s="348">
        <f>GZ1+1</f>
        <v>21</v>
      </c>
      <c r="HK1" s="539"/>
      <c r="HM1" s="1229" t="str">
        <f>HC1</f>
        <v>ENTRADAS DEL MES DE    J U L I O      2022</v>
      </c>
      <c r="HN1" s="1229"/>
      <c r="HO1" s="1229"/>
      <c r="HP1" s="1229"/>
      <c r="HQ1" s="1229"/>
      <c r="HR1" s="1229"/>
      <c r="HS1" s="1229"/>
      <c r="HT1" s="348">
        <f>HJ1+1</f>
        <v>22</v>
      </c>
      <c r="HU1" s="539"/>
      <c r="HW1" s="1229" t="str">
        <f>HM1</f>
        <v>ENTRADAS DEL MES DE    J U L I O      2022</v>
      </c>
      <c r="HX1" s="1229"/>
      <c r="HY1" s="1229"/>
      <c r="HZ1" s="1229"/>
      <c r="IA1" s="1229"/>
      <c r="IB1" s="1229"/>
      <c r="IC1" s="1229"/>
      <c r="ID1" s="348">
        <f>HT1+1</f>
        <v>23</v>
      </c>
      <c r="IE1" s="539"/>
      <c r="IG1" s="1229" t="str">
        <f>HW1</f>
        <v>ENTRADAS DEL MES DE    J U L I O      2022</v>
      </c>
      <c r="IH1" s="1229"/>
      <c r="II1" s="1229"/>
      <c r="IJ1" s="1229"/>
      <c r="IK1" s="1229"/>
      <c r="IL1" s="1229"/>
      <c r="IM1" s="1229"/>
      <c r="IN1" s="348">
        <f>ID1+1</f>
        <v>24</v>
      </c>
      <c r="IO1" s="539"/>
      <c r="IQ1" s="1229" t="str">
        <f>IG1</f>
        <v>ENTRADAS DEL MES DE    J U L I O      2022</v>
      </c>
      <c r="IR1" s="1229"/>
      <c r="IS1" s="1229"/>
      <c r="IT1" s="1229"/>
      <c r="IU1" s="1229"/>
      <c r="IV1" s="1229"/>
      <c r="IW1" s="1229"/>
      <c r="IX1" s="348">
        <f>IN1+1</f>
        <v>25</v>
      </c>
      <c r="IY1" s="539"/>
      <c r="JA1" s="1229" t="str">
        <f>IQ1</f>
        <v>ENTRADAS DEL MES DE    J U L I O      2022</v>
      </c>
      <c r="JB1" s="1229"/>
      <c r="JC1" s="1229"/>
      <c r="JD1" s="1229"/>
      <c r="JE1" s="1229"/>
      <c r="JF1" s="1229"/>
      <c r="JG1" s="1229"/>
      <c r="JH1" s="348">
        <f>IX1+1</f>
        <v>26</v>
      </c>
      <c r="JI1" s="539"/>
      <c r="JK1" s="1232" t="str">
        <f>JA1</f>
        <v>ENTRADAS DEL MES DE    J U L I O      2022</v>
      </c>
      <c r="JL1" s="1232"/>
      <c r="JM1" s="1232"/>
      <c r="JN1" s="1232"/>
      <c r="JO1" s="1232"/>
      <c r="JP1" s="1232"/>
      <c r="JQ1" s="1232"/>
      <c r="JR1" s="348">
        <f>JH1+1</f>
        <v>27</v>
      </c>
      <c r="JS1" s="539"/>
      <c r="JU1" s="1229" t="str">
        <f>JK1</f>
        <v>ENTRADAS DEL MES DE    J U L I O      2022</v>
      </c>
      <c r="JV1" s="1229"/>
      <c r="JW1" s="1229"/>
      <c r="JX1" s="1229"/>
      <c r="JY1" s="1229"/>
      <c r="JZ1" s="1229"/>
      <c r="KA1" s="1229"/>
      <c r="KB1" s="348">
        <f>JR1+1</f>
        <v>28</v>
      </c>
      <c r="KC1" s="539"/>
      <c r="KE1" s="1229" t="str">
        <f>JU1</f>
        <v>ENTRADAS DEL MES DE    J U L I O      2022</v>
      </c>
      <c r="KF1" s="1229"/>
      <c r="KG1" s="1229"/>
      <c r="KH1" s="1229"/>
      <c r="KI1" s="1229"/>
      <c r="KJ1" s="1229"/>
      <c r="KK1" s="1229"/>
      <c r="KL1" s="348">
        <f>KB1+1</f>
        <v>29</v>
      </c>
      <c r="KM1" s="539"/>
      <c r="KO1" s="1229" t="str">
        <f>KE1</f>
        <v>ENTRADAS DEL MES DE    J U L I O      2022</v>
      </c>
      <c r="KP1" s="1229"/>
      <c r="KQ1" s="1229"/>
      <c r="KR1" s="1229"/>
      <c r="KS1" s="1229"/>
      <c r="KT1" s="1229"/>
      <c r="KU1" s="1229"/>
      <c r="KV1" s="348">
        <f>KL1+1</f>
        <v>30</v>
      </c>
      <c r="KW1" s="539"/>
      <c r="KY1" s="1229" t="str">
        <f>KO1</f>
        <v>ENTRADAS DEL MES DE    J U L I O      2022</v>
      </c>
      <c r="KZ1" s="1229"/>
      <c r="LA1" s="1229"/>
      <c r="LB1" s="1229"/>
      <c r="LC1" s="1229"/>
      <c r="LD1" s="1229"/>
      <c r="LE1" s="1229"/>
      <c r="LF1" s="348">
        <f>KV1+1</f>
        <v>31</v>
      </c>
      <c r="LG1" s="539"/>
      <c r="LI1" s="1229" t="str">
        <f>KY1</f>
        <v>ENTRADAS DEL MES DE    J U L I O      2022</v>
      </c>
      <c r="LJ1" s="1229"/>
      <c r="LK1" s="1229"/>
      <c r="LL1" s="1229"/>
      <c r="LM1" s="1229"/>
      <c r="LN1" s="1229"/>
      <c r="LO1" s="1229"/>
      <c r="LP1" s="348">
        <f>LF1+1</f>
        <v>32</v>
      </c>
      <c r="LQ1" s="539"/>
      <c r="LS1" s="1229" t="str">
        <f>LI1</f>
        <v>ENTRADAS DEL MES DE    J U L I O      2022</v>
      </c>
      <c r="LT1" s="1229"/>
      <c r="LU1" s="1229"/>
      <c r="LV1" s="1229"/>
      <c r="LW1" s="1229"/>
      <c r="LX1" s="1229"/>
      <c r="LY1" s="1229"/>
      <c r="LZ1" s="348">
        <f>LP1+1</f>
        <v>33</v>
      </c>
      <c r="MC1" s="1229" t="str">
        <f>LS1</f>
        <v>ENTRADAS DEL MES DE    J U L I O      2022</v>
      </c>
      <c r="MD1" s="1229"/>
      <c r="ME1" s="1229"/>
      <c r="MF1" s="1229"/>
      <c r="MG1" s="1229"/>
      <c r="MH1" s="1229"/>
      <c r="MI1" s="1229"/>
      <c r="MJ1" s="348">
        <f>LZ1+1</f>
        <v>34</v>
      </c>
      <c r="MK1" s="348"/>
      <c r="MM1" s="1229" t="str">
        <f>MC1</f>
        <v>ENTRADAS DEL MES DE    J U L I O      2022</v>
      </c>
      <c r="MN1" s="1229"/>
      <c r="MO1" s="1229"/>
      <c r="MP1" s="1229"/>
      <c r="MQ1" s="1229"/>
      <c r="MR1" s="1229"/>
      <c r="MS1" s="1229"/>
      <c r="MT1" s="348">
        <f>MJ1+1</f>
        <v>35</v>
      </c>
      <c r="MU1" s="348"/>
      <c r="MW1" s="1229" t="str">
        <f>MM1</f>
        <v>ENTRADAS DEL MES DE    J U L I O      2022</v>
      </c>
      <c r="MX1" s="1229"/>
      <c r="MY1" s="1229"/>
      <c r="MZ1" s="1229"/>
      <c r="NA1" s="1229"/>
      <c r="NB1" s="1229"/>
      <c r="NC1" s="1229"/>
      <c r="ND1" s="348">
        <f>MT1+1</f>
        <v>36</v>
      </c>
      <c r="NE1" s="348"/>
      <c r="NG1" s="1229" t="str">
        <f>MW1</f>
        <v>ENTRADAS DEL MES DE    J U L I O      2022</v>
      </c>
      <c r="NH1" s="1229"/>
      <c r="NI1" s="1229"/>
      <c r="NJ1" s="1229"/>
      <c r="NK1" s="1229"/>
      <c r="NL1" s="1229"/>
      <c r="NM1" s="1229"/>
      <c r="NN1" s="348">
        <f>ND1+1</f>
        <v>37</v>
      </c>
      <c r="NO1" s="348"/>
      <c r="NQ1" s="1229" t="str">
        <f>NG1</f>
        <v>ENTRADAS DEL MES DE    J U L I O      2022</v>
      </c>
      <c r="NR1" s="1229"/>
      <c r="NS1" s="1229"/>
      <c r="NT1" s="1229"/>
      <c r="NU1" s="1229"/>
      <c r="NV1" s="1229"/>
      <c r="NW1" s="1229"/>
      <c r="NX1" s="348">
        <f>NN1+1</f>
        <v>38</v>
      </c>
      <c r="NY1" s="348"/>
      <c r="OA1" s="1229" t="str">
        <f>NQ1</f>
        <v>ENTRADAS DEL MES DE    J U L I O      2022</v>
      </c>
      <c r="OB1" s="1229"/>
      <c r="OC1" s="1229"/>
      <c r="OD1" s="1229"/>
      <c r="OE1" s="1229"/>
      <c r="OF1" s="1229"/>
      <c r="OG1" s="1229"/>
      <c r="OH1" s="348">
        <f>NX1+1</f>
        <v>39</v>
      </c>
      <c r="OI1" s="348"/>
      <c r="OK1" s="1229" t="str">
        <f>OA1</f>
        <v>ENTRADAS DEL MES DE    J U L I O      2022</v>
      </c>
      <c r="OL1" s="1229"/>
      <c r="OM1" s="1229"/>
      <c r="ON1" s="1229"/>
      <c r="OO1" s="1229"/>
      <c r="OP1" s="1229"/>
      <c r="OQ1" s="1229"/>
      <c r="OR1" s="348">
        <f>OH1+1</f>
        <v>40</v>
      </c>
      <c r="OS1" s="348"/>
      <c r="OU1" s="1229" t="str">
        <f>OK1</f>
        <v>ENTRADAS DEL MES DE    J U L I O      2022</v>
      </c>
      <c r="OV1" s="1229"/>
      <c r="OW1" s="1229"/>
      <c r="OX1" s="1229"/>
      <c r="OY1" s="1229"/>
      <c r="OZ1" s="1229"/>
      <c r="PA1" s="1229"/>
      <c r="PB1" s="348">
        <f>OR1+1</f>
        <v>41</v>
      </c>
      <c r="PC1" s="348"/>
      <c r="PE1" s="1229" t="str">
        <f>OU1</f>
        <v>ENTRADAS DEL MES DE    J U L I O      2022</v>
      </c>
      <c r="PF1" s="1229"/>
      <c r="PG1" s="1229"/>
      <c r="PH1" s="1229"/>
      <c r="PI1" s="1229"/>
      <c r="PJ1" s="1229"/>
      <c r="PK1" s="1229"/>
      <c r="PL1" s="348">
        <f>PB1+1</f>
        <v>42</v>
      </c>
      <c r="PM1" s="348"/>
      <c r="PO1" s="1229" t="str">
        <f>PE1</f>
        <v>ENTRADAS DEL MES DE    J U L I O      2022</v>
      </c>
      <c r="PP1" s="1229"/>
      <c r="PQ1" s="1229"/>
      <c r="PR1" s="1229"/>
      <c r="PS1" s="1229"/>
      <c r="PT1" s="1229"/>
      <c r="PU1" s="1229"/>
      <c r="PV1" s="348">
        <f>PL1+1</f>
        <v>43</v>
      </c>
      <c r="PX1" s="1229" t="str">
        <f>PO1</f>
        <v>ENTRADAS DEL MES DE    J U L I O      2022</v>
      </c>
      <c r="PY1" s="1229"/>
      <c r="PZ1" s="1229"/>
      <c r="QA1" s="1229"/>
      <c r="QB1" s="1229"/>
      <c r="QC1" s="1229"/>
      <c r="QD1" s="1229"/>
      <c r="QE1" s="348">
        <f>PV1+1</f>
        <v>44</v>
      </c>
      <c r="QG1" s="1229" t="str">
        <f>PX1</f>
        <v>ENTRADAS DEL MES DE    J U L I O      2022</v>
      </c>
      <c r="QH1" s="1229"/>
      <c r="QI1" s="1229"/>
      <c r="QJ1" s="1229"/>
      <c r="QK1" s="1229"/>
      <c r="QL1" s="1229"/>
      <c r="QM1" s="1229"/>
      <c r="QN1" s="348">
        <f>QE1+1</f>
        <v>45</v>
      </c>
      <c r="QP1" s="1229" t="str">
        <f>QG1</f>
        <v>ENTRADAS DEL MES DE    J U L I O      2022</v>
      </c>
      <c r="QQ1" s="1229"/>
      <c r="QR1" s="1229"/>
      <c r="QS1" s="1229"/>
      <c r="QT1" s="1229"/>
      <c r="QU1" s="1229"/>
      <c r="QV1" s="1229"/>
      <c r="QW1" s="348">
        <f>QN1+1</f>
        <v>46</v>
      </c>
      <c r="QY1" s="1229" t="str">
        <f>QP1</f>
        <v>ENTRADAS DEL MES DE    J U L I O      2022</v>
      </c>
      <c r="QZ1" s="1229"/>
      <c r="RA1" s="1229"/>
      <c r="RB1" s="1229"/>
      <c r="RC1" s="1229"/>
      <c r="RD1" s="1229"/>
      <c r="RE1" s="1229"/>
      <c r="RF1" s="348">
        <f>QW1+1</f>
        <v>47</v>
      </c>
      <c r="RH1" s="1229" t="str">
        <f>QY1</f>
        <v>ENTRADAS DEL MES DE    J U L I O      2022</v>
      </c>
      <c r="RI1" s="1229"/>
      <c r="RJ1" s="1229"/>
      <c r="RK1" s="1229"/>
      <c r="RL1" s="1229"/>
      <c r="RM1" s="1229"/>
      <c r="RN1" s="1229"/>
      <c r="RO1" s="348">
        <f>RF1+1</f>
        <v>48</v>
      </c>
      <c r="RQ1" s="1229" t="str">
        <f>RH1</f>
        <v>ENTRADAS DEL MES DE    J U L I O      2022</v>
      </c>
      <c r="RR1" s="1229"/>
      <c r="RS1" s="1229"/>
      <c r="RT1" s="1229"/>
      <c r="RU1" s="1229"/>
      <c r="RV1" s="1229"/>
      <c r="RW1" s="1229"/>
      <c r="RX1" s="348">
        <f>RO1+1</f>
        <v>49</v>
      </c>
      <c r="RZ1" s="1229" t="str">
        <f>RQ1</f>
        <v>ENTRADAS DEL MES DE    J U L I O      2022</v>
      </c>
      <c r="SA1" s="1229"/>
      <c r="SB1" s="1229"/>
      <c r="SC1" s="1229"/>
      <c r="SD1" s="1229"/>
      <c r="SE1" s="1229"/>
      <c r="SF1" s="1229"/>
      <c r="SG1" s="348">
        <f>RX1+1</f>
        <v>50</v>
      </c>
      <c r="SI1" s="1229" t="str">
        <f>RZ1</f>
        <v>ENTRADAS DEL MES DE    J U L I O      2022</v>
      </c>
      <c r="SJ1" s="1229"/>
      <c r="SK1" s="1229"/>
      <c r="SL1" s="1229"/>
      <c r="SM1" s="1229"/>
      <c r="SN1" s="1229"/>
      <c r="SO1" s="1229"/>
      <c r="SP1" s="348">
        <f>SG1+1</f>
        <v>51</v>
      </c>
      <c r="SR1" s="1229" t="str">
        <f>SI1</f>
        <v>ENTRADAS DEL MES DE    J U L I O      2022</v>
      </c>
      <c r="SS1" s="1229"/>
      <c r="ST1" s="1229"/>
      <c r="SU1" s="1229"/>
      <c r="SV1" s="1229"/>
      <c r="SW1" s="1229"/>
      <c r="SX1" s="1229"/>
      <c r="SY1" s="348">
        <f>SP1+1</f>
        <v>52</v>
      </c>
      <c r="TA1" s="1229" t="str">
        <f>SR1</f>
        <v>ENTRADAS DEL MES DE    J U L I O      2022</v>
      </c>
      <c r="TB1" s="1229"/>
      <c r="TC1" s="1229"/>
      <c r="TD1" s="1229"/>
      <c r="TE1" s="1229"/>
      <c r="TF1" s="1229"/>
      <c r="TG1" s="1229"/>
      <c r="TH1" s="348">
        <f>SY1+1</f>
        <v>53</v>
      </c>
      <c r="TJ1" s="1229" t="str">
        <f>TA1</f>
        <v>ENTRADAS DEL MES DE    J U L I O      2022</v>
      </c>
      <c r="TK1" s="1229"/>
      <c r="TL1" s="1229"/>
      <c r="TM1" s="1229"/>
      <c r="TN1" s="1229"/>
      <c r="TO1" s="1229"/>
      <c r="TP1" s="1229"/>
      <c r="TQ1" s="348">
        <f>TH1+1</f>
        <v>54</v>
      </c>
      <c r="TS1" s="1229" t="str">
        <f>TJ1</f>
        <v>ENTRADAS DEL MES DE    J U L I O      2022</v>
      </c>
      <c r="TT1" s="1229"/>
      <c r="TU1" s="1229"/>
      <c r="TV1" s="1229"/>
      <c r="TW1" s="1229"/>
      <c r="TX1" s="1229"/>
      <c r="TY1" s="1229"/>
      <c r="TZ1" s="348">
        <f>TQ1+1</f>
        <v>55</v>
      </c>
      <c r="UB1" s="1229" t="str">
        <f>TS1</f>
        <v>ENTRADAS DEL MES DE    J U L I O      2022</v>
      </c>
      <c r="UC1" s="1229"/>
      <c r="UD1" s="1229"/>
      <c r="UE1" s="1229"/>
      <c r="UF1" s="1229"/>
      <c r="UG1" s="1229"/>
      <c r="UH1" s="1229"/>
      <c r="UI1" s="348">
        <f>TZ1+1</f>
        <v>56</v>
      </c>
      <c r="UK1" s="1229" t="str">
        <f>UB1</f>
        <v>ENTRADAS DEL MES DE    J U L I O      2022</v>
      </c>
      <c r="UL1" s="1229"/>
      <c r="UM1" s="1229"/>
      <c r="UN1" s="1229"/>
      <c r="UO1" s="1229"/>
      <c r="UP1" s="1229"/>
      <c r="UQ1" s="1229"/>
      <c r="UR1" s="348">
        <f>UI1+1</f>
        <v>57</v>
      </c>
      <c r="UT1" s="1229" t="str">
        <f>UK1</f>
        <v>ENTRADAS DEL MES DE    J U L I O      2022</v>
      </c>
      <c r="UU1" s="1229"/>
      <c r="UV1" s="1229"/>
      <c r="UW1" s="1229"/>
      <c r="UX1" s="1229"/>
      <c r="UY1" s="1229"/>
      <c r="UZ1" s="1229"/>
      <c r="VA1" s="348">
        <f>UR1+1</f>
        <v>58</v>
      </c>
      <c r="VC1" s="1229" t="str">
        <f>UT1</f>
        <v>ENTRADAS DEL MES DE    J U L I O      2022</v>
      </c>
      <c r="VD1" s="1229"/>
      <c r="VE1" s="1229"/>
      <c r="VF1" s="1229"/>
      <c r="VG1" s="1229"/>
      <c r="VH1" s="1229"/>
      <c r="VI1" s="1229"/>
      <c r="VJ1" s="348">
        <f>VA1+1</f>
        <v>59</v>
      </c>
      <c r="VL1" s="1229" t="str">
        <f>VC1</f>
        <v>ENTRADAS DEL MES DE    J U L I O      2022</v>
      </c>
      <c r="VM1" s="1229"/>
      <c r="VN1" s="1229"/>
      <c r="VO1" s="1229"/>
      <c r="VP1" s="1229"/>
      <c r="VQ1" s="1229"/>
      <c r="VR1" s="1229"/>
      <c r="VS1" s="348">
        <f>VJ1+1</f>
        <v>60</v>
      </c>
      <c r="VU1" s="1229" t="str">
        <f>VL1</f>
        <v>ENTRADAS DEL MES DE    J U L I O      2022</v>
      </c>
      <c r="VV1" s="1229"/>
      <c r="VW1" s="1229"/>
      <c r="VX1" s="1229"/>
      <c r="VY1" s="1229"/>
      <c r="VZ1" s="1229"/>
      <c r="WA1" s="1229"/>
      <c r="WB1" s="348">
        <f>VS1+1</f>
        <v>61</v>
      </c>
      <c r="WD1" s="1229" t="str">
        <f>VU1</f>
        <v>ENTRADAS DEL MES DE    J U L I O      2022</v>
      </c>
      <c r="WE1" s="1229"/>
      <c r="WF1" s="1229"/>
      <c r="WG1" s="1229"/>
      <c r="WH1" s="1229"/>
      <c r="WI1" s="1229"/>
      <c r="WJ1" s="1229"/>
      <c r="WK1" s="348">
        <f>WB1+1</f>
        <v>62</v>
      </c>
      <c r="WM1" s="1229" t="str">
        <f>WD1</f>
        <v>ENTRADAS DEL MES DE    J U L I O      2022</v>
      </c>
      <c r="WN1" s="1229"/>
      <c r="WO1" s="1229"/>
      <c r="WP1" s="1229"/>
      <c r="WQ1" s="1229"/>
      <c r="WR1" s="1229"/>
      <c r="WS1" s="1229"/>
      <c r="WT1" s="348">
        <f>WK1+1</f>
        <v>63</v>
      </c>
      <c r="WV1" s="1229" t="str">
        <f>WM1</f>
        <v>ENTRADAS DEL MES DE    J U L I O      2022</v>
      </c>
      <c r="WW1" s="1229"/>
      <c r="WX1" s="1229"/>
      <c r="WY1" s="1229"/>
      <c r="WZ1" s="1229"/>
      <c r="XA1" s="1229"/>
      <c r="XB1" s="1229"/>
      <c r="XC1" s="348">
        <f>WT1+1</f>
        <v>64</v>
      </c>
      <c r="XE1" s="1229" t="str">
        <f>WV1</f>
        <v>ENTRADAS DEL MES DE    J U L I O      2022</v>
      </c>
      <c r="XF1" s="1229"/>
      <c r="XG1" s="1229"/>
      <c r="XH1" s="1229"/>
      <c r="XI1" s="1229"/>
      <c r="XJ1" s="1229"/>
      <c r="XK1" s="1229"/>
      <c r="XL1" s="348">
        <f>XC1+1</f>
        <v>65</v>
      </c>
      <c r="XN1" s="1229" t="str">
        <f>XE1</f>
        <v>ENTRADAS DEL MES DE    J U L I O      2022</v>
      </c>
      <c r="XO1" s="1229"/>
      <c r="XP1" s="1229"/>
      <c r="XQ1" s="1229"/>
      <c r="XR1" s="1229"/>
      <c r="XS1" s="1229"/>
      <c r="XT1" s="1229"/>
      <c r="XU1" s="348">
        <f>XL1+1</f>
        <v>66</v>
      </c>
      <c r="XW1" s="1229" t="str">
        <f>XN1</f>
        <v>ENTRADAS DEL MES DE    J U L I O      2022</v>
      </c>
      <c r="XX1" s="1229"/>
      <c r="XY1" s="1229"/>
      <c r="XZ1" s="1229"/>
      <c r="YA1" s="1229"/>
      <c r="YB1" s="1229"/>
      <c r="YC1" s="1229"/>
      <c r="YD1" s="348">
        <f>XU1+1</f>
        <v>67</v>
      </c>
      <c r="YF1" s="1229" t="str">
        <f>XW1</f>
        <v>ENTRADAS DEL MES DE    J U L I O      2022</v>
      </c>
      <c r="YG1" s="1229"/>
      <c r="YH1" s="1229"/>
      <c r="YI1" s="1229"/>
      <c r="YJ1" s="1229"/>
      <c r="YK1" s="1229"/>
      <c r="YL1" s="1229"/>
      <c r="YM1" s="348">
        <f>YD1+1</f>
        <v>68</v>
      </c>
      <c r="YO1" s="1229" t="str">
        <f>YF1</f>
        <v>ENTRADAS DEL MES DE    J U L I O      2022</v>
      </c>
      <c r="YP1" s="1229"/>
      <c r="YQ1" s="1229"/>
      <c r="YR1" s="1229"/>
      <c r="YS1" s="1229"/>
      <c r="YT1" s="1229"/>
      <c r="YU1" s="1229"/>
      <c r="YV1" s="348">
        <f>YM1+1</f>
        <v>69</v>
      </c>
      <c r="YX1" s="1229" t="str">
        <f>YO1</f>
        <v>ENTRADAS DEL MES DE    J U L I O      2022</v>
      </c>
      <c r="YY1" s="1229"/>
      <c r="YZ1" s="1229"/>
      <c r="ZA1" s="1229"/>
      <c r="ZB1" s="1229"/>
      <c r="ZC1" s="1229"/>
      <c r="ZD1" s="1229"/>
      <c r="ZE1" s="348">
        <f>YV1+1</f>
        <v>70</v>
      </c>
      <c r="ZG1" s="1229" t="str">
        <f>YX1</f>
        <v>ENTRADAS DEL MES DE    J U L I O      2022</v>
      </c>
      <c r="ZH1" s="1229"/>
      <c r="ZI1" s="1229"/>
      <c r="ZJ1" s="1229"/>
      <c r="ZK1" s="1229"/>
      <c r="ZL1" s="1229"/>
      <c r="ZM1" s="1229"/>
      <c r="ZN1" s="348">
        <f>ZE1+1</f>
        <v>71</v>
      </c>
      <c r="ZP1" s="1229" t="str">
        <f>ZG1</f>
        <v>ENTRADAS DEL MES DE    J U L I O      2022</v>
      </c>
      <c r="ZQ1" s="1229"/>
      <c r="ZR1" s="1229"/>
      <c r="ZS1" s="1229"/>
      <c r="ZT1" s="1229"/>
      <c r="ZU1" s="1229"/>
      <c r="ZV1" s="1229"/>
      <c r="ZW1" s="348">
        <f>ZN1+1</f>
        <v>72</v>
      </c>
      <c r="ZY1" s="1229" t="str">
        <f>ZP1</f>
        <v>ENTRADAS DEL MES DE    J U L I O      2022</v>
      </c>
      <c r="ZZ1" s="1229"/>
      <c r="AAA1" s="1229"/>
      <c r="AAB1" s="1229"/>
      <c r="AAC1" s="1229"/>
      <c r="AAD1" s="1229"/>
      <c r="AAE1" s="1229"/>
      <c r="AAF1" s="348">
        <f>ZW1+1</f>
        <v>73</v>
      </c>
      <c r="AAH1" s="1229" t="str">
        <f>ZY1</f>
        <v>ENTRADAS DEL MES DE    J U L I O      2022</v>
      </c>
      <c r="AAI1" s="1229"/>
      <c r="AAJ1" s="1229"/>
      <c r="AAK1" s="1229"/>
      <c r="AAL1" s="1229"/>
      <c r="AAM1" s="1229"/>
      <c r="AAN1" s="1229"/>
      <c r="AAO1" s="348">
        <f>AAF1+1</f>
        <v>74</v>
      </c>
      <c r="AAQ1" s="1229" t="str">
        <f>AAH1</f>
        <v>ENTRADAS DEL MES DE    J U L I O      2022</v>
      </c>
      <c r="AAR1" s="1229"/>
      <c r="AAS1" s="1229"/>
      <c r="AAT1" s="1229"/>
      <c r="AAU1" s="1229"/>
      <c r="AAV1" s="1229"/>
      <c r="AAW1" s="1229"/>
      <c r="AAX1" s="348">
        <f>AAO1+1</f>
        <v>75</v>
      </c>
      <c r="AAZ1" s="1229" t="str">
        <f>AAQ1</f>
        <v>ENTRADAS DEL MES DE    J U L I O      2022</v>
      </c>
      <c r="ABA1" s="1229"/>
      <c r="ABB1" s="1229"/>
      <c r="ABC1" s="1229"/>
      <c r="ABD1" s="1229"/>
      <c r="ABE1" s="1229"/>
      <c r="ABF1" s="1229"/>
      <c r="ABG1" s="348">
        <f>AAX1+1</f>
        <v>76</v>
      </c>
      <c r="ABI1" s="1229" t="str">
        <f>AAZ1</f>
        <v>ENTRADAS DEL MES DE    J U L I O      2022</v>
      </c>
      <c r="ABJ1" s="1229"/>
      <c r="ABK1" s="1229"/>
      <c r="ABL1" s="1229"/>
      <c r="ABM1" s="1229"/>
      <c r="ABN1" s="1229"/>
      <c r="ABO1" s="1229"/>
      <c r="ABP1" s="348">
        <f>ABG1+1</f>
        <v>77</v>
      </c>
      <c r="ABR1" s="1229" t="str">
        <f>ABI1</f>
        <v>ENTRADAS DEL MES DE    J U L I O      2022</v>
      </c>
      <c r="ABS1" s="1229"/>
      <c r="ABT1" s="1229"/>
      <c r="ABU1" s="1229"/>
      <c r="ABV1" s="1229"/>
      <c r="ABW1" s="1229"/>
      <c r="ABX1" s="1229"/>
      <c r="ABY1" s="348">
        <f>ABP1+1</f>
        <v>78</v>
      </c>
      <c r="ACA1" s="1229" t="str">
        <f>ABR1</f>
        <v>ENTRADAS DEL MES DE    J U L I O      2022</v>
      </c>
      <c r="ACB1" s="1229"/>
      <c r="ACC1" s="1229"/>
      <c r="ACD1" s="1229"/>
      <c r="ACE1" s="1229"/>
      <c r="ACF1" s="1229"/>
      <c r="ACG1" s="1229"/>
      <c r="ACH1" s="348">
        <f>ABY1+1</f>
        <v>79</v>
      </c>
      <c r="ACJ1" s="1229" t="str">
        <f>ACA1</f>
        <v>ENTRADAS DEL MES DE    J U L I O      2022</v>
      </c>
      <c r="ACK1" s="1229"/>
      <c r="ACL1" s="1229"/>
      <c r="ACM1" s="1229"/>
      <c r="ACN1" s="1229"/>
      <c r="ACO1" s="1229"/>
      <c r="ACP1" s="1229"/>
      <c r="ACQ1" s="348">
        <f>ACH1+1</f>
        <v>80</v>
      </c>
      <c r="ACS1" s="1229" t="str">
        <f>ACJ1</f>
        <v>ENTRADAS DEL MES DE    J U L I O      2022</v>
      </c>
      <c r="ACT1" s="1229"/>
      <c r="ACU1" s="1229"/>
      <c r="ACV1" s="1229"/>
      <c r="ACW1" s="1229"/>
      <c r="ACX1" s="1229"/>
      <c r="ACY1" s="1229"/>
      <c r="ACZ1" s="348">
        <f>ACQ1+1</f>
        <v>81</v>
      </c>
      <c r="ADB1" s="1229" t="str">
        <f>ACS1</f>
        <v>ENTRADAS DEL MES DE    J U L I O      2022</v>
      </c>
      <c r="ADC1" s="1229"/>
      <c r="ADD1" s="1229"/>
      <c r="ADE1" s="1229"/>
      <c r="ADF1" s="1229"/>
      <c r="ADG1" s="1229"/>
      <c r="ADH1" s="1229"/>
      <c r="ADI1" s="348">
        <f>ACZ1+1</f>
        <v>82</v>
      </c>
      <c r="ADK1" s="1229" t="str">
        <f>ADB1</f>
        <v>ENTRADAS DEL MES DE    J U L I O      2022</v>
      </c>
      <c r="ADL1" s="1229"/>
      <c r="ADM1" s="1229"/>
      <c r="ADN1" s="1229"/>
      <c r="ADO1" s="1229"/>
      <c r="ADP1" s="1229"/>
      <c r="ADQ1" s="1229"/>
      <c r="ADR1" s="348">
        <f>ADI1+1</f>
        <v>83</v>
      </c>
      <c r="ADT1" s="1229" t="str">
        <f>ADK1</f>
        <v>ENTRADAS DEL MES DE    J U L I O      2022</v>
      </c>
      <c r="ADU1" s="1229"/>
      <c r="ADV1" s="1229"/>
      <c r="ADW1" s="1229"/>
      <c r="ADX1" s="1229"/>
      <c r="ADY1" s="1229"/>
      <c r="ADZ1" s="1229"/>
      <c r="AEA1" s="348">
        <f>ADR1+1</f>
        <v>84</v>
      </c>
      <c r="AEC1" s="1229" t="str">
        <f>ADT1</f>
        <v>ENTRADAS DEL MES DE    J U L I O      2022</v>
      </c>
      <c r="AED1" s="1229"/>
      <c r="AEE1" s="1229"/>
      <c r="AEF1" s="1229"/>
      <c r="AEG1" s="1229"/>
      <c r="AEH1" s="1229"/>
      <c r="AEI1" s="1229"/>
      <c r="AEJ1" s="348">
        <f>AEA1+1</f>
        <v>85</v>
      </c>
      <c r="AEL1" s="1229" t="str">
        <f>AEC1</f>
        <v>ENTRADAS DEL MES DE    J U L I O      2022</v>
      </c>
      <c r="AEM1" s="1229"/>
      <c r="AEN1" s="1229"/>
      <c r="AEO1" s="1229"/>
      <c r="AEP1" s="1229"/>
      <c r="AEQ1" s="1229"/>
      <c r="AER1" s="1229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34" t="s">
        <v>240</v>
      </c>
      <c r="L5" s="978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9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9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8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9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30" t="s">
        <v>240</v>
      </c>
      <c r="BJ5" s="978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33" t="s">
        <v>240</v>
      </c>
      <c r="BT5" s="988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8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30" t="s">
        <v>243</v>
      </c>
      <c r="CN5" s="989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8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8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31" t="s">
        <v>243</v>
      </c>
      <c r="DR5" s="989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9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8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30" t="s">
        <v>240</v>
      </c>
      <c r="EV5" s="1020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37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8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9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9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34" t="s">
        <v>240</v>
      </c>
      <c r="GJ5" s="978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30" t="s">
        <v>240</v>
      </c>
      <c r="GT5" s="978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33" t="s">
        <v>240</v>
      </c>
      <c r="HD5" s="978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9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30" t="s">
        <v>273</v>
      </c>
      <c r="HX5" s="979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30" t="s">
        <v>243</v>
      </c>
      <c r="IH5" s="979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30" t="s">
        <v>240</v>
      </c>
      <c r="IR5" s="1037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8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31" t="s">
        <v>240</v>
      </c>
      <c r="JL5" s="1058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34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34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30"/>
      <c r="BJ6" s="809"/>
      <c r="BK6" s="242"/>
      <c r="BL6" s="242"/>
      <c r="BM6" s="242"/>
      <c r="BN6" s="242"/>
      <c r="BO6" s="243"/>
      <c r="BP6" s="242"/>
      <c r="BQ6" s="315"/>
      <c r="BR6" s="242"/>
      <c r="BS6" s="1233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30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31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30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34"/>
      <c r="GJ6" s="254"/>
      <c r="GK6" s="242"/>
      <c r="GL6" s="242"/>
      <c r="GM6" s="242"/>
      <c r="GN6" s="242"/>
      <c r="GO6" s="243"/>
      <c r="GP6" s="242"/>
      <c r="GQ6" s="315"/>
      <c r="GR6" s="242"/>
      <c r="GS6" s="1230"/>
      <c r="GT6" s="251"/>
      <c r="GU6" s="242"/>
      <c r="GV6" s="242"/>
      <c r="GW6" s="242"/>
      <c r="GX6" s="242"/>
      <c r="GY6" s="243"/>
      <c r="GZ6" s="242"/>
      <c r="HA6" s="315"/>
      <c r="HB6" s="242"/>
      <c r="HC6" s="1233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30"/>
      <c r="HX6" s="242"/>
      <c r="HY6" s="242"/>
      <c r="HZ6" s="242"/>
      <c r="IA6" s="242"/>
      <c r="IB6" s="242"/>
      <c r="IC6" s="243"/>
      <c r="ID6" s="242"/>
      <c r="IE6" s="315"/>
      <c r="IF6" s="242"/>
      <c r="IG6" s="1230"/>
      <c r="IH6" s="242"/>
      <c r="II6" s="242"/>
      <c r="IJ6" s="242"/>
      <c r="IK6" s="242"/>
      <c r="IL6" s="242"/>
      <c r="IM6" s="243"/>
      <c r="IN6" s="242"/>
      <c r="IO6" s="315"/>
      <c r="IP6" s="242"/>
      <c r="IQ6" s="1230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31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34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482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477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486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482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477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482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477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482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477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482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477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482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477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482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477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482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477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482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477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482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477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481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478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481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478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481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478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481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478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481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478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481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478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481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478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481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478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481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478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481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478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25" t="s">
        <v>21</v>
      </c>
      <c r="RU33" s="1226"/>
      <c r="RV33" s="141">
        <f>SUM(RW5-RV32)</f>
        <v>0</v>
      </c>
      <c r="SC33" s="1225" t="s">
        <v>21</v>
      </c>
      <c r="SD33" s="1226"/>
      <c r="SE33" s="141">
        <f>SUM(SF5-SE32)</f>
        <v>0</v>
      </c>
      <c r="SL33" s="1225" t="s">
        <v>21</v>
      </c>
      <c r="SM33" s="1226"/>
      <c r="SN33" s="232">
        <f>SUM(SO5-SN32)</f>
        <v>0</v>
      </c>
      <c r="SU33" s="1225" t="s">
        <v>21</v>
      </c>
      <c r="SV33" s="1226"/>
      <c r="SW33" s="141">
        <f>SUM(SX5-SW32)</f>
        <v>0</v>
      </c>
      <c r="TD33" s="1225" t="s">
        <v>21</v>
      </c>
      <c r="TE33" s="1226"/>
      <c r="TF33" s="141">
        <f>SUM(TG5-TF32)</f>
        <v>0</v>
      </c>
      <c r="TM33" s="1225" t="s">
        <v>21</v>
      </c>
      <c r="TN33" s="1226"/>
      <c r="TO33" s="141">
        <f>SUM(TP5-TO32)</f>
        <v>0</v>
      </c>
      <c r="TV33" s="1225" t="s">
        <v>21</v>
      </c>
      <c r="TW33" s="1226"/>
      <c r="TX33" s="141">
        <f>SUM(TY5-TX32)</f>
        <v>0</v>
      </c>
      <c r="UE33" s="1225" t="s">
        <v>21</v>
      </c>
      <c r="UF33" s="1226"/>
      <c r="UG33" s="141">
        <f>SUM(UH5-UG32)</f>
        <v>0</v>
      </c>
      <c r="UN33" s="1225" t="s">
        <v>21</v>
      </c>
      <c r="UO33" s="1226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25" t="s">
        <v>21</v>
      </c>
      <c r="VP33" s="1226"/>
      <c r="VQ33" s="141">
        <f>VR5-VQ32</f>
        <v>-22</v>
      </c>
      <c r="VX33" s="1225" t="s">
        <v>21</v>
      </c>
      <c r="VY33" s="1226"/>
      <c r="VZ33" s="141">
        <f>WA5-VZ32</f>
        <v>-22</v>
      </c>
      <c r="WG33" s="1225" t="s">
        <v>21</v>
      </c>
      <c r="WH33" s="1226"/>
      <c r="WI33" s="141">
        <f>WJ5-WI32</f>
        <v>-22</v>
      </c>
      <c r="WP33" s="1225" t="s">
        <v>21</v>
      </c>
      <c r="WQ33" s="1226"/>
      <c r="WR33" s="141">
        <f>WS5-WR32</f>
        <v>-22</v>
      </c>
      <c r="WY33" s="1225" t="s">
        <v>21</v>
      </c>
      <c r="WZ33" s="1226"/>
      <c r="XA33" s="141">
        <f>XB5-XA32</f>
        <v>-22</v>
      </c>
      <c r="XH33" s="1225" t="s">
        <v>21</v>
      </c>
      <c r="XI33" s="1226"/>
      <c r="XJ33" s="141">
        <f>XK5-XJ32</f>
        <v>-22</v>
      </c>
      <c r="XQ33" s="1225" t="s">
        <v>21</v>
      </c>
      <c r="XR33" s="1226"/>
      <c r="XS33" s="141">
        <f>XT5-XS32</f>
        <v>-22</v>
      </c>
      <c r="XZ33" s="1225" t="s">
        <v>21</v>
      </c>
      <c r="YA33" s="1226"/>
      <c r="YB33" s="141">
        <f>YC5-YB32</f>
        <v>-22</v>
      </c>
      <c r="YI33" s="1225" t="s">
        <v>21</v>
      </c>
      <c r="YJ33" s="1226"/>
      <c r="YK33" s="141">
        <f>YL5-YK32</f>
        <v>-22</v>
      </c>
      <c r="YR33" s="1225" t="s">
        <v>21</v>
      </c>
      <c r="YS33" s="1226"/>
      <c r="YT33" s="141">
        <f>YU5-YT32</f>
        <v>-22</v>
      </c>
      <c r="ZA33" s="1225" t="s">
        <v>21</v>
      </c>
      <c r="ZB33" s="1226"/>
      <c r="ZC33" s="141">
        <f>ZD5-ZC32</f>
        <v>-22</v>
      </c>
      <c r="ZJ33" s="1225" t="s">
        <v>21</v>
      </c>
      <c r="ZK33" s="1226"/>
      <c r="ZL33" s="141">
        <f>ZM5-ZL32</f>
        <v>-22</v>
      </c>
      <c r="ZS33" s="1225" t="s">
        <v>21</v>
      </c>
      <c r="ZT33" s="1226"/>
      <c r="ZU33" s="141">
        <f>ZV5-ZU32</f>
        <v>-22</v>
      </c>
      <c r="AAB33" s="1225" t="s">
        <v>21</v>
      </c>
      <c r="AAC33" s="1226"/>
      <c r="AAD33" s="141">
        <f>AAE5-AAD32</f>
        <v>-22</v>
      </c>
      <c r="AAK33" s="1225" t="s">
        <v>21</v>
      </c>
      <c r="AAL33" s="1226"/>
      <c r="AAM33" s="141">
        <f>AAN5-AAM32</f>
        <v>-22</v>
      </c>
      <c r="AAT33" s="1225" t="s">
        <v>21</v>
      </c>
      <c r="AAU33" s="1226"/>
      <c r="AAV33" s="141">
        <f>AAV32-AAT32</f>
        <v>22</v>
      </c>
      <c r="ABC33" s="1225" t="s">
        <v>21</v>
      </c>
      <c r="ABD33" s="1226"/>
      <c r="ABE33" s="141">
        <f>ABF5-ABE32</f>
        <v>-22</v>
      </c>
      <c r="ABL33" s="1225" t="s">
        <v>21</v>
      </c>
      <c r="ABM33" s="1226"/>
      <c r="ABN33" s="141">
        <f>ABO5-ABN32</f>
        <v>-22</v>
      </c>
      <c r="ABU33" s="1225" t="s">
        <v>21</v>
      </c>
      <c r="ABV33" s="1226"/>
      <c r="ABW33" s="141">
        <f>ABX5-ABW32</f>
        <v>-22</v>
      </c>
      <c r="ACD33" s="1225" t="s">
        <v>21</v>
      </c>
      <c r="ACE33" s="1226"/>
      <c r="ACF33" s="141">
        <f>ACG5-ACF32</f>
        <v>-22</v>
      </c>
      <c r="ACM33" s="1225" t="s">
        <v>21</v>
      </c>
      <c r="ACN33" s="1226"/>
      <c r="ACO33" s="141">
        <f>ACP5-ACO32</f>
        <v>-22</v>
      </c>
      <c r="ACV33" s="1225" t="s">
        <v>21</v>
      </c>
      <c r="ACW33" s="1226"/>
      <c r="ACX33" s="141">
        <f>ACY5-ACX32</f>
        <v>-22</v>
      </c>
      <c r="ADE33" s="1225" t="s">
        <v>21</v>
      </c>
      <c r="ADF33" s="1226"/>
      <c r="ADG33" s="141">
        <f>ADH5-ADG32</f>
        <v>-22</v>
      </c>
      <c r="ADN33" s="1225" t="s">
        <v>21</v>
      </c>
      <c r="ADO33" s="1226"/>
      <c r="ADP33" s="141">
        <f>ADQ5-ADP32</f>
        <v>-22</v>
      </c>
      <c r="ADW33" s="1225" t="s">
        <v>21</v>
      </c>
      <c r="ADX33" s="1226"/>
      <c r="ADY33" s="141">
        <f>ADZ5-ADY32</f>
        <v>-22</v>
      </c>
      <c r="AEF33" s="1225" t="s">
        <v>21</v>
      </c>
      <c r="AEG33" s="1226"/>
      <c r="AEH33" s="141">
        <f>AEI5-AEH32</f>
        <v>-22</v>
      </c>
      <c r="AEO33" s="1225" t="s">
        <v>21</v>
      </c>
      <c r="AEP33" s="122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27" t="s">
        <v>4</v>
      </c>
      <c r="RU34" s="1228"/>
      <c r="RV34" s="49"/>
      <c r="SC34" s="1227" t="s">
        <v>4</v>
      </c>
      <c r="SD34" s="1228"/>
      <c r="SE34" s="49"/>
      <c r="SL34" s="1227" t="s">
        <v>4</v>
      </c>
      <c r="SM34" s="1228"/>
      <c r="SN34" s="49"/>
      <c r="SU34" s="1227" t="s">
        <v>4</v>
      </c>
      <c r="SV34" s="1228"/>
      <c r="SW34" s="49"/>
      <c r="TD34" s="1227" t="s">
        <v>4</v>
      </c>
      <c r="TE34" s="1228"/>
      <c r="TF34" s="49"/>
      <c r="TM34" s="1227" t="s">
        <v>4</v>
      </c>
      <c r="TN34" s="1228"/>
      <c r="TO34" s="49"/>
      <c r="TV34" s="1227" t="s">
        <v>4</v>
      </c>
      <c r="TW34" s="1228"/>
      <c r="TX34" s="49"/>
      <c r="UE34" s="1227" t="s">
        <v>4</v>
      </c>
      <c r="UF34" s="1228"/>
      <c r="UG34" s="49"/>
      <c r="UN34" s="1227" t="s">
        <v>4</v>
      </c>
      <c r="UO34" s="1228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27" t="s">
        <v>4</v>
      </c>
      <c r="VP34" s="1228"/>
      <c r="VQ34" s="49"/>
      <c r="VX34" s="1227" t="s">
        <v>4</v>
      </c>
      <c r="VY34" s="1228"/>
      <c r="VZ34" s="49"/>
      <c r="WG34" s="1227" t="s">
        <v>4</v>
      </c>
      <c r="WH34" s="1228"/>
      <c r="WI34" s="49"/>
      <c r="WP34" s="1227" t="s">
        <v>4</v>
      </c>
      <c r="WQ34" s="1228"/>
      <c r="WR34" s="49"/>
      <c r="WY34" s="1227" t="s">
        <v>4</v>
      </c>
      <c r="WZ34" s="1228"/>
      <c r="XA34" s="49"/>
      <c r="XH34" s="1227" t="s">
        <v>4</v>
      </c>
      <c r="XI34" s="1228"/>
      <c r="XJ34" s="49"/>
      <c r="XQ34" s="1227" t="s">
        <v>4</v>
      </c>
      <c r="XR34" s="1228"/>
      <c r="XS34" s="49"/>
      <c r="XZ34" s="1227" t="s">
        <v>4</v>
      </c>
      <c r="YA34" s="1228"/>
      <c r="YB34" s="49"/>
      <c r="YI34" s="1227" t="s">
        <v>4</v>
      </c>
      <c r="YJ34" s="1228"/>
      <c r="YK34" s="49"/>
      <c r="YR34" s="1227" t="s">
        <v>4</v>
      </c>
      <c r="YS34" s="1228"/>
      <c r="YT34" s="49"/>
      <c r="ZA34" s="1227" t="s">
        <v>4</v>
      </c>
      <c r="ZB34" s="1228"/>
      <c r="ZC34" s="49"/>
      <c r="ZJ34" s="1227" t="s">
        <v>4</v>
      </c>
      <c r="ZK34" s="1228"/>
      <c r="ZL34" s="49"/>
      <c r="ZS34" s="1227" t="s">
        <v>4</v>
      </c>
      <c r="ZT34" s="1228"/>
      <c r="ZU34" s="49"/>
      <c r="AAB34" s="1227" t="s">
        <v>4</v>
      </c>
      <c r="AAC34" s="1228"/>
      <c r="AAD34" s="49"/>
      <c r="AAK34" s="1227" t="s">
        <v>4</v>
      </c>
      <c r="AAL34" s="1228"/>
      <c r="AAM34" s="49"/>
      <c r="AAT34" s="1227" t="s">
        <v>4</v>
      </c>
      <c r="AAU34" s="1228"/>
      <c r="AAV34" s="49"/>
      <c r="ABC34" s="1227" t="s">
        <v>4</v>
      </c>
      <c r="ABD34" s="1228"/>
      <c r="ABE34" s="49"/>
      <c r="ABL34" s="1227" t="s">
        <v>4</v>
      </c>
      <c r="ABM34" s="1228"/>
      <c r="ABN34" s="49"/>
      <c r="ABU34" s="1227" t="s">
        <v>4</v>
      </c>
      <c r="ABV34" s="1228"/>
      <c r="ABW34" s="49"/>
      <c r="ACD34" s="1227" t="s">
        <v>4</v>
      </c>
      <c r="ACE34" s="1228"/>
      <c r="ACF34" s="49"/>
      <c r="ACM34" s="1227" t="s">
        <v>4</v>
      </c>
      <c r="ACN34" s="1228"/>
      <c r="ACO34" s="49"/>
      <c r="ACV34" s="1227" t="s">
        <v>4</v>
      </c>
      <c r="ACW34" s="1228"/>
      <c r="ACX34" s="49"/>
      <c r="ADE34" s="1227" t="s">
        <v>4</v>
      </c>
      <c r="ADF34" s="1228"/>
      <c r="ADG34" s="49"/>
      <c r="ADN34" s="1227" t="s">
        <v>4</v>
      </c>
      <c r="ADO34" s="1228"/>
      <c r="ADP34" s="49"/>
      <c r="ADW34" s="1227" t="s">
        <v>4</v>
      </c>
      <c r="ADX34" s="1228"/>
      <c r="ADY34" s="49"/>
      <c r="AEF34" s="1227" t="s">
        <v>4</v>
      </c>
      <c r="AEG34" s="1228"/>
      <c r="AEH34" s="49"/>
      <c r="AEO34" s="1227" t="s">
        <v>4</v>
      </c>
      <c r="AEP34" s="122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9"/>
      <c r="B1" s="1229"/>
      <c r="C1" s="1229"/>
      <c r="D1" s="1229"/>
      <c r="E1" s="1229"/>
      <c r="F1" s="1229"/>
      <c r="G1" s="1229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30"/>
      <c r="B5" s="1256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30"/>
      <c r="B6" s="1256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25" t="s">
        <v>21</v>
      </c>
      <c r="E32" s="1226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25" t="s">
        <v>21</v>
      </c>
      <c r="E29" s="1226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5" t="s">
        <v>21</v>
      </c>
      <c r="E32" s="1226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36" t="s">
        <v>232</v>
      </c>
      <c r="B1" s="1236"/>
      <c r="C1" s="1236"/>
      <c r="D1" s="1236"/>
      <c r="E1" s="1236"/>
      <c r="F1" s="1236"/>
      <c r="G1" s="1236"/>
      <c r="H1" s="11">
        <v>1</v>
      </c>
      <c r="K1" s="1240" t="s">
        <v>272</v>
      </c>
      <c r="L1" s="1240"/>
      <c r="M1" s="1240"/>
      <c r="N1" s="1240"/>
      <c r="O1" s="1240"/>
      <c r="P1" s="1240"/>
      <c r="Q1" s="124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57" t="s">
        <v>114</v>
      </c>
      <c r="B5" s="1247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57" t="s">
        <v>114</v>
      </c>
      <c r="L5" s="1247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7"/>
    </row>
    <row r="6" spans="1:19" ht="15.75" customHeight="1" x14ac:dyDescent="0.25">
      <c r="A6" s="1257"/>
      <c r="B6" s="1247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57"/>
      <c r="L6" s="1247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52">
        <v>31.3</v>
      </c>
      <c r="G23" s="1112"/>
      <c r="H23" s="1113"/>
      <c r="I23" s="1157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52">
        <f t="shared" si="0"/>
        <v>0</v>
      </c>
      <c r="G24" s="1112"/>
      <c r="H24" s="1113"/>
      <c r="I24" s="1157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52">
        <f t="shared" si="0"/>
        <v>0</v>
      </c>
      <c r="G25" s="1112"/>
      <c r="H25" s="1113"/>
      <c r="I25" s="1157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6"/>
      <c r="F26" s="898">
        <f t="shared" si="0"/>
        <v>0</v>
      </c>
      <c r="G26" s="967"/>
      <c r="H26" s="968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6"/>
      <c r="P26" s="898">
        <f t="shared" si="1"/>
        <v>0</v>
      </c>
      <c r="Q26" s="967"/>
      <c r="R26" s="968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25" t="s">
        <v>21</v>
      </c>
      <c r="E29" s="1226"/>
      <c r="F29" s="141">
        <f>E5+E6-F27+E7+E4</f>
        <v>-2.2737367544323206E-13</v>
      </c>
      <c r="L29" s="5"/>
      <c r="N29" s="1225" t="s">
        <v>21</v>
      </c>
      <c r="O29" s="1226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4" t="s">
        <v>4</v>
      </c>
      <c r="O30" s="985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6" t="s">
        <v>233</v>
      </c>
      <c r="B1" s="1236"/>
      <c r="C1" s="1236"/>
      <c r="D1" s="1236"/>
      <c r="E1" s="1236"/>
      <c r="F1" s="1236"/>
      <c r="G1" s="12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34" t="s">
        <v>65</v>
      </c>
      <c r="B6" s="1258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34"/>
      <c r="B7" s="1259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9">
        <v>44746</v>
      </c>
      <c r="F14" s="898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9">
        <v>44765</v>
      </c>
      <c r="F15" s="898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9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9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9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9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9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70"/>
      <c r="F21" s="971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70"/>
      <c r="F22" s="971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25" t="s">
        <v>21</v>
      </c>
      <c r="E30" s="1226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60" t="s">
        <v>234</v>
      </c>
      <c r="B1" s="1260"/>
      <c r="C1" s="1260"/>
      <c r="D1" s="1260"/>
      <c r="E1" s="1260"/>
      <c r="F1" s="1260"/>
      <c r="G1" s="1260"/>
      <c r="H1" s="1260"/>
      <c r="I1" s="1260"/>
      <c r="J1" s="1260"/>
      <c r="K1" s="681">
        <v>1</v>
      </c>
      <c r="N1" s="1261" t="s">
        <v>394</v>
      </c>
      <c r="O1" s="1261"/>
      <c r="P1" s="1261"/>
      <c r="Q1" s="1261"/>
      <c r="R1" s="1261"/>
      <c r="S1" s="1261"/>
      <c r="T1" s="1261"/>
      <c r="U1" s="1261"/>
      <c r="V1" s="1261"/>
      <c r="W1" s="1261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312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2">
        <f t="shared" si="0"/>
        <v>217.76</v>
      </c>
      <c r="E10" s="973">
        <v>44746</v>
      </c>
      <c r="F10" s="227">
        <f t="shared" si="1"/>
        <v>217.76</v>
      </c>
      <c r="G10" s="818" t="s">
        <v>422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2">
        <f t="shared" si="0"/>
        <v>979.92</v>
      </c>
      <c r="E11" s="973">
        <v>44747</v>
      </c>
      <c r="F11" s="227">
        <f t="shared" si="1"/>
        <v>979.92</v>
      </c>
      <c r="G11" s="412" t="s">
        <v>434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2">
        <f t="shared" si="0"/>
        <v>871.04</v>
      </c>
      <c r="E12" s="973">
        <v>44750</v>
      </c>
      <c r="F12" s="227">
        <f t="shared" si="1"/>
        <v>871.04</v>
      </c>
      <c r="G12" s="412" t="s">
        <v>459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2">
        <f t="shared" si="0"/>
        <v>979.92</v>
      </c>
      <c r="E13" s="973">
        <v>44750</v>
      </c>
      <c r="F13" s="227">
        <f t="shared" si="1"/>
        <v>979.92</v>
      </c>
      <c r="G13" s="818" t="s">
        <v>460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2">
        <f t="shared" si="0"/>
        <v>979.92</v>
      </c>
      <c r="E14" s="973">
        <v>44751</v>
      </c>
      <c r="F14" s="227">
        <f t="shared" si="1"/>
        <v>979.92</v>
      </c>
      <c r="G14" s="818" t="s">
        <v>467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2">
        <f t="shared" si="0"/>
        <v>272.2</v>
      </c>
      <c r="E15" s="973">
        <v>44751</v>
      </c>
      <c r="F15" s="227">
        <f t="shared" si="1"/>
        <v>272.2</v>
      </c>
      <c r="G15" s="818" t="s">
        <v>468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2">
        <f t="shared" si="0"/>
        <v>54.44</v>
      </c>
      <c r="E16" s="973">
        <v>44753</v>
      </c>
      <c r="F16" s="227">
        <f t="shared" si="1"/>
        <v>54.44</v>
      </c>
      <c r="G16" s="412" t="s">
        <v>473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2">
        <f t="shared" si="0"/>
        <v>979.92</v>
      </c>
      <c r="E17" s="973">
        <v>44755</v>
      </c>
      <c r="F17" s="227">
        <f t="shared" si="1"/>
        <v>979.92</v>
      </c>
      <c r="G17" s="818" t="s">
        <v>484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2">
        <f t="shared" si="0"/>
        <v>136.1</v>
      </c>
      <c r="E18" s="897">
        <v>44755</v>
      </c>
      <c r="F18" s="227">
        <f t="shared" si="1"/>
        <v>136.1</v>
      </c>
      <c r="G18" s="818" t="s">
        <v>484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2">
        <f t="shared" si="0"/>
        <v>979.92</v>
      </c>
      <c r="E19" s="973">
        <v>44757</v>
      </c>
      <c r="F19" s="227">
        <f t="shared" si="1"/>
        <v>979.92</v>
      </c>
      <c r="G19" s="818" t="s">
        <v>499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2">
        <f t="shared" si="0"/>
        <v>979.92</v>
      </c>
      <c r="E20" s="973">
        <v>44757</v>
      </c>
      <c r="F20" s="227">
        <f t="shared" si="1"/>
        <v>979.92</v>
      </c>
      <c r="G20" s="818" t="s">
        <v>502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2">
        <f t="shared" si="0"/>
        <v>272.2</v>
      </c>
      <c r="E21" s="897">
        <v>44760</v>
      </c>
      <c r="F21" s="227">
        <f t="shared" si="1"/>
        <v>272.2</v>
      </c>
      <c r="G21" s="818" t="s">
        <v>513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897">
        <v>44762</v>
      </c>
      <c r="F22" s="227">
        <f t="shared" si="1"/>
        <v>27.22</v>
      </c>
      <c r="G22" s="818" t="s">
        <v>525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2">
        <f t="shared" si="0"/>
        <v>979.92</v>
      </c>
      <c r="E23" s="897">
        <v>44763</v>
      </c>
      <c r="F23" s="227">
        <f t="shared" si="1"/>
        <v>979.92</v>
      </c>
      <c r="G23" s="818" t="s">
        <v>537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2">
        <f t="shared" si="0"/>
        <v>979.92</v>
      </c>
      <c r="E24" s="973">
        <v>44764</v>
      </c>
      <c r="F24" s="227">
        <f t="shared" si="1"/>
        <v>979.92</v>
      </c>
      <c r="G24" s="818" t="s">
        <v>547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2">
        <f t="shared" si="0"/>
        <v>979.92</v>
      </c>
      <c r="E25" s="897">
        <v>44765</v>
      </c>
      <c r="F25" s="227">
        <f t="shared" si="1"/>
        <v>979.92</v>
      </c>
      <c r="G25" s="818" t="s">
        <v>557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2">
        <f t="shared" si="0"/>
        <v>272.2</v>
      </c>
      <c r="E26" s="973">
        <v>44765</v>
      </c>
      <c r="F26" s="227">
        <f t="shared" si="1"/>
        <v>272.2</v>
      </c>
      <c r="G26" s="818" t="s">
        <v>560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2">
        <f t="shared" si="0"/>
        <v>979.92</v>
      </c>
      <c r="E27" s="973">
        <v>44769</v>
      </c>
      <c r="F27" s="227">
        <f t="shared" si="1"/>
        <v>979.92</v>
      </c>
      <c r="G27" s="818" t="s">
        <v>575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2">
        <f t="shared" si="0"/>
        <v>979.92</v>
      </c>
      <c r="E28" s="973">
        <v>44771</v>
      </c>
      <c r="F28" s="227">
        <f t="shared" si="1"/>
        <v>979.92</v>
      </c>
      <c r="G28" s="818" t="s">
        <v>552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2">
        <f t="shared" si="0"/>
        <v>27.22</v>
      </c>
      <c r="E29" s="973">
        <v>44771</v>
      </c>
      <c r="F29" s="227">
        <f t="shared" si="1"/>
        <v>27.22</v>
      </c>
      <c r="G29" s="818" t="s">
        <v>592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2">
        <f t="shared" si="0"/>
        <v>272.2</v>
      </c>
      <c r="E30" s="973">
        <v>44772</v>
      </c>
      <c r="F30" s="227">
        <f t="shared" si="1"/>
        <v>272.2</v>
      </c>
      <c r="G30" s="412" t="s">
        <v>594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2">
        <f t="shared" si="0"/>
        <v>871.04</v>
      </c>
      <c r="E31" s="973">
        <v>44773</v>
      </c>
      <c r="F31" s="227">
        <f t="shared" si="1"/>
        <v>871.04</v>
      </c>
      <c r="G31" s="412" t="s">
        <v>598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2">
        <f t="shared" si="0"/>
        <v>0</v>
      </c>
      <c r="E32" s="973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2">
        <f t="shared" si="0"/>
        <v>0</v>
      </c>
      <c r="E33" s="973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2">
        <f t="shared" si="0"/>
        <v>0</v>
      </c>
      <c r="E34" s="973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2">
        <f t="shared" si="0"/>
        <v>0</v>
      </c>
      <c r="E35" s="973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2">
        <f t="shared" si="0"/>
        <v>0</v>
      </c>
      <c r="E36" s="973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38" t="s">
        <v>11</v>
      </c>
      <c r="D120" s="1239"/>
      <c r="E120" s="57">
        <f>E4+E5+E6-F115</f>
        <v>3701.9199999999983</v>
      </c>
      <c r="G120" s="47"/>
      <c r="H120" s="91"/>
      <c r="P120" s="1238" t="s">
        <v>11</v>
      </c>
      <c r="Q120" s="1239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6" t="s">
        <v>235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34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34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38" t="s">
        <v>11</v>
      </c>
      <c r="D47" s="1239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34"/>
      <c r="B5" s="1262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34"/>
      <c r="B6" s="1262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8" t="s">
        <v>11</v>
      </c>
      <c r="D60" s="123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6" t="s">
        <v>236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34" t="s">
        <v>52</v>
      </c>
      <c r="B4" s="1263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34"/>
      <c r="B5" s="1264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64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11">
        <f t="shared" si="0"/>
        <v>0</v>
      </c>
      <c r="G26" s="1112"/>
      <c r="H26" s="1113"/>
      <c r="I26" s="1114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11">
        <f t="shared" si="0"/>
        <v>0</v>
      </c>
      <c r="G27" s="1112"/>
      <c r="H27" s="1113"/>
      <c r="I27" s="1114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11">
        <f t="shared" si="0"/>
        <v>0</v>
      </c>
      <c r="G28" s="1112"/>
      <c r="H28" s="1113"/>
      <c r="I28" s="1114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11">
        <f t="shared" si="0"/>
        <v>0</v>
      </c>
      <c r="G29" s="1112"/>
      <c r="H29" s="1113"/>
      <c r="I29" s="1114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38" t="s">
        <v>11</v>
      </c>
      <c r="D61" s="1239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65"/>
      <c r="B5" s="1267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66"/>
      <c r="B6" s="1268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9" t="s">
        <v>11</v>
      </c>
      <c r="D56" s="1270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6" t="s">
        <v>223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37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37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2060</v>
      </c>
    </row>
    <row r="16" spans="1:9" x14ac:dyDescent="0.25">
      <c r="B16" s="83">
        <f t="shared" si="1"/>
        <v>2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2060</v>
      </c>
    </row>
    <row r="17" spans="1:9" x14ac:dyDescent="0.25">
      <c r="B17" s="83">
        <f t="shared" si="1"/>
        <v>2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38" t="s">
        <v>11</v>
      </c>
      <c r="D83" s="123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71"/>
      <c r="C4" s="443"/>
      <c r="D4" s="260"/>
      <c r="E4" s="329"/>
      <c r="F4" s="306"/>
      <c r="G4" s="240"/>
    </row>
    <row r="5" spans="1:10" ht="15" customHeight="1" x14ac:dyDescent="0.25">
      <c r="A5" s="1265"/>
      <c r="B5" s="1272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66"/>
      <c r="B6" s="1273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9" t="s">
        <v>11</v>
      </c>
      <c r="D55" s="1270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34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6" t="s">
        <v>237</v>
      </c>
      <c r="B1" s="1236"/>
      <c r="C1" s="1236"/>
      <c r="D1" s="1236"/>
      <c r="E1" s="1236"/>
      <c r="F1" s="1236"/>
      <c r="G1" s="1236"/>
      <c r="H1" s="11">
        <v>1</v>
      </c>
      <c r="I1" s="132"/>
      <c r="J1" s="73"/>
      <c r="M1" s="1240" t="s">
        <v>272</v>
      </c>
      <c r="N1" s="1240"/>
      <c r="O1" s="1240"/>
      <c r="P1" s="1240"/>
      <c r="Q1" s="1240"/>
      <c r="R1" s="1240"/>
      <c r="S1" s="1240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74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74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74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74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321"/>
      <c r="D7" s="1322" t="s">
        <v>603</v>
      </c>
      <c r="E7" s="1323">
        <v>4.54</v>
      </c>
      <c r="F7" s="1324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423</v>
      </c>
      <c r="H47" s="819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425</v>
      </c>
      <c r="H48" s="819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433</v>
      </c>
      <c r="H49" s="819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434</v>
      </c>
      <c r="H50" s="819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438</v>
      </c>
      <c r="H51" s="819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444</v>
      </c>
      <c r="H52" s="819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447</v>
      </c>
      <c r="H53" s="819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455</v>
      </c>
      <c r="H54" s="819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12"/>
      <c r="H56" s="1113"/>
      <c r="I56" s="1122">
        <f t="shared" si="6"/>
        <v>136.20000000000152</v>
      </c>
      <c r="J56" s="1123">
        <f t="shared" si="7"/>
        <v>30</v>
      </c>
      <c r="K56" s="1124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3"/>
      <c r="F57" s="227">
        <f t="shared" si="10"/>
        <v>136.19999999999999</v>
      </c>
      <c r="G57" s="1112"/>
      <c r="H57" s="1113"/>
      <c r="I57" s="1122">
        <f t="shared" si="6"/>
        <v>1.5347723092418164E-12</v>
      </c>
      <c r="J57" s="1123">
        <f t="shared" si="7"/>
        <v>0</v>
      </c>
      <c r="K57" s="1124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12"/>
      <c r="H58" s="1113"/>
      <c r="I58" s="1122">
        <f t="shared" si="6"/>
        <v>1.5347723092418164E-12</v>
      </c>
      <c r="J58" s="1123">
        <f t="shared" si="7"/>
        <v>0</v>
      </c>
      <c r="K58" s="1124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5"/>
      <c r="H59" s="1126"/>
      <c r="I59" s="1122">
        <f t="shared" si="6"/>
        <v>1.5347723092418164E-12</v>
      </c>
      <c r="J59" s="1123">
        <f t="shared" si="7"/>
        <v>0</v>
      </c>
      <c r="K59" s="1124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5"/>
      <c r="H60" s="1126"/>
      <c r="I60" s="1122">
        <f t="shared" si="6"/>
        <v>1.5347723092418164E-12</v>
      </c>
      <c r="J60" s="1123">
        <f t="shared" si="7"/>
        <v>0</v>
      </c>
      <c r="K60" s="1124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5"/>
      <c r="H61" s="1126"/>
      <c r="I61" s="1122">
        <f t="shared" si="6"/>
        <v>1.5347723092418164E-12</v>
      </c>
      <c r="J61" s="1123">
        <f t="shared" si="7"/>
        <v>0</v>
      </c>
      <c r="K61" s="1124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75" t="s">
        <v>19</v>
      </c>
      <c r="D112" s="1276"/>
      <c r="E112" s="39">
        <f>E4+E5-F109+E6+E7</f>
        <v>-4.1833203567875898E-13</v>
      </c>
      <c r="F112" s="6"/>
      <c r="G112" s="6"/>
      <c r="H112" s="17"/>
      <c r="I112" s="132"/>
      <c r="J112" s="73"/>
      <c r="O112" s="1275" t="s">
        <v>19</v>
      </c>
      <c r="P112" s="1276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40" t="s">
        <v>272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53" t="s">
        <v>52</v>
      </c>
      <c r="B5" s="1277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53"/>
      <c r="B6" s="1277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278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279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5" t="s">
        <v>19</v>
      </c>
      <c r="D34" s="127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36" t="s">
        <v>230</v>
      </c>
      <c r="B1" s="1236"/>
      <c r="C1" s="1236"/>
      <c r="D1" s="1236"/>
      <c r="E1" s="1236"/>
      <c r="F1" s="1236"/>
      <c r="G1" s="1236"/>
      <c r="H1" s="11">
        <v>1</v>
      </c>
      <c r="K1" s="1236" t="str">
        <f>A1</f>
        <v>INVENTARIO    DEL MES DE    JUNIO    2022</v>
      </c>
      <c r="L1" s="1236"/>
      <c r="M1" s="1236"/>
      <c r="N1" s="1236"/>
      <c r="O1" s="1236"/>
      <c r="P1" s="1236"/>
      <c r="Q1" s="1236"/>
      <c r="R1" s="11">
        <v>2</v>
      </c>
      <c r="U1" s="1240" t="s">
        <v>272</v>
      </c>
      <c r="V1" s="1240"/>
      <c r="W1" s="1240"/>
      <c r="X1" s="1240"/>
      <c r="Y1" s="1240"/>
      <c r="Z1" s="1240"/>
      <c r="AA1" s="1240"/>
      <c r="AB1" s="11">
        <v>3</v>
      </c>
      <c r="AE1" s="1240" t="s">
        <v>272</v>
      </c>
      <c r="AF1" s="1240"/>
      <c r="AG1" s="1240"/>
      <c r="AH1" s="1240"/>
      <c r="AI1" s="1240"/>
      <c r="AJ1" s="1240"/>
      <c r="AK1" s="1240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280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281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6" t="s">
        <v>65</v>
      </c>
      <c r="V5" s="1281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6" t="s">
        <v>65</v>
      </c>
      <c r="AF5" s="1280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80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282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282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280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11">
        <f t="shared" si="10"/>
        <v>0</v>
      </c>
      <c r="Q20" s="1112"/>
      <c r="R20" s="1113"/>
      <c r="S20" s="1121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5">
        <f t="shared" si="1"/>
        <v>0</v>
      </c>
      <c r="G21" s="1156"/>
      <c r="H21" s="1124"/>
      <c r="I21" s="1121">
        <f t="shared" si="2"/>
        <v>90</v>
      </c>
      <c r="K21" s="122"/>
      <c r="L21" s="83">
        <f t="shared" si="3"/>
        <v>2</v>
      </c>
      <c r="M21" s="15"/>
      <c r="N21" s="776"/>
      <c r="O21" s="777"/>
      <c r="P21" s="1111">
        <f t="shared" si="10"/>
        <v>0</v>
      </c>
      <c r="Q21" s="1112"/>
      <c r="R21" s="1113"/>
      <c r="S21" s="1121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5">
        <f t="shared" si="1"/>
        <v>0</v>
      </c>
      <c r="G22" s="1156"/>
      <c r="H22" s="1124"/>
      <c r="I22" s="1121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11">
        <v>20</v>
      </c>
      <c r="Q22" s="1112"/>
      <c r="R22" s="1113"/>
      <c r="S22" s="1121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5">
        <v>90</v>
      </c>
      <c r="G23" s="1156"/>
      <c r="H23" s="1124"/>
      <c r="I23" s="1121">
        <f t="shared" si="2"/>
        <v>0</v>
      </c>
      <c r="K23" s="123"/>
      <c r="L23" s="279">
        <f t="shared" si="3"/>
        <v>0</v>
      </c>
      <c r="M23" s="15"/>
      <c r="N23" s="776"/>
      <c r="O23" s="777"/>
      <c r="P23" s="1111">
        <f t="shared" si="10"/>
        <v>0</v>
      </c>
      <c r="Q23" s="1112"/>
      <c r="R23" s="1113"/>
      <c r="S23" s="1121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5">
        <f t="shared" si="1"/>
        <v>0</v>
      </c>
      <c r="G24" s="1156"/>
      <c r="H24" s="1124"/>
      <c r="I24" s="1121">
        <f t="shared" si="2"/>
        <v>0</v>
      </c>
      <c r="K24" s="122"/>
      <c r="L24" s="279">
        <f t="shared" si="3"/>
        <v>0</v>
      </c>
      <c r="M24" s="15"/>
      <c r="N24" s="262"/>
      <c r="O24" s="288"/>
      <c r="P24" s="1154">
        <f t="shared" si="10"/>
        <v>0</v>
      </c>
      <c r="Q24" s="1125"/>
      <c r="R24" s="1126"/>
      <c r="S24" s="1121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8"/>
      <c r="AI29" s="1039"/>
      <c r="AJ29" s="1038">
        <f t="shared" si="6"/>
        <v>0</v>
      </c>
      <c r="AK29" s="1040"/>
      <c r="AL29" s="1041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8"/>
      <c r="AI30" s="1039"/>
      <c r="AJ30" s="1038">
        <f t="shared" si="6"/>
        <v>0</v>
      </c>
      <c r="AK30" s="1040"/>
      <c r="AL30" s="1041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8"/>
      <c r="AI31" s="1039"/>
      <c r="AJ31" s="1038">
        <f t="shared" si="6"/>
        <v>0</v>
      </c>
      <c r="AK31" s="1040"/>
      <c r="AL31" s="1041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8"/>
      <c r="AI32" s="1039"/>
      <c r="AJ32" s="1038">
        <f t="shared" si="6"/>
        <v>0</v>
      </c>
      <c r="AK32" s="1040"/>
      <c r="AL32" s="1041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8"/>
      <c r="AI33" s="1039"/>
      <c r="AJ33" s="1038">
        <f t="shared" si="6"/>
        <v>0</v>
      </c>
      <c r="AK33" s="1040"/>
      <c r="AL33" s="1041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8"/>
      <c r="AI34" s="1039"/>
      <c r="AJ34" s="1038">
        <f t="shared" si="6"/>
        <v>0</v>
      </c>
      <c r="AK34" s="1040"/>
      <c r="AL34" s="1041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8"/>
      <c r="AI35" s="1039"/>
      <c r="AJ35" s="1038">
        <f t="shared" si="6"/>
        <v>0</v>
      </c>
      <c r="AK35" s="1040"/>
      <c r="AL35" s="1041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8"/>
      <c r="AI36" s="1039"/>
      <c r="AJ36" s="1038">
        <f t="shared" si="6"/>
        <v>0</v>
      </c>
      <c r="AK36" s="1040"/>
      <c r="AL36" s="1041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8"/>
      <c r="AI37" s="1039"/>
      <c r="AJ37" s="1038">
        <f t="shared" si="6"/>
        <v>0</v>
      </c>
      <c r="AK37" s="1040"/>
      <c r="AL37" s="1041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8"/>
      <c r="AI38" s="1039"/>
      <c r="AJ38" s="1038">
        <f t="shared" si="6"/>
        <v>0</v>
      </c>
      <c r="AK38" s="1040"/>
      <c r="AL38" s="1041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8"/>
      <c r="AI39" s="1039"/>
      <c r="AJ39" s="1038">
        <f t="shared" si="6"/>
        <v>0</v>
      </c>
      <c r="AK39" s="1040"/>
      <c r="AL39" s="1041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38" t="s">
        <v>11</v>
      </c>
      <c r="D83" s="1239"/>
      <c r="E83" s="57">
        <f>E5+E6-F78+E7</f>
        <v>0</v>
      </c>
      <c r="F83" s="73"/>
      <c r="M83" s="1238" t="s">
        <v>11</v>
      </c>
      <c r="N83" s="1239"/>
      <c r="O83" s="57">
        <f>O5+O6-P78+O7</f>
        <v>0</v>
      </c>
      <c r="P83" s="73"/>
      <c r="W83" s="1238" t="s">
        <v>11</v>
      </c>
      <c r="X83" s="1239"/>
      <c r="Y83" s="57">
        <f>Y5+Y6-Z78+Y7</f>
        <v>140</v>
      </c>
      <c r="Z83" s="73"/>
      <c r="AG83" s="1238" t="s">
        <v>11</v>
      </c>
      <c r="AH83" s="1239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53"/>
      <c r="B5" s="1246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53"/>
      <c r="B6" s="1246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4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4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5" t="s">
        <v>19</v>
      </c>
      <c r="D34" s="127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85" t="s">
        <v>272</v>
      </c>
      <c r="B1" s="1285"/>
      <c r="C1" s="1285"/>
      <c r="D1" s="1285"/>
      <c r="E1" s="1285"/>
      <c r="F1" s="1285"/>
      <c r="G1" s="1285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8"/>
      <c r="E4" s="1019"/>
      <c r="F4" s="308"/>
      <c r="G4" s="73"/>
    </row>
    <row r="5" spans="1:10" ht="15" customHeight="1" x14ac:dyDescent="0.25">
      <c r="A5" s="1286" t="s">
        <v>52</v>
      </c>
      <c r="B5" s="1287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286"/>
      <c r="B6" s="1288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286"/>
      <c r="B7" s="1288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78" t="s">
        <v>47</v>
      </c>
      <c r="J8" s="1283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79"/>
      <c r="J9" s="1284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69" t="s">
        <v>11</v>
      </c>
      <c r="D56" s="1270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85" t="s">
        <v>272</v>
      </c>
      <c r="B1" s="1285"/>
      <c r="C1" s="1285"/>
      <c r="D1" s="1285"/>
      <c r="E1" s="1285"/>
      <c r="F1" s="1285"/>
      <c r="G1" s="1285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289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290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290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78" t="s">
        <v>47</v>
      </c>
      <c r="J8" s="128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79"/>
      <c r="J9" s="1284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69" t="s">
        <v>11</v>
      </c>
      <c r="D42" s="1270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293"/>
      <c r="B5" s="1295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294"/>
      <c r="B6" s="1296"/>
      <c r="C6" s="247"/>
      <c r="D6" s="304"/>
      <c r="E6" s="702"/>
      <c r="F6" s="306"/>
      <c r="G6" s="240"/>
      <c r="I6" s="1297" t="s">
        <v>3</v>
      </c>
      <c r="J6" s="129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292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9" t="s">
        <v>11</v>
      </c>
      <c r="D100" s="1270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65"/>
      <c r="B5" s="1299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66"/>
      <c r="B6" s="1300"/>
      <c r="C6" s="247"/>
      <c r="D6" s="304"/>
      <c r="E6" s="307"/>
      <c r="F6" s="308"/>
      <c r="G6" s="240"/>
      <c r="I6" s="1297" t="s">
        <v>3</v>
      </c>
      <c r="J6" s="129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292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9" t="s">
        <v>11</v>
      </c>
      <c r="D33" s="1270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5" customWidth="1"/>
  </cols>
  <sheetData>
    <row r="1" spans="1:11" ht="45.75" x14ac:dyDescent="0.65">
      <c r="A1" s="1240" t="s">
        <v>272</v>
      </c>
      <c r="B1" s="1240"/>
      <c r="C1" s="1240"/>
      <c r="D1" s="1240"/>
      <c r="E1" s="1240"/>
      <c r="F1" s="1240"/>
      <c r="G1" s="124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01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02"/>
      <c r="C5" s="247"/>
      <c r="D5" s="245">
        <v>44767</v>
      </c>
      <c r="E5" s="470">
        <v>18271.150000000001</v>
      </c>
      <c r="F5" s="266">
        <v>23</v>
      </c>
      <c r="G5" s="1146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03"/>
      <c r="C6" s="247"/>
      <c r="D6" s="245"/>
      <c r="E6" s="437"/>
      <c r="F6" s="266"/>
      <c r="G6" s="240"/>
      <c r="H6" s="240"/>
      <c r="I6" s="1297" t="s">
        <v>3</v>
      </c>
      <c r="J6" s="1291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304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6"/>
      <c r="I31" s="1114">
        <f t="shared" si="2"/>
        <v>-122.2499999999992</v>
      </c>
      <c r="J31" s="1147">
        <f t="shared" si="3"/>
        <v>0</v>
      </c>
      <c r="K31" s="1148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9"/>
      <c r="I32" s="1150"/>
      <c r="J32" s="1151"/>
      <c r="K32" s="1148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51"/>
      <c r="I33" s="1150"/>
      <c r="J33" s="1151"/>
      <c r="K33" s="1148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69" t="s">
        <v>11</v>
      </c>
      <c r="D36" s="1270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37" t="s">
        <v>110</v>
      </c>
      <c r="C5" s="534"/>
      <c r="D5" s="248"/>
      <c r="E5" s="265"/>
      <c r="F5" s="253"/>
      <c r="G5" s="258"/>
    </row>
    <row r="6" spans="1:9" x14ac:dyDescent="0.25">
      <c r="A6" s="551"/>
      <c r="B6" s="1237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38" t="s">
        <v>11</v>
      </c>
      <c r="D83" s="123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85" t="s">
        <v>272</v>
      </c>
      <c r="B1" s="1285"/>
      <c r="C1" s="1285"/>
      <c r="D1" s="1285"/>
      <c r="E1" s="1285"/>
      <c r="F1" s="1285"/>
      <c r="G1" s="1285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289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312</v>
      </c>
      <c r="B6" s="1290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290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78" t="s">
        <v>47</v>
      </c>
      <c r="J8" s="128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79"/>
      <c r="J9" s="1284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69" t="s">
        <v>11</v>
      </c>
      <c r="D42" s="1270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05" t="s">
        <v>238</v>
      </c>
      <c r="B1" s="1305"/>
      <c r="C1" s="1305"/>
      <c r="D1" s="1305"/>
      <c r="E1" s="1305"/>
      <c r="F1" s="1305"/>
      <c r="G1" s="1305"/>
      <c r="H1" s="348">
        <v>1</v>
      </c>
      <c r="I1" s="539"/>
      <c r="L1" s="1229" t="s">
        <v>321</v>
      </c>
      <c r="M1" s="1229"/>
      <c r="N1" s="1229"/>
      <c r="O1" s="1229"/>
      <c r="P1" s="1229"/>
      <c r="Q1" s="1229"/>
      <c r="R1" s="1229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10"/>
      <c r="S4" s="153"/>
      <c r="T4" s="544"/>
    </row>
    <row r="5" spans="1:21" ht="15" customHeight="1" x14ac:dyDescent="0.25">
      <c r="A5" s="876"/>
      <c r="B5" s="1306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7"/>
      <c r="M5" s="1306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307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307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08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09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65">
        <v>0</v>
      </c>
      <c r="D21" s="1166">
        <v>0</v>
      </c>
      <c r="E21" s="1167" t="s">
        <v>600</v>
      </c>
      <c r="F21" s="1166">
        <v>110.42</v>
      </c>
      <c r="G21" s="1168" t="s">
        <v>600</v>
      </c>
      <c r="H21" s="1169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20">
        <v>197.29</v>
      </c>
      <c r="E22" s="973">
        <v>44747</v>
      </c>
      <c r="F22" s="906">
        <f t="shared" ref="F22:F27" si="8">D22</f>
        <v>197.29</v>
      </c>
      <c r="G22" s="818" t="s">
        <v>434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20">
        <v>25.31</v>
      </c>
      <c r="E23" s="973">
        <v>44751</v>
      </c>
      <c r="F23" s="906">
        <f t="shared" si="8"/>
        <v>25.31</v>
      </c>
      <c r="G23" s="818" t="s">
        <v>467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20">
        <v>55.79</v>
      </c>
      <c r="E24" s="902">
        <v>44760</v>
      </c>
      <c r="F24" s="906">
        <f t="shared" si="8"/>
        <v>55.79</v>
      </c>
      <c r="G24" s="818" t="s">
        <v>514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20">
        <v>140.02000000000001</v>
      </c>
      <c r="E25" s="902">
        <v>44762</v>
      </c>
      <c r="F25" s="906">
        <f t="shared" si="8"/>
        <v>140.02000000000001</v>
      </c>
      <c r="G25" s="818" t="s">
        <v>527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20">
        <v>57.05</v>
      </c>
      <c r="E26" s="902">
        <v>44767</v>
      </c>
      <c r="F26" s="906">
        <f t="shared" si="8"/>
        <v>57.05</v>
      </c>
      <c r="G26" s="818" t="s">
        <v>566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20">
        <v>117.31</v>
      </c>
      <c r="E27" s="902">
        <v>44767</v>
      </c>
      <c r="F27" s="906">
        <f t="shared" si="8"/>
        <v>117.31</v>
      </c>
      <c r="G27" s="818" t="s">
        <v>550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20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20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20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20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20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20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20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20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20"/>
      <c r="E36" s="1163"/>
      <c r="F36" s="1164">
        <v>0</v>
      </c>
      <c r="G36" s="1162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20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25" t="s">
        <v>21</v>
      </c>
      <c r="E41" s="1226"/>
      <c r="F41" s="141">
        <f>G5-F39</f>
        <v>0</v>
      </c>
      <c r="M41" s="197"/>
      <c r="O41" s="1225" t="s">
        <v>21</v>
      </c>
      <c r="P41" s="1226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8" t="s">
        <v>4</v>
      </c>
      <c r="P42" s="1009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34"/>
      <c r="B5" s="1231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34"/>
      <c r="B6" s="1231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8" t="s">
        <v>11</v>
      </c>
      <c r="D60" s="123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abSelected="1"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36" t="s">
        <v>239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10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311"/>
      <c r="B5" s="1313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12"/>
      <c r="B6" s="1314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327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1326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5" t="s">
        <v>424</v>
      </c>
      <c r="H12" s="976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5" t="s">
        <v>427</v>
      </c>
      <c r="H13" s="976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5" t="s">
        <v>432</v>
      </c>
      <c r="H14" s="976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5" t="s">
        <v>438</v>
      </c>
      <c r="H15" s="976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5" t="s">
        <v>447</v>
      </c>
      <c r="H16" s="976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5" t="s">
        <v>449</v>
      </c>
      <c r="H17" s="976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5" t="s">
        <v>459</v>
      </c>
      <c r="H18" s="976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5" t="s">
        <v>483</v>
      </c>
      <c r="H19" s="976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5" t="s">
        <v>484</v>
      </c>
      <c r="H20" s="976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498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499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506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512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526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534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535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557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550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572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7">
        <v>44771</v>
      </c>
      <c r="F31" s="909">
        <f t="shared" si="0"/>
        <v>30.2</v>
      </c>
      <c r="G31" s="910" t="s">
        <v>592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7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7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7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7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7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7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7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7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7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44"/>
      <c r="H41" s="1144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44"/>
      <c r="I42" s="132"/>
    </row>
    <row r="43" spans="2:9" x14ac:dyDescent="0.25">
      <c r="B43" s="448"/>
      <c r="C43" s="421"/>
      <c r="D43" s="538"/>
      <c r="E43" s="795"/>
      <c r="F43" s="791"/>
      <c r="G43" s="796"/>
      <c r="H43" s="1144"/>
      <c r="I43" s="132"/>
    </row>
    <row r="44" spans="2:9" x14ac:dyDescent="0.25">
      <c r="B44" s="448"/>
      <c r="C44" s="421"/>
      <c r="D44" s="538"/>
      <c r="E44" s="795"/>
      <c r="F44" s="791"/>
      <c r="G44" s="796"/>
      <c r="H44" s="1144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6" sqref="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40" t="s">
        <v>272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5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16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6</v>
      </c>
      <c r="H5" s="138">
        <f>E5-G5+E6</f>
        <v>950.75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158">
        <v>6</v>
      </c>
      <c r="D8" s="1127">
        <v>163.66</v>
      </c>
      <c r="E8" s="118">
        <v>44756</v>
      </c>
      <c r="F8" s="277">
        <f t="shared" ref="F8:F28" si="0">C8</f>
        <v>6</v>
      </c>
      <c r="G8" s="312" t="s">
        <v>493</v>
      </c>
      <c r="H8" s="264">
        <v>119</v>
      </c>
      <c r="I8" s="268">
        <f>E4+E5+E6-C8</f>
        <v>950.75</v>
      </c>
    </row>
    <row r="9" spans="1:9" x14ac:dyDescent="0.25">
      <c r="A9" s="242"/>
      <c r="B9" s="580">
        <f>B8-C9</f>
        <v>28</v>
      </c>
      <c r="C9" s="1159"/>
      <c r="D9" s="1128"/>
      <c r="E9" s="118"/>
      <c r="F9" s="277">
        <f t="shared" si="0"/>
        <v>0</v>
      </c>
      <c r="G9" s="800"/>
      <c r="H9" s="537"/>
      <c r="I9" s="268">
        <f t="shared" ref="I9:I28" si="1">I8-C9</f>
        <v>950.75</v>
      </c>
    </row>
    <row r="10" spans="1:9" x14ac:dyDescent="0.25">
      <c r="A10" s="242"/>
      <c r="B10" s="580">
        <f t="shared" ref="B10:B28" si="2">B9-C10</f>
        <v>28</v>
      </c>
      <c r="C10" s="1160"/>
      <c r="D10" s="1128"/>
      <c r="E10" s="118"/>
      <c r="F10" s="277">
        <f t="shared" si="0"/>
        <v>0</v>
      </c>
      <c r="G10" s="800"/>
      <c r="H10" s="315"/>
      <c r="I10" s="268">
        <f t="shared" si="1"/>
        <v>950.75</v>
      </c>
    </row>
    <row r="11" spans="1:9" x14ac:dyDescent="0.25">
      <c r="A11" s="830"/>
      <c r="B11" s="580">
        <f t="shared" si="2"/>
        <v>28</v>
      </c>
      <c r="C11" s="1160"/>
      <c r="D11" s="1128"/>
      <c r="E11" s="118"/>
      <c r="F11" s="277">
        <f t="shared" si="0"/>
        <v>0</v>
      </c>
      <c r="G11" s="800"/>
      <c r="H11" s="315"/>
      <c r="I11" s="268">
        <f t="shared" si="1"/>
        <v>950.75</v>
      </c>
    </row>
    <row r="12" spans="1:9" x14ac:dyDescent="0.25">
      <c r="A12" s="242"/>
      <c r="B12" s="580">
        <f t="shared" si="2"/>
        <v>28</v>
      </c>
      <c r="C12" s="1160"/>
      <c r="D12" s="1128"/>
      <c r="E12" s="118"/>
      <c r="F12" s="277">
        <f t="shared" si="0"/>
        <v>0</v>
      </c>
      <c r="G12" s="800"/>
      <c r="H12" s="315"/>
      <c r="I12" s="268">
        <f t="shared" si="1"/>
        <v>950.75</v>
      </c>
    </row>
    <row r="13" spans="1:9" x14ac:dyDescent="0.25">
      <c r="A13" s="242"/>
      <c r="B13" s="580">
        <f t="shared" si="2"/>
        <v>28</v>
      </c>
      <c r="C13" s="1160"/>
      <c r="D13" s="1128"/>
      <c r="E13" s="118"/>
      <c r="F13" s="277">
        <f t="shared" si="0"/>
        <v>0</v>
      </c>
      <c r="G13" s="800"/>
      <c r="H13" s="315"/>
      <c r="I13" s="268">
        <f t="shared" si="1"/>
        <v>950.75</v>
      </c>
    </row>
    <row r="14" spans="1:9" x14ac:dyDescent="0.25">
      <c r="A14" s="240"/>
      <c r="B14" s="580">
        <f t="shared" si="2"/>
        <v>28</v>
      </c>
      <c r="C14" s="1160"/>
      <c r="D14" s="1128"/>
      <c r="E14" s="118"/>
      <c r="F14" s="277">
        <f t="shared" si="0"/>
        <v>0</v>
      </c>
      <c r="G14" s="800"/>
      <c r="H14" s="315"/>
      <c r="I14" s="268">
        <f t="shared" si="1"/>
        <v>950.75</v>
      </c>
    </row>
    <row r="15" spans="1:9" x14ac:dyDescent="0.25">
      <c r="A15" s="240"/>
      <c r="B15" s="580">
        <f t="shared" si="2"/>
        <v>28</v>
      </c>
      <c r="C15" s="1160"/>
      <c r="D15" s="1128"/>
      <c r="E15" s="118"/>
      <c r="F15" s="277">
        <f t="shared" si="0"/>
        <v>0</v>
      </c>
      <c r="G15" s="800"/>
      <c r="H15" s="315"/>
      <c r="I15" s="268">
        <f t="shared" si="1"/>
        <v>950.75</v>
      </c>
    </row>
    <row r="16" spans="1:9" x14ac:dyDescent="0.25">
      <c r="A16" s="240"/>
      <c r="B16" s="580">
        <f t="shared" si="2"/>
        <v>28</v>
      </c>
      <c r="C16" s="1159"/>
      <c r="D16" s="1128"/>
      <c r="E16" s="118"/>
      <c r="F16" s="277">
        <f t="shared" si="0"/>
        <v>0</v>
      </c>
      <c r="G16" s="801"/>
      <c r="H16" s="537"/>
      <c r="I16" s="268">
        <f t="shared" si="1"/>
        <v>950.75</v>
      </c>
    </row>
    <row r="17" spans="1:9" x14ac:dyDescent="0.25">
      <c r="A17" s="240"/>
      <c r="B17" s="580">
        <f t="shared" si="2"/>
        <v>28</v>
      </c>
      <c r="C17" s="1159"/>
      <c r="D17" s="1128"/>
      <c r="E17" s="118"/>
      <c r="F17" s="277">
        <f t="shared" si="0"/>
        <v>0</v>
      </c>
      <c r="G17" s="801"/>
      <c r="H17" s="537"/>
      <c r="I17" s="268">
        <f t="shared" si="1"/>
        <v>950.75</v>
      </c>
    </row>
    <row r="18" spans="1:9" x14ac:dyDescent="0.25">
      <c r="A18" s="240"/>
      <c r="B18" s="580">
        <f t="shared" si="2"/>
        <v>28</v>
      </c>
      <c r="C18" s="1159"/>
      <c r="D18" s="1128"/>
      <c r="E18" s="118"/>
      <c r="F18" s="277">
        <f t="shared" si="0"/>
        <v>0</v>
      </c>
      <c r="G18" s="801"/>
      <c r="H18" s="537"/>
      <c r="I18" s="268">
        <f t="shared" si="1"/>
        <v>950.75</v>
      </c>
    </row>
    <row r="19" spans="1:9" x14ac:dyDescent="0.25">
      <c r="B19" s="580">
        <f t="shared" si="2"/>
        <v>28</v>
      </c>
      <c r="C19" s="1159"/>
      <c r="D19" s="1128"/>
      <c r="E19" s="118"/>
      <c r="F19" s="277">
        <f t="shared" si="0"/>
        <v>0</v>
      </c>
      <c r="G19" s="801"/>
      <c r="H19" s="537"/>
      <c r="I19" s="268">
        <f t="shared" si="1"/>
        <v>950.75</v>
      </c>
    </row>
    <row r="20" spans="1:9" x14ac:dyDescent="0.25">
      <c r="B20" s="580">
        <f t="shared" si="2"/>
        <v>28</v>
      </c>
      <c r="C20" s="1159"/>
      <c r="D20" s="1128"/>
      <c r="E20" s="118"/>
      <c r="F20" s="277">
        <f t="shared" si="0"/>
        <v>0</v>
      </c>
      <c r="G20" s="801"/>
      <c r="H20" s="537"/>
      <c r="I20" s="268">
        <f t="shared" si="1"/>
        <v>950.75</v>
      </c>
    </row>
    <row r="21" spans="1:9" x14ac:dyDescent="0.25">
      <c r="B21" s="580">
        <f t="shared" si="2"/>
        <v>28</v>
      </c>
      <c r="C21" s="1159"/>
      <c r="D21" s="1128"/>
      <c r="E21" s="118"/>
      <c r="F21" s="277">
        <f t="shared" si="0"/>
        <v>0</v>
      </c>
      <c r="G21" s="801"/>
      <c r="I21" s="268">
        <f t="shared" si="1"/>
        <v>950.75</v>
      </c>
    </row>
    <row r="22" spans="1:9" x14ac:dyDescent="0.25">
      <c r="B22" s="580">
        <f t="shared" si="2"/>
        <v>28</v>
      </c>
      <c r="C22" s="1159"/>
      <c r="D22" s="1128"/>
      <c r="E22" s="118"/>
      <c r="F22" s="277">
        <f t="shared" si="0"/>
        <v>0</v>
      </c>
      <c r="G22" s="801"/>
      <c r="I22" s="268">
        <f t="shared" si="1"/>
        <v>950.75</v>
      </c>
    </row>
    <row r="23" spans="1:9" x14ac:dyDescent="0.25">
      <c r="B23" s="580">
        <f t="shared" si="2"/>
        <v>28</v>
      </c>
      <c r="C23" s="1159"/>
      <c r="D23" s="1128"/>
      <c r="E23" s="118"/>
      <c r="F23" s="277">
        <f t="shared" si="0"/>
        <v>0</v>
      </c>
      <c r="G23" s="801"/>
      <c r="I23" s="268">
        <f t="shared" si="1"/>
        <v>950.75</v>
      </c>
    </row>
    <row r="24" spans="1:9" x14ac:dyDescent="0.25">
      <c r="B24" s="580">
        <f t="shared" si="2"/>
        <v>28</v>
      </c>
      <c r="C24" s="1159"/>
      <c r="D24" s="1128"/>
      <c r="E24" s="118"/>
      <c r="F24" s="277">
        <f t="shared" si="0"/>
        <v>0</v>
      </c>
      <c r="G24" s="801"/>
      <c r="I24" s="268">
        <f t="shared" si="1"/>
        <v>950.75</v>
      </c>
    </row>
    <row r="25" spans="1:9" x14ac:dyDescent="0.25">
      <c r="B25" s="580">
        <f t="shared" si="2"/>
        <v>28</v>
      </c>
      <c r="C25" s="1159"/>
      <c r="D25" s="1128"/>
      <c r="E25" s="118"/>
      <c r="F25" s="277">
        <f t="shared" si="0"/>
        <v>0</v>
      </c>
      <c r="G25" s="801"/>
      <c r="I25" s="268">
        <f t="shared" si="1"/>
        <v>950.75</v>
      </c>
    </row>
    <row r="26" spans="1:9" x14ac:dyDescent="0.25">
      <c r="B26" s="580">
        <f t="shared" si="2"/>
        <v>28</v>
      </c>
      <c r="C26" s="1159"/>
      <c r="D26" s="1128"/>
      <c r="E26" s="118"/>
      <c r="F26" s="277">
        <f t="shared" si="0"/>
        <v>0</v>
      </c>
      <c r="G26" s="802"/>
      <c r="I26" s="268">
        <f t="shared" si="1"/>
        <v>950.75</v>
      </c>
    </row>
    <row r="27" spans="1:9" x14ac:dyDescent="0.25">
      <c r="B27" s="580">
        <f t="shared" si="2"/>
        <v>28</v>
      </c>
      <c r="C27" s="1159"/>
      <c r="D27" s="1129"/>
      <c r="E27" s="118"/>
      <c r="F27" s="277">
        <f t="shared" si="0"/>
        <v>0</v>
      </c>
      <c r="G27" s="95"/>
      <c r="H27" s="17"/>
      <c r="I27" s="268">
        <f t="shared" si="1"/>
        <v>950.75</v>
      </c>
    </row>
    <row r="28" spans="1:9" x14ac:dyDescent="0.25">
      <c r="B28" s="580">
        <f t="shared" si="2"/>
        <v>28</v>
      </c>
      <c r="C28" s="1159"/>
      <c r="D28" s="1129"/>
      <c r="E28" s="118"/>
      <c r="F28" s="277">
        <f t="shared" si="0"/>
        <v>0</v>
      </c>
      <c r="G28" s="95"/>
      <c r="H28" s="17"/>
      <c r="I28" s="268">
        <f t="shared" si="1"/>
        <v>950.75</v>
      </c>
    </row>
    <row r="29" spans="1:9" x14ac:dyDescent="0.25">
      <c r="B29" s="581"/>
      <c r="C29" s="1159"/>
      <c r="D29" s="1129"/>
      <c r="E29" s="118"/>
      <c r="F29" s="14"/>
      <c r="G29" s="31"/>
      <c r="H29" s="17"/>
    </row>
    <row r="30" spans="1:9" x14ac:dyDescent="0.25">
      <c r="B30" s="581"/>
      <c r="C30" s="1159"/>
      <c r="D30" s="1130"/>
      <c r="E30" s="118"/>
      <c r="F30" s="6"/>
    </row>
    <row r="31" spans="1:9" ht="15.75" thickBot="1" x14ac:dyDescent="0.3">
      <c r="B31" s="704"/>
      <c r="C31" s="1161"/>
      <c r="D31" s="1131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0" t="s">
        <v>272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5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16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7" t="s">
        <v>88</v>
      </c>
      <c r="C4" s="102"/>
      <c r="D4" s="135"/>
      <c r="E4" s="86"/>
      <c r="F4" s="73"/>
      <c r="G4" s="788"/>
    </row>
    <row r="5" spans="1:10" x14ac:dyDescent="0.25">
      <c r="A5" s="75"/>
      <c r="B5" s="1318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5" t="s">
        <v>122</v>
      </c>
      <c r="C4" s="102"/>
      <c r="D4" s="135"/>
      <c r="E4" s="86"/>
      <c r="F4" s="73"/>
      <c r="G4" s="928"/>
    </row>
    <row r="5" spans="1:9" x14ac:dyDescent="0.25">
      <c r="A5" s="1253"/>
      <c r="B5" s="1316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53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6" t="s">
        <v>431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9" t="s">
        <v>123</v>
      </c>
      <c r="C4" s="102"/>
      <c r="D4" s="135"/>
      <c r="E4" s="86"/>
      <c r="F4" s="73"/>
      <c r="G4" s="1110"/>
    </row>
    <row r="5" spans="1:9" x14ac:dyDescent="0.25">
      <c r="A5" s="1253" t="s">
        <v>52</v>
      </c>
      <c r="B5" s="1320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53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325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326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8">
        <v>119.26</v>
      </c>
      <c r="E9" s="1115">
        <v>44746</v>
      </c>
      <c r="F9" s="1116">
        <f t="shared" si="0"/>
        <v>119.26</v>
      </c>
      <c r="G9" s="694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8">
        <v>85.33</v>
      </c>
      <c r="E10" s="1115">
        <v>44747</v>
      </c>
      <c r="F10" s="1116">
        <f t="shared" si="0"/>
        <v>85.33</v>
      </c>
      <c r="G10" s="694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8">
        <v>222.21</v>
      </c>
      <c r="E11" s="1115">
        <v>44753</v>
      </c>
      <c r="F11" s="1116">
        <f t="shared" si="0"/>
        <v>222.21</v>
      </c>
      <c r="G11" s="694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8">
        <v>193.3</v>
      </c>
      <c r="E12" s="1115">
        <v>44757</v>
      </c>
      <c r="F12" s="1116">
        <f t="shared" si="0"/>
        <v>193.3</v>
      </c>
      <c r="G12" s="694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18"/>
      <c r="E13" s="1115"/>
      <c r="F13" s="1116">
        <f t="shared" si="0"/>
        <v>0</v>
      </c>
      <c r="G13" s="694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18"/>
      <c r="E14" s="1115"/>
      <c r="F14" s="1116">
        <f t="shared" si="0"/>
        <v>0</v>
      </c>
      <c r="G14" s="694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18"/>
      <c r="E15" s="1115"/>
      <c r="F15" s="1116">
        <f t="shared" si="0"/>
        <v>0</v>
      </c>
      <c r="G15" s="694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18"/>
      <c r="E16" s="1119"/>
      <c r="F16" s="1116">
        <f t="shared" si="0"/>
        <v>0</v>
      </c>
      <c r="G16" s="1117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19"/>
      <c r="F17" s="1116">
        <f t="shared" si="0"/>
        <v>0</v>
      </c>
      <c r="G17" s="1117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106" t="s">
        <v>21</v>
      </c>
      <c r="E33" s="1107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108" t="s">
        <v>4</v>
      </c>
      <c r="E34" s="1109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40" t="s">
        <v>319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41" t="s">
        <v>320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41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54">
        <f>D11</f>
        <v>0</v>
      </c>
      <c r="G11" s="1125"/>
      <c r="H11" s="1126"/>
      <c r="I11" s="1121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54">
        <f>D12</f>
        <v>0</v>
      </c>
      <c r="G12" s="1125"/>
      <c r="H12" s="1126"/>
      <c r="I12" s="1121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54">
        <f t="shared" ref="F13:F73" si="3">D13</f>
        <v>0</v>
      </c>
      <c r="G13" s="1125"/>
      <c r="H13" s="1126"/>
      <c r="I13" s="1121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54">
        <f t="shared" si="3"/>
        <v>0</v>
      </c>
      <c r="G14" s="1125"/>
      <c r="H14" s="1126"/>
      <c r="I14" s="1121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38" t="s">
        <v>11</v>
      </c>
      <c r="D83" s="123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6" t="s">
        <v>224</v>
      </c>
      <c r="B1" s="1236"/>
      <c r="C1" s="1236"/>
      <c r="D1" s="1236"/>
      <c r="E1" s="1236"/>
      <c r="F1" s="1236"/>
      <c r="G1" s="1236"/>
      <c r="H1" s="11">
        <v>1</v>
      </c>
      <c r="K1" s="1240" t="s">
        <v>369</v>
      </c>
      <c r="L1" s="1240"/>
      <c r="M1" s="1240"/>
      <c r="N1" s="1240"/>
      <c r="O1" s="1240"/>
      <c r="P1" s="1240"/>
      <c r="Q1" s="124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42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42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42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42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8">
        <f t="shared" si="6"/>
        <v>0</v>
      </c>
      <c r="G22" s="1139"/>
      <c r="H22" s="1140"/>
      <c r="I22" s="1136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8">
        <f t="shared" si="6"/>
        <v>0</v>
      </c>
      <c r="G23" s="1139"/>
      <c r="H23" s="1140"/>
      <c r="I23" s="1136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8">
        <v>0.25</v>
      </c>
      <c r="G24" s="1139"/>
      <c r="H24" s="1140"/>
      <c r="I24" s="1136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41">
        <f t="shared" si="6"/>
        <v>0</v>
      </c>
      <c r="G25" s="1142"/>
      <c r="H25" s="1143"/>
      <c r="I25" s="1136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41">
        <f t="shared" si="6"/>
        <v>0</v>
      </c>
      <c r="G26" s="1142"/>
      <c r="H26" s="1143"/>
      <c r="I26" s="1136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38" t="s">
        <v>11</v>
      </c>
      <c r="D53" s="1239"/>
      <c r="E53" s="57">
        <f>E5+E6-F48+E7</f>
        <v>0</v>
      </c>
      <c r="F53" s="73"/>
      <c r="M53" s="1238" t="s">
        <v>11</v>
      </c>
      <c r="N53" s="1239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6" t="s">
        <v>225</v>
      </c>
      <c r="B1" s="1236"/>
      <c r="C1" s="1236"/>
      <c r="D1" s="1236"/>
      <c r="E1" s="1236"/>
      <c r="F1" s="1236"/>
      <c r="G1" s="1236"/>
      <c r="H1" s="11">
        <v>1</v>
      </c>
      <c r="K1" s="1236" t="s">
        <v>226</v>
      </c>
      <c r="L1" s="1236"/>
      <c r="M1" s="1236"/>
      <c r="N1" s="1236"/>
      <c r="O1" s="1236"/>
      <c r="P1" s="1236"/>
      <c r="Q1" s="1236"/>
      <c r="R1" s="11">
        <v>2</v>
      </c>
      <c r="U1" s="1240" t="s">
        <v>272</v>
      </c>
      <c r="V1" s="1240"/>
      <c r="W1" s="1240"/>
      <c r="X1" s="1240"/>
      <c r="Y1" s="1240"/>
      <c r="Z1" s="1240"/>
      <c r="AA1" s="124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43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43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43" t="s">
        <v>73</v>
      </c>
      <c r="W5" s="990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43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43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43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33">
        <f t="shared" si="1"/>
        <v>0</v>
      </c>
      <c r="Q12" s="1134"/>
      <c r="R12" s="1135"/>
      <c r="S12" s="1136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33">
        <f t="shared" si="1"/>
        <v>0</v>
      </c>
      <c r="Q13" s="1134"/>
      <c r="R13" s="1135"/>
      <c r="S13" s="1136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33">
        <v>18</v>
      </c>
      <c r="Q14" s="1134"/>
      <c r="R14" s="1135"/>
      <c r="S14" s="1136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33">
        <f t="shared" si="1"/>
        <v>0</v>
      </c>
      <c r="Q15" s="1134"/>
      <c r="R15" s="1135"/>
      <c r="S15" s="1136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38" t="s">
        <v>11</v>
      </c>
      <c r="D47" s="1239"/>
      <c r="E47" s="57">
        <f>E5+E6-F42+E7</f>
        <v>61.359999999999957</v>
      </c>
      <c r="F47" s="73"/>
      <c r="M47" s="1238" t="s">
        <v>11</v>
      </c>
      <c r="N47" s="1239"/>
      <c r="O47" s="57">
        <f>O5+O6-P42+O7</f>
        <v>-11.29000000000002</v>
      </c>
      <c r="P47" s="73"/>
      <c r="W47" s="1238" t="s">
        <v>11</v>
      </c>
      <c r="X47" s="1239"/>
      <c r="Y47" s="57">
        <f>Y5+Y6-Z42+Y7</f>
        <v>190.66000000000003</v>
      </c>
      <c r="Z47" s="73"/>
    </row>
    <row r="50" spans="1:28" x14ac:dyDescent="0.25">
      <c r="A50" s="250"/>
      <c r="B50" s="1234"/>
      <c r="C50" s="686"/>
      <c r="D50" s="272"/>
      <c r="E50" s="257"/>
      <c r="F50" s="253"/>
      <c r="G50" s="258"/>
      <c r="H50" s="240"/>
      <c r="K50" s="250"/>
      <c r="L50" s="1234"/>
      <c r="M50" s="686"/>
      <c r="N50" s="272"/>
      <c r="O50" s="257"/>
      <c r="P50" s="253"/>
      <c r="Q50" s="258"/>
      <c r="R50" s="240"/>
      <c r="U50" s="250"/>
      <c r="V50" s="1234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34"/>
      <c r="C51" s="534"/>
      <c r="D51" s="248"/>
      <c r="E51" s="265"/>
      <c r="F51" s="253"/>
      <c r="G51" s="260"/>
      <c r="H51" s="240"/>
      <c r="K51" s="250"/>
      <c r="L51" s="1234"/>
      <c r="M51" s="534"/>
      <c r="N51" s="248"/>
      <c r="O51" s="265"/>
      <c r="P51" s="253"/>
      <c r="Q51" s="260"/>
      <c r="R51" s="240"/>
      <c r="U51" s="250"/>
      <c r="V51" s="1234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6" t="s">
        <v>227</v>
      </c>
      <c r="B1" s="1236"/>
      <c r="C1" s="1236"/>
      <c r="D1" s="1236"/>
      <c r="E1" s="1236"/>
      <c r="F1" s="1236"/>
      <c r="G1" s="1236"/>
      <c r="H1" s="11">
        <v>1</v>
      </c>
      <c r="K1" s="1240" t="s">
        <v>272</v>
      </c>
      <c r="L1" s="1240"/>
      <c r="M1" s="1240"/>
      <c r="N1" s="1240"/>
      <c r="O1" s="1240"/>
      <c r="P1" s="1240"/>
      <c r="Q1" s="124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41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41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41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41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32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12"/>
      <c r="H23" s="1113"/>
      <c r="I23" s="1121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12"/>
      <c r="H24" s="1113"/>
      <c r="I24" s="1121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12"/>
      <c r="H26" s="1113"/>
      <c r="I26" s="1121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38" t="s">
        <v>11</v>
      </c>
      <c r="D83" s="1239"/>
      <c r="E83" s="57">
        <f>E5+E6-F78+E7</f>
        <v>-60.389999999999986</v>
      </c>
      <c r="F83" s="73"/>
      <c r="M83" s="1238" t="s">
        <v>11</v>
      </c>
      <c r="N83" s="1239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6" t="s">
        <v>228</v>
      </c>
      <c r="B1" s="1236"/>
      <c r="C1" s="1236"/>
      <c r="D1" s="1236"/>
      <c r="E1" s="1236"/>
      <c r="F1" s="1236"/>
      <c r="G1" s="1236"/>
      <c r="H1" s="11">
        <v>1</v>
      </c>
      <c r="K1" s="1240" t="s">
        <v>272</v>
      </c>
      <c r="L1" s="1240"/>
      <c r="M1" s="1240"/>
      <c r="N1" s="1240"/>
      <c r="O1" s="1240"/>
      <c r="P1" s="1240"/>
      <c r="Q1" s="1240"/>
      <c r="R1" s="11">
        <v>2</v>
      </c>
      <c r="U1" s="1240" t="s">
        <v>272</v>
      </c>
      <c r="V1" s="1240"/>
      <c r="W1" s="1240"/>
      <c r="X1" s="1240"/>
      <c r="Y1" s="1240"/>
      <c r="Z1" s="1240"/>
      <c r="AA1" s="1240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44" t="s">
        <v>74</v>
      </c>
      <c r="C4" s="315"/>
      <c r="D4" s="248"/>
      <c r="E4" s="676"/>
      <c r="F4" s="243"/>
      <c r="G4" s="160"/>
      <c r="H4" s="160"/>
      <c r="K4" s="624"/>
      <c r="L4" s="1244" t="s">
        <v>74</v>
      </c>
      <c r="M4" s="315"/>
      <c r="N4" s="248"/>
      <c r="O4" s="676">
        <v>681.99</v>
      </c>
      <c r="P4" s="243">
        <v>25</v>
      </c>
      <c r="Q4" s="160"/>
      <c r="R4" s="160"/>
      <c r="U4" s="624"/>
      <c r="V4" s="1244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45" t="s">
        <v>121</v>
      </c>
      <c r="B5" s="1241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45" t="s">
        <v>121</v>
      </c>
      <c r="L5" s="1241"/>
      <c r="M5" s="315">
        <v>124</v>
      </c>
      <c r="N5" s="248">
        <v>44751</v>
      </c>
      <c r="O5" s="676">
        <v>4955.87</v>
      </c>
      <c r="P5" s="243">
        <v>180</v>
      </c>
      <c r="Q5" s="258"/>
      <c r="U5" s="1245" t="s">
        <v>397</v>
      </c>
      <c r="V5" s="1241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45"/>
      <c r="B6" s="1241"/>
      <c r="C6" s="546"/>
      <c r="D6" s="248"/>
      <c r="E6" s="677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45"/>
      <c r="L6" s="1241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45"/>
      <c r="V6" s="1241"/>
      <c r="W6" s="546"/>
      <c r="X6" s="248"/>
      <c r="Y6" s="677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 t="s">
        <v>602</v>
      </c>
      <c r="Y7" s="676">
        <v>4.83</v>
      </c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312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80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80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6"/>
      <c r="E24" s="777"/>
      <c r="F24" s="776">
        <f t="shared" si="0"/>
        <v>0</v>
      </c>
      <c r="G24" s="1112"/>
      <c r="H24" s="1113"/>
      <c r="I24" s="1121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6"/>
      <c r="E26" s="777"/>
      <c r="F26" s="776">
        <v>681.99</v>
      </c>
      <c r="G26" s="1112"/>
      <c r="H26" s="1113"/>
      <c r="I26" s="1121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12"/>
      <c r="H28" s="1113"/>
      <c r="I28" s="1121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12"/>
      <c r="H29" s="1113"/>
      <c r="I29" s="1121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12"/>
      <c r="H30" s="1113"/>
      <c r="I30" s="1121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54">
        <f t="shared" si="1"/>
        <v>0</v>
      </c>
      <c r="Q43" s="1125"/>
      <c r="R43" s="1126"/>
      <c r="S43" s="1121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54">
        <f t="shared" si="1"/>
        <v>0</v>
      </c>
      <c r="Q44" s="1125"/>
      <c r="R44" s="1126"/>
      <c r="S44" s="1121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54">
        <v>383.13</v>
      </c>
      <c r="Q45" s="1125"/>
      <c r="R45" s="1126"/>
      <c r="S45" s="1121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54">
        <f t="shared" si="1"/>
        <v>0</v>
      </c>
      <c r="Q46" s="1125"/>
      <c r="R46" s="1126"/>
      <c r="S46" s="1121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38" t="s">
        <v>11</v>
      </c>
      <c r="D84" s="1239"/>
      <c r="E84" s="57">
        <f>E5+E6-F79+E7</f>
        <v>9.0949470177292824E-13</v>
      </c>
      <c r="F84" s="73"/>
      <c r="M84" s="1238" t="s">
        <v>11</v>
      </c>
      <c r="N84" s="1239"/>
      <c r="O84" s="57">
        <f>O5+O6-P79+O7</f>
        <v>-1848.509999999997</v>
      </c>
      <c r="P84" s="73"/>
      <c r="W84" s="1238" t="s">
        <v>11</v>
      </c>
      <c r="X84" s="1239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2022-08-12T16:14:07Z</dcterms:modified>
</cp:coreProperties>
</file>