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-USER1\Download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J45" i="1"/>
  <c r="J37" i="1"/>
  <c r="J34" i="1"/>
  <c r="J32" i="1"/>
  <c r="J27" i="1"/>
  <c r="J28" i="1"/>
  <c r="J25" i="1"/>
  <c r="J17" i="1"/>
  <c r="J12" i="1"/>
  <c r="J5" i="1"/>
  <c r="H38" i="1"/>
  <c r="H17" i="1"/>
  <c r="H36" i="1"/>
  <c r="H43" i="1"/>
  <c r="H33" i="1"/>
  <c r="H15" i="1"/>
  <c r="H7" i="1"/>
  <c r="H30" i="1"/>
  <c r="H23" i="1"/>
  <c r="H19" i="1"/>
  <c r="H42" i="1"/>
  <c r="H16" i="1"/>
  <c r="H22" i="1"/>
  <c r="H4" i="1"/>
  <c r="H35" i="1"/>
  <c r="H26" i="1"/>
  <c r="H9" i="1"/>
  <c r="H21" i="1"/>
  <c r="H12" i="1" l="1"/>
  <c r="H40" i="1"/>
  <c r="B5" i="1"/>
  <c r="B20" i="1"/>
  <c r="B14" i="1"/>
  <c r="B15" i="1"/>
  <c r="E18" i="1"/>
  <c r="E17" i="1"/>
  <c r="B17" i="1"/>
  <c r="B16" i="1"/>
  <c r="B10" i="1"/>
  <c r="B21" i="1"/>
  <c r="J4" i="1" l="1"/>
  <c r="J6" i="1"/>
  <c r="J7" i="1"/>
  <c r="J8" i="1"/>
  <c r="J9" i="1"/>
  <c r="J10" i="1"/>
  <c r="J11" i="1"/>
  <c r="J13" i="1"/>
  <c r="J14" i="1"/>
  <c r="J15" i="1"/>
  <c r="J16" i="1"/>
  <c r="J18" i="1"/>
  <c r="J19" i="1"/>
  <c r="J20" i="1"/>
  <c r="J21" i="1"/>
  <c r="J22" i="1"/>
  <c r="J23" i="1"/>
  <c r="J24" i="1"/>
  <c r="J26" i="1"/>
  <c r="J29" i="1"/>
  <c r="J30" i="1"/>
  <c r="J31" i="1"/>
  <c r="J33" i="1"/>
  <c r="J35" i="1"/>
  <c r="J36" i="1"/>
  <c r="J38" i="1"/>
  <c r="J39" i="1"/>
  <c r="J40" i="1"/>
  <c r="J41" i="1"/>
  <c r="J42" i="1"/>
  <c r="J43" i="1"/>
  <c r="E4" i="1"/>
  <c r="E5" i="1"/>
  <c r="E6" i="1"/>
  <c r="E7" i="1"/>
  <c r="E8" i="1"/>
  <c r="E9" i="1"/>
  <c r="E11" i="1"/>
  <c r="E12" i="1"/>
  <c r="E13" i="1"/>
  <c r="E14" i="1"/>
  <c r="E16" i="1"/>
  <c r="E19" i="1"/>
  <c r="E20" i="1"/>
  <c r="E21" i="1"/>
  <c r="E15" i="1"/>
  <c r="E10" i="1"/>
  <c r="J61" i="1" l="1"/>
</calcChain>
</file>

<file path=xl/sharedStrings.xml><?xml version="1.0" encoding="utf-8"?>
<sst xmlns="http://schemas.openxmlformats.org/spreadsheetml/2006/main" count="74" uniqueCount="62">
  <si>
    <t>PRODUCTO</t>
  </si>
  <si>
    <t>KILOS</t>
  </si>
  <si>
    <t>CAJAS/PZAS</t>
  </si>
  <si>
    <t>PRECIO</t>
  </si>
  <si>
    <t>COSTO</t>
  </si>
  <si>
    <t>Arrachera Taquera</t>
  </si>
  <si>
    <t>Arrachera Texana</t>
  </si>
  <si>
    <t>Camaron Chico</t>
  </si>
  <si>
    <t>Camaron Grande</t>
  </si>
  <si>
    <t>Chambarete</t>
  </si>
  <si>
    <t>Chuleta Natural</t>
  </si>
  <si>
    <t>Carrillera</t>
  </si>
  <si>
    <t>Cebo de Res</t>
  </si>
  <si>
    <t>Corbata</t>
  </si>
  <si>
    <t>Espaldilla de Carnero</t>
  </si>
  <si>
    <t>Filete de Puerco</t>
  </si>
  <si>
    <t>Filete Tilapia</t>
  </si>
  <si>
    <t>Lomo de Caña</t>
  </si>
  <si>
    <t>Menudo</t>
  </si>
  <si>
    <t>Cuero de Pierna</t>
  </si>
  <si>
    <t>Sesos</t>
  </si>
  <si>
    <t>Cuero Papel</t>
  </si>
  <si>
    <t>Tampiqueña</t>
  </si>
  <si>
    <t>Descarne</t>
  </si>
  <si>
    <t>Tocino Natural</t>
  </si>
  <si>
    <t>VALOR TOTAL</t>
  </si>
  <si>
    <t>Espinazo Largo</t>
  </si>
  <si>
    <t>Hueso</t>
  </si>
  <si>
    <t>Manita</t>
  </si>
  <si>
    <t>Manteca</t>
  </si>
  <si>
    <t>Pecho</t>
  </si>
  <si>
    <t>Plancha</t>
  </si>
  <si>
    <t>Pulpa de Espaldilla</t>
  </si>
  <si>
    <t>Tocino Salado</t>
  </si>
  <si>
    <t>Tocino Winnis</t>
  </si>
  <si>
    <t>Tripas</t>
  </si>
  <si>
    <t>Unto</t>
  </si>
  <si>
    <t>Vaciada</t>
  </si>
  <si>
    <t>Contra</t>
  </si>
  <si>
    <t>Codillo c/hueso</t>
  </si>
  <si>
    <t>Espinazo C/C</t>
  </si>
  <si>
    <t>Chuleta Americana Natural</t>
  </si>
  <si>
    <t>Cabeza</t>
  </si>
  <si>
    <t>Cañas de Lomo</t>
  </si>
  <si>
    <t>Espaldilla c/h</t>
  </si>
  <si>
    <t>Codillo s/h</t>
  </si>
  <si>
    <t>Chicharrón Prensado</t>
  </si>
  <si>
    <t>Carne Abierta</t>
  </si>
  <si>
    <t>INVENTARIO DEL MES DE OCTUBRE</t>
  </si>
  <si>
    <t>ALMACEN  30/10/22</t>
  </si>
  <si>
    <t>OBRADOR    30/10/22</t>
  </si>
  <si>
    <t>Puntas de Chuleta</t>
  </si>
  <si>
    <t>Cabeza de Lomo</t>
  </si>
  <si>
    <t>Norteño</t>
  </si>
  <si>
    <t>Pulpa de Res</t>
  </si>
  <si>
    <t>Pierna c/c (12)</t>
  </si>
  <si>
    <t>Chuleta Ahumada</t>
  </si>
  <si>
    <t>Jamon s/h Fresco</t>
  </si>
  <si>
    <t>Canales (221)</t>
  </si>
  <si>
    <t>Grasa</t>
  </si>
  <si>
    <t>Cuero Canal</t>
  </si>
  <si>
    <t>Jamon s/h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</si>
</sst>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/>
    <xf numFmtId="44" fontId="0" fillId="0" borderId="1" xfId="3" applyFont="1" applyFill="1" applyBorder="1"/>
    <xf numFmtId="44" fontId="0" fillId="0" borderId="0" xfId="0" applyNumberFormat="1"/>
    <xf numFmtId="43" fontId="0" fillId="0" borderId="0" xfId="0" applyNumberFormat="1"/>
    <xf numFmtId="43" fontId="0" fillId="0" borderId="0" xfId="2" applyFont="1" applyFill="1" applyBorder="1"/>
    <xf numFmtId="44" fontId="0" fillId="0" borderId="0" xfId="3" applyFont="1" applyFill="1" applyBorder="1"/>
    <xf numFmtId="44" fontId="2" fillId="0" borderId="1" xfId="0" applyNumberFormat="1" applyFont="1" applyBorder="1"/>
    <xf numFmtId="43" fontId="0" fillId="0" borderId="0" xfId="2" applyFont="1" applyBorder="1"/>
    <xf numFmtId="44" fontId="0" fillId="0" borderId="0" xfId="3" applyFont="1" applyBorder="1"/>
    <xf numFmtId="0" fontId="0" fillId="2" borderId="1" xfId="0" applyFill="1" applyBorder="1"/>
    <xf numFmtId="44" fontId="0" fillId="2" borderId="1" xfId="3" applyFont="1" applyFill="1" applyBorder="1"/>
    <xf numFmtId="0" fontId="0" fillId="2" borderId="1" xfId="0" applyFont="1" applyFill="1" applyBorder="1"/>
    <xf numFmtId="44" fontId="0" fillId="0" borderId="1" xfId="1" applyFont="1" applyFill="1" applyBorder="1"/>
    <xf numFmtId="44" fontId="0" fillId="2" borderId="1" xfId="1" applyFont="1" applyFill="1" applyBorder="1"/>
    <xf numFmtId="0" fontId="0" fillId="0" borderId="0" xfId="0" applyFont="1" applyFill="1"/>
    <xf numFmtId="43" fontId="0" fillId="0" borderId="0" xfId="0" applyNumberFormat="1"/>
    <xf numFmtId="0" fontId="0" fillId="0" borderId="1" xfId="0" applyFont="1" applyFill="1" applyBorder="1"/>
    <xf numFmtId="43" fontId="0" fillId="0" borderId="1" xfId="4" applyFont="1" applyFill="1" applyBorder="1"/>
    <xf numFmtId="0" fontId="0" fillId="0" borderId="1" xfId="0" applyFill="1" applyBorder="1" applyAlignment="1">
      <alignment horizontal="center"/>
    </xf>
    <xf numFmtId="43" fontId="0" fillId="2" borderId="1" xfId="4" applyFont="1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43" fontId="0" fillId="3" borderId="1" xfId="4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/>
  </cellXfs>
  <cellStyles count="5">
    <cellStyle name="Millares" xfId="4" builtinId="3"/>
    <cellStyle name="Millares 2" xfId="2"/>
    <cellStyle name="Moneda" xfId="1" builtinId="4"/>
    <cellStyle name="Moned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C31" sqref="C31"/>
    </sheetView>
  </sheetViews>
  <sheetFormatPr baseColWidth="10" defaultRowHeight="15" x14ac:dyDescent="0.25"/>
  <cols>
    <col min="1" max="1" width="19.7109375" bestFit="1" customWidth="1"/>
    <col min="5" max="5" width="14.140625" bestFit="1" customWidth="1"/>
    <col min="7" max="7" width="25" bestFit="1" customWidth="1"/>
    <col min="10" max="10" width="15.140625" bestFit="1" customWidth="1"/>
  </cols>
  <sheetData>
    <row r="1" spans="1:12" ht="15.75" x14ac:dyDescent="0.25">
      <c r="A1" s="30" t="s">
        <v>48</v>
      </c>
      <c r="B1" s="30"/>
      <c r="C1" s="30"/>
      <c r="D1" s="30"/>
      <c r="E1" s="30"/>
      <c r="F1" s="1"/>
      <c r="G1" s="31" t="s">
        <v>48</v>
      </c>
      <c r="H1" s="32"/>
      <c r="I1" s="32"/>
      <c r="J1" s="33"/>
      <c r="K1" s="1"/>
      <c r="L1" s="1"/>
    </row>
    <row r="2" spans="1:12" ht="15.75" x14ac:dyDescent="0.25">
      <c r="A2" s="30" t="s">
        <v>49</v>
      </c>
      <c r="B2" s="30"/>
      <c r="C2" s="30"/>
      <c r="D2" s="30"/>
      <c r="E2" s="30"/>
      <c r="F2" s="1"/>
      <c r="G2" s="31" t="s">
        <v>50</v>
      </c>
      <c r="H2" s="32"/>
      <c r="I2" s="32"/>
      <c r="J2" s="33"/>
      <c r="K2" s="1"/>
      <c r="L2" s="1"/>
    </row>
    <row r="3" spans="1:1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/>
      <c r="G3" s="2" t="s">
        <v>0</v>
      </c>
      <c r="H3" s="2" t="s">
        <v>1</v>
      </c>
      <c r="I3" s="2" t="s">
        <v>3</v>
      </c>
      <c r="J3" s="2" t="s">
        <v>4</v>
      </c>
      <c r="K3" s="1"/>
      <c r="L3" s="1"/>
    </row>
    <row r="4" spans="1:12" x14ac:dyDescent="0.25">
      <c r="A4" s="13" t="s">
        <v>5</v>
      </c>
      <c r="B4" s="23">
        <v>510.98</v>
      </c>
      <c r="C4" s="24">
        <v>43</v>
      </c>
      <c r="D4" s="17">
        <v>98</v>
      </c>
      <c r="E4" s="17">
        <f t="shared" ref="E4:E21" si="0">B4*D4</f>
        <v>50076.04</v>
      </c>
      <c r="F4" s="1"/>
      <c r="G4" s="13" t="s">
        <v>42</v>
      </c>
      <c r="H4" s="23">
        <f>165.8+6770.7</f>
        <v>6936.5</v>
      </c>
      <c r="I4" s="14">
        <v>38</v>
      </c>
      <c r="J4" s="17">
        <f>H4*I4</f>
        <v>263587</v>
      </c>
      <c r="K4" s="1"/>
      <c r="L4" s="1"/>
    </row>
    <row r="5" spans="1:12" x14ac:dyDescent="0.25">
      <c r="A5" s="4" t="s">
        <v>6</v>
      </c>
      <c r="B5" s="26">
        <f>172.4+492.81</f>
        <v>665.21</v>
      </c>
      <c r="C5" s="22">
        <v>55</v>
      </c>
      <c r="D5" s="16">
        <v>101</v>
      </c>
      <c r="E5" s="16">
        <f t="shared" si="0"/>
        <v>67186.210000000006</v>
      </c>
      <c r="F5" s="6"/>
      <c r="G5" s="4" t="s">
        <v>52</v>
      </c>
      <c r="H5" s="21">
        <v>8.3000000000000007</v>
      </c>
      <c r="I5" s="16">
        <v>90</v>
      </c>
      <c r="J5" s="16">
        <f>H5*I5</f>
        <v>747.00000000000011</v>
      </c>
      <c r="K5" s="1"/>
      <c r="L5" s="1"/>
    </row>
    <row r="6" spans="1:12" x14ac:dyDescent="0.25">
      <c r="A6" s="13" t="s">
        <v>7</v>
      </c>
      <c r="B6" s="23">
        <v>170</v>
      </c>
      <c r="C6" s="24">
        <v>17</v>
      </c>
      <c r="D6" s="17">
        <v>100</v>
      </c>
      <c r="E6" s="17">
        <f t="shared" si="0"/>
        <v>17000</v>
      </c>
      <c r="F6" s="6"/>
      <c r="G6" s="13" t="s">
        <v>58</v>
      </c>
      <c r="H6" s="23">
        <v>19870</v>
      </c>
      <c r="I6" s="14">
        <v>63</v>
      </c>
      <c r="J6" s="17">
        <f>H6*I6</f>
        <v>1251810</v>
      </c>
      <c r="K6" s="1"/>
      <c r="L6" s="1"/>
    </row>
    <row r="7" spans="1:12" x14ac:dyDescent="0.25">
      <c r="A7" s="4" t="s">
        <v>8</v>
      </c>
      <c r="B7" s="21">
        <v>220</v>
      </c>
      <c r="C7" s="22">
        <v>22</v>
      </c>
      <c r="D7" s="16">
        <v>115</v>
      </c>
      <c r="E7" s="16">
        <f t="shared" si="0"/>
        <v>25300</v>
      </c>
      <c r="F7" s="1"/>
      <c r="G7" s="4" t="s">
        <v>43</v>
      </c>
      <c r="H7" s="21">
        <f>260.4+212.4</f>
        <v>472.79999999999995</v>
      </c>
      <c r="I7" s="5">
        <v>98</v>
      </c>
      <c r="J7" s="16">
        <f>H7*I7</f>
        <v>46334.399999999994</v>
      </c>
      <c r="K7" s="1"/>
      <c r="L7" s="1"/>
    </row>
    <row r="8" spans="1:12" x14ac:dyDescent="0.25">
      <c r="A8" s="13" t="s">
        <v>9</v>
      </c>
      <c r="B8" s="23">
        <v>473.89</v>
      </c>
      <c r="C8" s="24">
        <v>15</v>
      </c>
      <c r="D8" s="17">
        <v>61</v>
      </c>
      <c r="E8" s="17">
        <f t="shared" si="0"/>
        <v>28907.29</v>
      </c>
      <c r="F8" s="1"/>
      <c r="G8" s="13" t="s">
        <v>47</v>
      </c>
      <c r="H8" s="23">
        <v>179</v>
      </c>
      <c r="I8" s="14">
        <v>74</v>
      </c>
      <c r="J8" s="17">
        <f>H8*I8</f>
        <v>13246</v>
      </c>
      <c r="K8" s="1"/>
      <c r="L8" s="1"/>
    </row>
    <row r="9" spans="1:12" x14ac:dyDescent="0.25">
      <c r="A9" s="4" t="s">
        <v>10</v>
      </c>
      <c r="B9" s="21">
        <v>243.18</v>
      </c>
      <c r="C9" s="22">
        <v>10</v>
      </c>
      <c r="D9" s="16">
        <v>78</v>
      </c>
      <c r="E9" s="16">
        <f t="shared" si="0"/>
        <v>18968.04</v>
      </c>
      <c r="F9" s="1"/>
      <c r="G9" s="4" t="s">
        <v>11</v>
      </c>
      <c r="H9" s="21">
        <f>114.4+179</f>
        <v>293.39999999999998</v>
      </c>
      <c r="I9" s="5">
        <v>90</v>
      </c>
      <c r="J9" s="16">
        <f>H9*I9</f>
        <v>26405.999999999996</v>
      </c>
      <c r="K9" s="1"/>
      <c r="L9" s="1"/>
    </row>
    <row r="10" spans="1:12" x14ac:dyDescent="0.25">
      <c r="A10" s="13" t="s">
        <v>38</v>
      </c>
      <c r="B10" s="23">
        <f>413.72+1080.13+1069.85+1051.81+936.9</f>
        <v>4552.41</v>
      </c>
      <c r="C10" s="24">
        <v>148</v>
      </c>
      <c r="D10" s="17">
        <v>137</v>
      </c>
      <c r="E10" s="17">
        <f t="shared" si="0"/>
        <v>623680.16999999993</v>
      </c>
      <c r="F10" s="6"/>
      <c r="G10" s="13" t="s">
        <v>12</v>
      </c>
      <c r="H10" s="23">
        <v>42</v>
      </c>
      <c r="I10" s="14">
        <v>8</v>
      </c>
      <c r="J10" s="17">
        <f>H10*I10</f>
        <v>336</v>
      </c>
      <c r="K10" s="1"/>
      <c r="L10" s="1"/>
    </row>
    <row r="11" spans="1:12" x14ac:dyDescent="0.25">
      <c r="A11" s="4" t="s">
        <v>13</v>
      </c>
      <c r="B11" s="21">
        <v>1920</v>
      </c>
      <c r="C11" s="22">
        <v>141</v>
      </c>
      <c r="D11" s="16">
        <v>57</v>
      </c>
      <c r="E11" s="16">
        <f t="shared" si="0"/>
        <v>109440</v>
      </c>
      <c r="F11" s="1"/>
      <c r="G11" s="4" t="s">
        <v>46</v>
      </c>
      <c r="H11" s="21">
        <v>82.8</v>
      </c>
      <c r="I11" s="5">
        <v>90</v>
      </c>
      <c r="J11" s="16">
        <f>H11*I11</f>
        <v>7452</v>
      </c>
      <c r="K11" s="1"/>
      <c r="L11" s="1"/>
    </row>
    <row r="12" spans="1:12" x14ac:dyDescent="0.25">
      <c r="A12" s="13" t="s">
        <v>14</v>
      </c>
      <c r="B12" s="23">
        <v>63.41</v>
      </c>
      <c r="C12" s="24">
        <v>3</v>
      </c>
      <c r="D12" s="17">
        <v>148</v>
      </c>
      <c r="E12" s="17">
        <f t="shared" si="0"/>
        <v>9384.68</v>
      </c>
      <c r="F12" s="1"/>
      <c r="G12" s="13" t="s">
        <v>56</v>
      </c>
      <c r="H12" s="23">
        <f>84.4+213.8</f>
        <v>298.20000000000005</v>
      </c>
      <c r="I12" s="17">
        <v>90</v>
      </c>
      <c r="J12" s="17">
        <f>H12*I12</f>
        <v>26838.000000000004</v>
      </c>
      <c r="K12" s="1"/>
      <c r="L12" s="7"/>
    </row>
    <row r="13" spans="1:12" x14ac:dyDescent="0.25">
      <c r="A13" s="4" t="s">
        <v>15</v>
      </c>
      <c r="B13" s="21">
        <v>1727.2</v>
      </c>
      <c r="C13" s="22">
        <v>69</v>
      </c>
      <c r="D13" s="16">
        <v>86</v>
      </c>
      <c r="E13" s="16">
        <f t="shared" si="0"/>
        <v>148539.20000000001</v>
      </c>
      <c r="F13" s="6"/>
      <c r="G13" s="4" t="s">
        <v>41</v>
      </c>
      <c r="H13" s="21">
        <v>3124.6</v>
      </c>
      <c r="I13" s="5">
        <v>80</v>
      </c>
      <c r="J13" s="16">
        <f>H13*I13</f>
        <v>249968</v>
      </c>
      <c r="K13" s="1"/>
      <c r="L13" s="1"/>
    </row>
    <row r="14" spans="1:12" x14ac:dyDescent="0.25">
      <c r="A14" s="13" t="s">
        <v>16</v>
      </c>
      <c r="B14" s="23">
        <f>275*4.45</f>
        <v>1223.75</v>
      </c>
      <c r="C14" s="24">
        <v>275</v>
      </c>
      <c r="D14" s="17">
        <v>55</v>
      </c>
      <c r="E14" s="17">
        <f t="shared" si="0"/>
        <v>67306.25</v>
      </c>
      <c r="F14" s="6"/>
      <c r="G14" s="13" t="s">
        <v>10</v>
      </c>
      <c r="H14" s="23">
        <v>3502.2</v>
      </c>
      <c r="I14" s="14">
        <v>80</v>
      </c>
      <c r="J14" s="17">
        <f>H14*I14</f>
        <v>280176</v>
      </c>
      <c r="K14" s="1"/>
      <c r="L14" s="1"/>
    </row>
    <row r="15" spans="1:12" x14ac:dyDescent="0.25">
      <c r="A15" s="4" t="s">
        <v>17</v>
      </c>
      <c r="B15" s="21">
        <f>1062.79+1025.52+966.72+62.75</f>
        <v>3117.7799999999997</v>
      </c>
      <c r="C15" s="22">
        <v>123</v>
      </c>
      <c r="D15" s="16">
        <v>84</v>
      </c>
      <c r="E15" s="16">
        <f t="shared" si="0"/>
        <v>261893.52</v>
      </c>
      <c r="F15" s="1"/>
      <c r="G15" s="4" t="s">
        <v>39</v>
      </c>
      <c r="H15" s="21">
        <f>259+12949.8+48+159.2</f>
        <v>13416</v>
      </c>
      <c r="I15" s="5">
        <v>40</v>
      </c>
      <c r="J15" s="16">
        <f>H15*I15</f>
        <v>536640</v>
      </c>
      <c r="K15" s="1"/>
      <c r="L15" s="1"/>
    </row>
    <row r="16" spans="1:12" x14ac:dyDescent="0.25">
      <c r="A16" s="13" t="s">
        <v>28</v>
      </c>
      <c r="B16" s="23">
        <f>1215.87+210.23</f>
        <v>1426.1</v>
      </c>
      <c r="C16" s="24">
        <v>46</v>
      </c>
      <c r="D16" s="17">
        <v>30</v>
      </c>
      <c r="E16" s="17">
        <f t="shared" si="0"/>
        <v>42783</v>
      </c>
      <c r="F16" s="1"/>
      <c r="G16" s="13" t="s">
        <v>45</v>
      </c>
      <c r="H16" s="23">
        <f>60+428.6</f>
        <v>488.6</v>
      </c>
      <c r="I16" s="14">
        <v>84</v>
      </c>
      <c r="J16" s="17">
        <f>H16*I16</f>
        <v>41042.400000000001</v>
      </c>
      <c r="K16" s="1"/>
      <c r="L16" s="1"/>
    </row>
    <row r="17" spans="1:11" x14ac:dyDescent="0.25">
      <c r="A17" s="20" t="s">
        <v>18</v>
      </c>
      <c r="B17" s="21">
        <f>281*27.22</f>
        <v>7648.82</v>
      </c>
      <c r="C17" s="22">
        <v>281</v>
      </c>
      <c r="D17" s="16">
        <v>91</v>
      </c>
      <c r="E17" s="16">
        <f t="shared" si="0"/>
        <v>696042.62</v>
      </c>
      <c r="F17" s="1"/>
      <c r="G17" s="4" t="s">
        <v>60</v>
      </c>
      <c r="H17" s="21">
        <f>359+425</f>
        <v>784</v>
      </c>
      <c r="I17" s="5">
        <v>40</v>
      </c>
      <c r="J17" s="16">
        <f>H17*I17</f>
        <v>31360</v>
      </c>
      <c r="K17" s="18"/>
    </row>
    <row r="18" spans="1:11" x14ac:dyDescent="0.25">
      <c r="A18" s="13" t="s">
        <v>51</v>
      </c>
      <c r="B18" s="24">
        <v>1760.3</v>
      </c>
      <c r="C18" s="25">
        <v>62</v>
      </c>
      <c r="D18" s="17">
        <v>50</v>
      </c>
      <c r="E18" s="16">
        <f t="shared" si="0"/>
        <v>88015</v>
      </c>
      <c r="F18" s="1"/>
      <c r="G18" s="13" t="s">
        <v>19</v>
      </c>
      <c r="H18" s="23">
        <v>4531</v>
      </c>
      <c r="I18" s="14">
        <v>33</v>
      </c>
      <c r="J18" s="17">
        <f>H18*I18</f>
        <v>149523</v>
      </c>
    </row>
    <row r="19" spans="1:11" x14ac:dyDescent="0.25">
      <c r="A19" s="4" t="s">
        <v>20</v>
      </c>
      <c r="B19" s="21">
        <v>2135</v>
      </c>
      <c r="C19" s="22">
        <v>209</v>
      </c>
      <c r="D19" s="16">
        <v>93</v>
      </c>
      <c r="E19" s="16">
        <f t="shared" si="0"/>
        <v>198555</v>
      </c>
      <c r="F19" s="1"/>
      <c r="G19" s="4" t="s">
        <v>21</v>
      </c>
      <c r="H19" s="21">
        <f>378.4+2293</f>
        <v>2671.4</v>
      </c>
      <c r="I19" s="5">
        <v>31</v>
      </c>
      <c r="J19" s="16">
        <f>H19*I19</f>
        <v>82813.400000000009</v>
      </c>
    </row>
    <row r="20" spans="1:11" x14ac:dyDescent="0.25">
      <c r="A20" s="15" t="s">
        <v>22</v>
      </c>
      <c r="B20" s="23">
        <f>327.15+11.55</f>
        <v>338.7</v>
      </c>
      <c r="C20" s="24">
        <v>29</v>
      </c>
      <c r="D20" s="17">
        <v>90</v>
      </c>
      <c r="E20" s="17">
        <f t="shared" si="0"/>
        <v>30483</v>
      </c>
      <c r="F20" s="1"/>
      <c r="G20" s="13" t="s">
        <v>23</v>
      </c>
      <c r="H20" s="23">
        <v>72</v>
      </c>
      <c r="I20" s="14">
        <v>45</v>
      </c>
      <c r="J20" s="17">
        <f>H20*I20</f>
        <v>3240</v>
      </c>
    </row>
    <row r="21" spans="1:11" x14ac:dyDescent="0.25">
      <c r="A21" s="4" t="s">
        <v>24</v>
      </c>
      <c r="B21" s="21">
        <f>758.62+1209+868.36</f>
        <v>2835.98</v>
      </c>
      <c r="C21" s="22">
        <v>98</v>
      </c>
      <c r="D21" s="16">
        <v>92</v>
      </c>
      <c r="E21" s="16">
        <f t="shared" si="0"/>
        <v>260910.16</v>
      </c>
      <c r="F21" s="1"/>
      <c r="G21" s="4" t="s">
        <v>44</v>
      </c>
      <c r="H21" s="21">
        <f>100+17.8+243.8</f>
        <v>361.6</v>
      </c>
      <c r="I21" s="5">
        <v>76</v>
      </c>
      <c r="J21" s="16">
        <f>H21*I21</f>
        <v>27481.600000000002</v>
      </c>
    </row>
    <row r="22" spans="1:11" x14ac:dyDescent="0.25">
      <c r="F22" s="6"/>
      <c r="G22" s="13" t="s">
        <v>40</v>
      </c>
      <c r="H22" s="23">
        <f>33+249.3+113+1.2</f>
        <v>396.5</v>
      </c>
      <c r="I22" s="14">
        <v>70</v>
      </c>
      <c r="J22" s="17">
        <f>H22*I22</f>
        <v>27755</v>
      </c>
    </row>
    <row r="23" spans="1:11" x14ac:dyDescent="0.25">
      <c r="A23" s="34" t="s">
        <v>25</v>
      </c>
      <c r="B23" s="34"/>
      <c r="C23" s="34"/>
      <c r="D23" s="34"/>
      <c r="E23" s="10">
        <f>SUM(E4:E21)</f>
        <v>2744470.18</v>
      </c>
      <c r="F23" s="1"/>
      <c r="G23" s="4" t="s">
        <v>26</v>
      </c>
      <c r="H23" s="21">
        <f>192.8+59.1</f>
        <v>251.9</v>
      </c>
      <c r="I23" s="5">
        <v>70</v>
      </c>
      <c r="J23" s="16">
        <f>H23*I23</f>
        <v>17633</v>
      </c>
    </row>
    <row r="24" spans="1:11" x14ac:dyDescent="0.25">
      <c r="A24" s="1"/>
      <c r="B24" s="8"/>
      <c r="C24" s="9"/>
      <c r="D24" s="9"/>
      <c r="E24" s="9"/>
      <c r="F24" s="1"/>
      <c r="G24" s="13" t="s">
        <v>15</v>
      </c>
      <c r="H24" s="23">
        <v>220.8</v>
      </c>
      <c r="I24" s="14">
        <v>97</v>
      </c>
      <c r="J24" s="17">
        <f>H24*I24</f>
        <v>21417.600000000002</v>
      </c>
    </row>
    <row r="25" spans="1:11" x14ac:dyDescent="0.25">
      <c r="A25" s="1"/>
      <c r="B25" s="1"/>
      <c r="C25" s="1"/>
      <c r="D25" s="1"/>
      <c r="E25" s="1"/>
      <c r="F25" s="1"/>
      <c r="G25" s="4" t="s">
        <v>59</v>
      </c>
      <c r="H25" s="21">
        <v>68.599999999999994</v>
      </c>
      <c r="I25" s="16">
        <v>40</v>
      </c>
      <c r="J25" s="16">
        <f>H25*I25</f>
        <v>2744</v>
      </c>
    </row>
    <row r="26" spans="1:11" x14ac:dyDescent="0.25">
      <c r="A26" s="1"/>
      <c r="B26" s="1"/>
      <c r="C26" s="1"/>
      <c r="D26" s="1"/>
      <c r="E26" s="1"/>
      <c r="F26" s="1"/>
      <c r="G26" s="13" t="s">
        <v>27</v>
      </c>
      <c r="H26" s="23">
        <f>35+864.4+753+924.2</f>
        <v>2576.6000000000004</v>
      </c>
      <c r="I26" s="14">
        <v>3.8</v>
      </c>
      <c r="J26" s="17">
        <f>H26*I26</f>
        <v>9791.0800000000017</v>
      </c>
    </row>
    <row r="27" spans="1:11" x14ac:dyDescent="0.25">
      <c r="A27" s="1"/>
      <c r="B27" s="11"/>
      <c r="C27" s="1"/>
      <c r="D27" s="12"/>
      <c r="E27" s="12"/>
      <c r="F27" s="1"/>
      <c r="G27" s="4" t="s">
        <v>61</v>
      </c>
      <c r="H27" s="21">
        <v>1270</v>
      </c>
      <c r="I27" s="5">
        <v>77</v>
      </c>
      <c r="J27" s="16">
        <f t="shared" ref="J27:J28" si="1">H27*I27</f>
        <v>97790</v>
      </c>
    </row>
    <row r="28" spans="1:11" x14ac:dyDescent="0.25">
      <c r="B28" s="11"/>
      <c r="C28" s="1"/>
      <c r="D28" s="12"/>
      <c r="E28" s="12"/>
      <c r="F28" s="1"/>
      <c r="G28" s="13" t="s">
        <v>57</v>
      </c>
      <c r="H28" s="23">
        <v>105.8</v>
      </c>
      <c r="I28" s="17">
        <v>87</v>
      </c>
      <c r="J28" s="17">
        <f t="shared" si="1"/>
        <v>9204.6</v>
      </c>
      <c r="K28" s="1"/>
    </row>
    <row r="29" spans="1:11" x14ac:dyDescent="0.25">
      <c r="F29" s="1"/>
      <c r="G29" s="4" t="s">
        <v>28</v>
      </c>
      <c r="H29" s="21">
        <v>340</v>
      </c>
      <c r="I29" s="5">
        <v>45</v>
      </c>
      <c r="J29" s="16">
        <f>H29*I29</f>
        <v>15300</v>
      </c>
      <c r="K29" s="1"/>
    </row>
    <row r="30" spans="1:11" x14ac:dyDescent="0.25">
      <c r="B30" s="11"/>
      <c r="C30" s="1"/>
      <c r="D30" s="12"/>
      <c r="E30" s="12"/>
      <c r="F30" s="1"/>
      <c r="G30" s="13" t="s">
        <v>29</v>
      </c>
      <c r="H30" s="23">
        <f>842+705.6</f>
        <v>1547.6</v>
      </c>
      <c r="I30" s="14">
        <v>39</v>
      </c>
      <c r="J30" s="17">
        <f>H30*I30</f>
        <v>60356.399999999994</v>
      </c>
      <c r="K30" s="1"/>
    </row>
    <row r="31" spans="1:11" x14ac:dyDescent="0.25">
      <c r="B31" s="11"/>
      <c r="C31" s="1"/>
      <c r="D31" s="12"/>
      <c r="E31" s="12"/>
      <c r="F31" s="1"/>
      <c r="G31" s="4" t="s">
        <v>18</v>
      </c>
      <c r="H31" s="21">
        <v>90.6</v>
      </c>
      <c r="I31" s="5">
        <v>76</v>
      </c>
      <c r="J31" s="16">
        <f>H31*I31</f>
        <v>6885.5999999999995</v>
      </c>
      <c r="K31" s="1"/>
    </row>
    <row r="32" spans="1:11" x14ac:dyDescent="0.25">
      <c r="B32" s="1"/>
      <c r="C32" s="1"/>
      <c r="D32" s="1"/>
      <c r="E32" s="1"/>
      <c r="F32" s="1"/>
      <c r="G32" s="13" t="s">
        <v>53</v>
      </c>
      <c r="H32" s="23">
        <v>3.6</v>
      </c>
      <c r="I32" s="14">
        <v>150</v>
      </c>
      <c r="J32" s="17">
        <f>H32*I32</f>
        <v>540</v>
      </c>
      <c r="K32" s="1"/>
    </row>
    <row r="33" spans="2:13" x14ac:dyDescent="0.25">
      <c r="B33" s="11"/>
      <c r="C33" s="1"/>
      <c r="D33" s="12"/>
      <c r="E33" s="12"/>
      <c r="F33" s="1"/>
      <c r="G33" s="4" t="s">
        <v>30</v>
      </c>
      <c r="H33" s="21">
        <f>154+2144.4+19.6+25+46.6+56</f>
        <v>2445.6</v>
      </c>
      <c r="I33" s="5">
        <v>99</v>
      </c>
      <c r="J33" s="16">
        <f>H33*I33</f>
        <v>242114.4</v>
      </c>
      <c r="K33" s="1"/>
    </row>
    <row r="34" spans="2:13" x14ac:dyDescent="0.25">
      <c r="B34" s="1"/>
      <c r="C34" s="1"/>
      <c r="D34" s="1"/>
      <c r="E34" s="1"/>
      <c r="F34" s="1"/>
      <c r="G34" s="13" t="s">
        <v>55</v>
      </c>
      <c r="H34" s="23">
        <v>11543</v>
      </c>
      <c r="I34" s="17">
        <v>57</v>
      </c>
      <c r="J34" s="17">
        <f>H34*I34</f>
        <v>657951</v>
      </c>
      <c r="K34" s="1"/>
    </row>
    <row r="35" spans="2:13" x14ac:dyDescent="0.25">
      <c r="B35" s="1"/>
      <c r="C35" s="1"/>
      <c r="D35" s="1"/>
      <c r="E35" s="1"/>
      <c r="F35" s="1"/>
      <c r="G35" s="4" t="s">
        <v>31</v>
      </c>
      <c r="H35" s="21">
        <f>17+213.6+8.6</f>
        <v>239.2</v>
      </c>
      <c r="I35" s="5">
        <v>100</v>
      </c>
      <c r="J35" s="16">
        <f>H35*I35</f>
        <v>23920</v>
      </c>
      <c r="K35" s="1"/>
    </row>
    <row r="36" spans="2:13" x14ac:dyDescent="0.25">
      <c r="B36" s="1"/>
      <c r="C36" s="1"/>
      <c r="D36" s="1"/>
      <c r="E36" s="1"/>
      <c r="F36" s="1"/>
      <c r="G36" s="13" t="s">
        <v>32</v>
      </c>
      <c r="H36" s="23">
        <f>850+514.8</f>
        <v>1364.8</v>
      </c>
      <c r="I36" s="14">
        <v>79</v>
      </c>
      <c r="J36" s="17">
        <f>H36*I36</f>
        <v>107819.2</v>
      </c>
      <c r="K36" s="35"/>
    </row>
    <row r="37" spans="2:13" x14ac:dyDescent="0.25">
      <c r="B37" s="1"/>
      <c r="C37" s="1"/>
      <c r="D37" s="1"/>
      <c r="E37" s="1"/>
      <c r="F37" s="1"/>
      <c r="G37" s="4" t="s">
        <v>54</v>
      </c>
      <c r="H37" s="21">
        <v>33.799999999999997</v>
      </c>
      <c r="I37" s="5">
        <v>170</v>
      </c>
      <c r="J37" s="16">
        <f>H37*I37</f>
        <v>5745.9999999999991</v>
      </c>
      <c r="K37" s="35"/>
    </row>
    <row r="38" spans="2:13" x14ac:dyDescent="0.25">
      <c r="B38" s="1"/>
      <c r="C38" s="1"/>
      <c r="D38" s="1"/>
      <c r="E38" s="1"/>
      <c r="F38" s="1"/>
      <c r="G38" s="13" t="s">
        <v>24</v>
      </c>
      <c r="H38" s="23">
        <f>117.6+63.8</f>
        <v>181.39999999999998</v>
      </c>
      <c r="I38" s="14">
        <v>120</v>
      </c>
      <c r="J38" s="17">
        <f>H38*I38</f>
        <v>21767.999999999996</v>
      </c>
      <c r="K38" s="35"/>
    </row>
    <row r="39" spans="2:13" x14ac:dyDescent="0.25">
      <c r="B39" s="1"/>
      <c r="C39" s="1"/>
      <c r="D39" s="1"/>
      <c r="E39" s="1"/>
      <c r="F39" s="1"/>
      <c r="G39" s="4" t="s">
        <v>33</v>
      </c>
      <c r="H39" s="21">
        <v>162.4</v>
      </c>
      <c r="I39" s="5">
        <v>160</v>
      </c>
      <c r="J39" s="16">
        <f>H39*I39</f>
        <v>25984</v>
      </c>
      <c r="K39" s="35"/>
    </row>
    <row r="40" spans="2:13" x14ac:dyDescent="0.25">
      <c r="B40" s="1"/>
      <c r="C40" s="1"/>
      <c r="D40" s="1"/>
      <c r="E40" s="1"/>
      <c r="F40" s="1"/>
      <c r="G40" s="13" t="s">
        <v>34</v>
      </c>
      <c r="H40" s="23">
        <f>140.4+38.2</f>
        <v>178.60000000000002</v>
      </c>
      <c r="I40" s="14">
        <v>125</v>
      </c>
      <c r="J40" s="17">
        <f>H40*I40</f>
        <v>22325.000000000004</v>
      </c>
      <c r="K40" s="35"/>
    </row>
    <row r="41" spans="2:13" x14ac:dyDescent="0.25">
      <c r="B41" s="1"/>
      <c r="C41" s="1"/>
      <c r="D41" s="1"/>
      <c r="E41" s="1"/>
      <c r="F41" s="1"/>
      <c r="G41" s="4" t="s">
        <v>35</v>
      </c>
      <c r="H41" s="21">
        <v>495</v>
      </c>
      <c r="I41" s="5">
        <v>70</v>
      </c>
      <c r="J41" s="16">
        <f>H41*I41</f>
        <v>34650</v>
      </c>
      <c r="K41" s="35"/>
    </row>
    <row r="42" spans="2:13" x14ac:dyDescent="0.25">
      <c r="B42" s="1"/>
      <c r="C42" s="1"/>
      <c r="D42" s="1"/>
      <c r="E42" s="1"/>
      <c r="F42" s="1"/>
      <c r="G42" s="13" t="s">
        <v>36</v>
      </c>
      <c r="H42" s="23">
        <f>99+22.8+104</f>
        <v>225.8</v>
      </c>
      <c r="I42" s="14">
        <v>34</v>
      </c>
      <c r="J42" s="17">
        <f>H42*I42</f>
        <v>7677.2000000000007</v>
      </c>
      <c r="K42" s="35"/>
    </row>
    <row r="43" spans="2:13" x14ac:dyDescent="0.25">
      <c r="G43" s="4" t="s">
        <v>37</v>
      </c>
      <c r="H43" s="21">
        <f>8744.7+158</f>
        <v>8902.7000000000007</v>
      </c>
      <c r="I43" s="5">
        <v>87</v>
      </c>
      <c r="J43" s="16">
        <f>H43*I43</f>
        <v>774534.9</v>
      </c>
      <c r="K43" s="35"/>
      <c r="M43" s="19"/>
    </row>
    <row r="44" spans="2:13" x14ac:dyDescent="0.25">
      <c r="I44" s="35"/>
      <c r="J44" s="35"/>
      <c r="K44" s="35"/>
    </row>
    <row r="45" spans="2:13" x14ac:dyDescent="0.25">
      <c r="G45" s="27" t="s">
        <v>25</v>
      </c>
      <c r="H45" s="28"/>
      <c r="I45" s="29"/>
      <c r="J45" s="10">
        <f>SUM(J4:J43)</f>
        <v>5232907.7800000012</v>
      </c>
    </row>
    <row r="46" spans="2:13" x14ac:dyDescent="0.25">
      <c r="I46" s="35"/>
      <c r="J46" s="35"/>
      <c r="K46" s="35"/>
    </row>
    <row r="47" spans="2:13" x14ac:dyDescent="0.25">
      <c r="K47" s="1"/>
    </row>
    <row r="61" spans="7:10" x14ac:dyDescent="0.25">
      <c r="G61" s="27" t="s">
        <v>25</v>
      </c>
      <c r="H61" s="28"/>
      <c r="I61" s="29"/>
      <c r="J61" s="10">
        <f>SUM(J4:J43)</f>
        <v>5232907.7800000012</v>
      </c>
    </row>
  </sheetData>
  <sortState ref="G4:J43">
    <sortCondition ref="G4"/>
  </sortState>
  <mergeCells count="7">
    <mergeCell ref="G61:I61"/>
    <mergeCell ref="A1:E1"/>
    <mergeCell ref="G1:J1"/>
    <mergeCell ref="A2:E2"/>
    <mergeCell ref="G2:J2"/>
    <mergeCell ref="A23:D23"/>
    <mergeCell ref="G45:I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villalobos Meza</dc:creator>
  <cp:lastModifiedBy>PC-USER1</cp:lastModifiedBy>
  <dcterms:created xsi:type="dcterms:W3CDTF">2022-08-29T19:32:07Z</dcterms:created>
  <dcterms:modified xsi:type="dcterms:W3CDTF">2022-11-02T12:22:04Z</dcterms:modified>
</cp:coreProperties>
</file>