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1135" windowHeight="11715" firstSheet="12" activeTab="14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Hoja2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17" l="1"/>
  <c r="M67" i="17"/>
  <c r="K67" i="17"/>
  <c r="F67" i="17"/>
  <c r="D67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N4" i="17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G4" i="17"/>
  <c r="N3" i="17"/>
  <c r="G3" i="17"/>
  <c r="G67" i="17" s="1"/>
  <c r="O73" i="16"/>
  <c r="K73" i="16"/>
  <c r="I67" i="16"/>
  <c r="F67" i="16"/>
  <c r="R50" i="16"/>
  <c r="N49" i="16"/>
  <c r="Q47" i="16"/>
  <c r="Q46" i="16"/>
  <c r="Q45" i="16"/>
  <c r="Q44" i="16"/>
  <c r="Q43" i="16"/>
  <c r="Q42" i="16"/>
  <c r="Q41" i="16"/>
  <c r="Q39" i="16"/>
  <c r="Q38" i="16"/>
  <c r="Q37" i="16"/>
  <c r="Q36" i="16"/>
  <c r="Q35" i="16"/>
  <c r="Q34" i="16"/>
  <c r="P33" i="16"/>
  <c r="Q33" i="16" s="1"/>
  <c r="P32" i="16"/>
  <c r="Q32" i="16" s="1"/>
  <c r="P31" i="16"/>
  <c r="P30" i="16"/>
  <c r="Q30" i="16" s="1"/>
  <c r="P29" i="16"/>
  <c r="Q29" i="16" s="1"/>
  <c r="P28" i="16"/>
  <c r="Q28" i="16" s="1"/>
  <c r="P27" i="16"/>
  <c r="Q27" i="16" s="1"/>
  <c r="P26" i="16"/>
  <c r="Q26" i="16" s="1"/>
  <c r="L67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C67" i="16"/>
  <c r="P19" i="16"/>
  <c r="Q19" i="16" s="1"/>
  <c r="P18" i="16"/>
  <c r="Q18" i="16" s="1"/>
  <c r="P17" i="16"/>
  <c r="Q17" i="16" s="1"/>
  <c r="P16" i="16"/>
  <c r="P15" i="16"/>
  <c r="Q15" i="16" s="1"/>
  <c r="P14" i="16"/>
  <c r="Q14" i="16" s="1"/>
  <c r="P13" i="16"/>
  <c r="P12" i="16"/>
  <c r="Q12" i="16" s="1"/>
  <c r="P11" i="16"/>
  <c r="Q11" i="16" s="1"/>
  <c r="P10" i="16"/>
  <c r="Q10" i="16" s="1"/>
  <c r="P9" i="16"/>
  <c r="P8" i="16"/>
  <c r="Q8" i="16" s="1"/>
  <c r="P7" i="16"/>
  <c r="P6" i="16"/>
  <c r="Q6" i="16" s="1"/>
  <c r="M49" i="16"/>
  <c r="M53" i="16" l="1"/>
  <c r="K69" i="16"/>
  <c r="F70" i="16"/>
  <c r="F73" i="16" s="1"/>
  <c r="K71" i="16" s="1"/>
  <c r="K75" i="16" s="1"/>
  <c r="P5" i="16"/>
  <c r="M30" i="13"/>
  <c r="M29" i="13"/>
  <c r="P49" i="16" l="1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<sst xmlns="http://schemas.openxmlformats.org/spreadsheetml/2006/main" count="1666" uniqueCount="881">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</sst>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/>
    <xf numFmtId="49" fontId="0" fillId="11" borderId="71" xfId="0" applyNumberFormat="1" applyFont="1" applyFill="1" applyBorder="1"/>
    <xf numFmtId="49" fontId="0" fillId="11" borderId="69" xfId="0" applyNumberFormat="1" applyFont="1" applyFill="1" applyBorder="1"/>
    <xf numFmtId="44" fontId="0" fillId="11" borderId="69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66"/>
      <color rgb="FF990099"/>
      <color rgb="FF800080"/>
      <color rgb="FFCCFF99"/>
      <color rgb="FFFFCCFF"/>
      <color rgb="FF0000FF"/>
      <color rgb="FFCC99FF"/>
      <color rgb="FF66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7"/>
      <c r="C1" s="549" t="s">
        <v>26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8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R3" s="554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555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65">
        <f>SUM(M5:M40)</f>
        <v>1399609.5</v>
      </c>
      <c r="N49" s="565">
        <f>SUM(N5:N40)</f>
        <v>910600</v>
      </c>
      <c r="P49" s="111">
        <f>SUM(P5:P40)</f>
        <v>3236981.46</v>
      </c>
      <c r="Q49" s="577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66"/>
      <c r="N50" s="566"/>
      <c r="P50" s="44"/>
      <c r="Q50" s="578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43">
        <f>M49+N49</f>
        <v>2310209.5</v>
      </c>
      <c r="N53" s="544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3" t="s">
        <v>15</v>
      </c>
      <c r="I77" s="574"/>
      <c r="J77" s="154"/>
      <c r="K77" s="575">
        <f>I75+L75</f>
        <v>1552957.04</v>
      </c>
      <c r="L77" s="576"/>
      <c r="M77" s="155"/>
      <c r="N77" s="155"/>
      <c r="P77" s="44"/>
      <c r="Q77" s="19"/>
    </row>
    <row r="78" spans="1:17" x14ac:dyDescent="0.25">
      <c r="D78" s="567" t="s">
        <v>16</v>
      </c>
      <c r="E78" s="567"/>
      <c r="F78" s="156">
        <f>F75-K77-C75</f>
        <v>-123007.98000000021</v>
      </c>
      <c r="I78" s="157"/>
      <c r="J78" s="158"/>
    </row>
    <row r="79" spans="1:17" ht="18.75" x14ac:dyDescent="0.3">
      <c r="D79" s="568" t="s">
        <v>17</v>
      </c>
      <c r="E79" s="568"/>
      <c r="F79" s="101">
        <v>-1513561.68</v>
      </c>
      <c r="I79" s="569" t="s">
        <v>18</v>
      </c>
      <c r="J79" s="570"/>
      <c r="K79" s="571">
        <f>F81+F82+F83</f>
        <v>1950142.8099999996</v>
      </c>
      <c r="L79" s="57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72">
        <f>-C4</f>
        <v>-3445405.07</v>
      </c>
      <c r="L81" s="571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60" t="s">
        <v>24</v>
      </c>
      <c r="E83" s="561"/>
      <c r="F83" s="173">
        <v>3504178.07</v>
      </c>
      <c r="I83" s="562" t="s">
        <v>220</v>
      </c>
      <c r="J83" s="563"/>
      <c r="K83" s="564">
        <f>K79+K81</f>
        <v>-1495262.2600000002</v>
      </c>
      <c r="L83" s="56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2" t="s">
        <v>35</v>
      </c>
      <c r="J37" s="583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4"/>
      <c r="J38" s="585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6"/>
      <c r="J39" s="587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8" t="s">
        <v>35</v>
      </c>
      <c r="J67" s="589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7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47"/>
      <c r="C1" s="549" t="s">
        <v>642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21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Q3" s="467" t="s">
        <v>509</v>
      </c>
      <c r="R3" s="599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65">
        <f>SUM(M5:M40)</f>
        <v>1601794.8800000001</v>
      </c>
      <c r="N49" s="565">
        <f>SUM(N5:N40)</f>
        <v>1523056</v>
      </c>
      <c r="P49" s="111">
        <f>SUM(P5:P40)</f>
        <v>3794729.3800000004</v>
      </c>
      <c r="Q49" s="577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66"/>
      <c r="N50" s="566"/>
      <c r="P50" s="44"/>
      <c r="Q50" s="578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43">
        <f>M49+N49</f>
        <v>3124850.88</v>
      </c>
      <c r="N53" s="5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3" t="s">
        <v>15</v>
      </c>
      <c r="I69" s="574"/>
      <c r="J69" s="154"/>
      <c r="K69" s="575">
        <f>I67+L67</f>
        <v>513056.63999999996</v>
      </c>
      <c r="L69" s="576"/>
      <c r="M69" s="155"/>
      <c r="N69" s="155"/>
      <c r="P69" s="44"/>
      <c r="Q69" s="19"/>
    </row>
    <row r="70" spans="1:17" x14ac:dyDescent="0.25">
      <c r="D70" s="567" t="s">
        <v>16</v>
      </c>
      <c r="E70" s="567"/>
      <c r="F70" s="156">
        <f>F67-K69-C67</f>
        <v>1446986.8899999997</v>
      </c>
      <c r="I70" s="157"/>
      <c r="J70" s="158"/>
    </row>
    <row r="71" spans="1:17" ht="18.75" x14ac:dyDescent="0.3">
      <c r="D71" s="568" t="s">
        <v>17</v>
      </c>
      <c r="E71" s="568"/>
      <c r="F71" s="101">
        <f>-'   COMPRAS     JUNIO     2023  '!G67</f>
        <v>-1585182.9300000004</v>
      </c>
      <c r="I71" s="569" t="s">
        <v>18</v>
      </c>
      <c r="J71" s="570"/>
      <c r="K71" s="571">
        <f>F73+F74+F75</f>
        <v>3054589.7999999993</v>
      </c>
      <c r="L71" s="571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72">
        <f>-C4</f>
        <v>-3897967.53</v>
      </c>
      <c r="L73" s="571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60" t="s">
        <v>24</v>
      </c>
      <c r="E75" s="561"/>
      <c r="F75" s="173">
        <v>3131387.04</v>
      </c>
      <c r="I75" s="562" t="s">
        <v>764</v>
      </c>
      <c r="J75" s="563"/>
      <c r="K75" s="564">
        <f>K71+K73</f>
        <v>-843377.73000000045</v>
      </c>
      <c r="L75" s="564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2" t="s">
        <v>35</v>
      </c>
      <c r="J37" s="583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4"/>
      <c r="J38" s="585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6"/>
      <c r="J39" s="587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8" t="s">
        <v>35</v>
      </c>
      <c r="J67" s="589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37" workbookViewId="0">
      <selection activeCell="F73" sqref="F7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7"/>
      <c r="C1" s="549" t="s">
        <v>765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22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Q3" s="533"/>
      <c r="R3" s="599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45114</v>
      </c>
      <c r="C39" s="93">
        <v>70000</v>
      </c>
      <c r="D39" s="94" t="s">
        <v>808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45121</v>
      </c>
      <c r="C40" s="93">
        <v>2784</v>
      </c>
      <c r="D40" s="94" t="s">
        <v>810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45124</v>
      </c>
      <c r="C41" s="93">
        <v>100000</v>
      </c>
      <c r="D41" s="102" t="s">
        <v>232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45128</v>
      </c>
      <c r="C42" s="93">
        <v>100000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45132</v>
      </c>
      <c r="C43" s="93">
        <v>119630.7</v>
      </c>
      <c r="D43" s="102" t="s">
        <v>811</v>
      </c>
      <c r="E43" s="35"/>
      <c r="F43" s="97"/>
      <c r="G43" s="37"/>
      <c r="H43" s="38"/>
      <c r="I43" s="103"/>
      <c r="J43" s="338">
        <v>45113</v>
      </c>
      <c r="K43" s="343" t="s">
        <v>806</v>
      </c>
      <c r="L43" s="49">
        <v>4908.49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45135</v>
      </c>
      <c r="C44" s="93">
        <v>100000</v>
      </c>
      <c r="D44" s="102" t="s">
        <v>808</v>
      </c>
      <c r="E44" s="35"/>
      <c r="F44" s="97"/>
      <c r="G44" s="37"/>
      <c r="H44" s="38"/>
      <c r="I44" s="103"/>
      <c r="J44" s="338">
        <v>45113</v>
      </c>
      <c r="K44" s="471" t="s">
        <v>807</v>
      </c>
      <c r="L44" s="49">
        <v>850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45120</v>
      </c>
      <c r="K45" s="343" t="s">
        <v>809</v>
      </c>
      <c r="L45" s="49">
        <v>3420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>
        <v>45135</v>
      </c>
      <c r="K46" s="349" t="s">
        <v>812</v>
      </c>
      <c r="L46" s="49">
        <v>1298.04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65">
        <f>SUM(M5:M40)</f>
        <v>2422108.7600000002</v>
      </c>
      <c r="N49" s="565">
        <f>SUM(N5:N40)</f>
        <v>1603736</v>
      </c>
      <c r="P49" s="111">
        <f>SUM(P5:P40)</f>
        <v>4927758.76</v>
      </c>
      <c r="Q49" s="577">
        <f>SUM(Q5:Q40)</f>
        <v>-0.23999999999068677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66"/>
      <c r="N50" s="566"/>
      <c r="P50" s="44"/>
      <c r="Q50" s="578"/>
      <c r="R50" s="112">
        <f>SUM(R5:R49)</f>
        <v>440369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43">
        <f>M49+N49</f>
        <v>4025844.7600000002</v>
      </c>
      <c r="N53" s="5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964976.7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533930.23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3" t="s">
        <v>15</v>
      </c>
      <c r="I69" s="574"/>
      <c r="J69" s="154"/>
      <c r="K69" s="575">
        <f>I67+L67</f>
        <v>594414.23</v>
      </c>
      <c r="L69" s="576"/>
      <c r="M69" s="155"/>
      <c r="N69" s="155"/>
      <c r="P69" s="44"/>
      <c r="Q69" s="19"/>
    </row>
    <row r="70" spans="1:17" x14ac:dyDescent="0.25">
      <c r="D70" s="567" t="s">
        <v>16</v>
      </c>
      <c r="E70" s="567"/>
      <c r="F70" s="156">
        <f>F67-K69-C67</f>
        <v>2926596.0700000003</v>
      </c>
      <c r="I70" s="157"/>
      <c r="J70" s="158"/>
    </row>
    <row r="71" spans="1:17" ht="18.75" x14ac:dyDescent="0.3">
      <c r="D71" s="568" t="s">
        <v>17</v>
      </c>
      <c r="E71" s="568"/>
      <c r="F71" s="101">
        <v>-931631.77</v>
      </c>
      <c r="I71" s="569" t="s">
        <v>18</v>
      </c>
      <c r="J71" s="570"/>
      <c r="K71" s="571">
        <f>F73+F74+F75</f>
        <v>4848289.01</v>
      </c>
      <c r="L71" s="571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1872420.7000000002</v>
      </c>
      <c r="H73" s="168"/>
      <c r="I73" s="169" t="s">
        <v>21</v>
      </c>
      <c r="J73" s="170"/>
      <c r="K73" s="572">
        <f>-C4</f>
        <v>-3131387.04</v>
      </c>
      <c r="L73" s="571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560" t="s">
        <v>24</v>
      </c>
      <c r="E75" s="561"/>
      <c r="F75" s="173">
        <v>2820551.31</v>
      </c>
      <c r="I75" s="562" t="s">
        <v>764</v>
      </c>
      <c r="J75" s="563"/>
      <c r="K75" s="564">
        <f>K71+K73</f>
        <v>1716901.9699999997</v>
      </c>
      <c r="L75" s="564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22" workbookViewId="0">
      <selection activeCell="I48" sqref="I46:I48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2" t="s">
        <v>35</v>
      </c>
      <c r="J37" s="583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4"/>
      <c r="J38" s="585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6"/>
      <c r="J39" s="587"/>
      <c r="K39" s="84"/>
      <c r="L39" s="238"/>
      <c r="M39" s="84"/>
      <c r="N39" s="227">
        <f t="shared" si="1"/>
        <v>122543.6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88" t="s">
        <v>35</v>
      </c>
      <c r="J67" s="589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V97"/>
  <sheetViews>
    <sheetView tabSelected="1" workbookViewId="0">
      <selection activeCell="G5" sqref="G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7"/>
      <c r="C1" s="549" t="s">
        <v>765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22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Q3" s="533"/>
      <c r="R3" s="599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22" ht="18" thickBot="1" x14ac:dyDescent="0.35">
      <c r="A5" s="504" t="s">
        <v>649</v>
      </c>
      <c r="B5" s="32">
        <v>45136</v>
      </c>
      <c r="C5" s="33"/>
      <c r="D5" s="34"/>
      <c r="E5" s="35">
        <v>45136</v>
      </c>
      <c r="F5" s="36"/>
      <c r="G5" s="37"/>
      <c r="H5" s="38">
        <v>45136</v>
      </c>
      <c r="I5" s="39"/>
      <c r="J5" s="40"/>
      <c r="K5" s="532"/>
      <c r="L5" s="13"/>
      <c r="M5" s="42">
        <v>0</v>
      </c>
      <c r="N5" s="43">
        <v>0</v>
      </c>
      <c r="P5" s="44">
        <f t="shared" ref="P5:P33" si="0">N5+M5+L5+I5+C5</f>
        <v>0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/>
      <c r="D6" s="47"/>
      <c r="E6" s="35">
        <v>45137</v>
      </c>
      <c r="F6" s="36"/>
      <c r="G6" s="37"/>
      <c r="H6" s="38">
        <v>45137</v>
      </c>
      <c r="I6" s="39"/>
      <c r="J6" s="40"/>
      <c r="K6" s="65"/>
      <c r="L6" s="49"/>
      <c r="M6" s="42">
        <v>0</v>
      </c>
      <c r="N6" s="43">
        <v>0</v>
      </c>
      <c r="P6" s="49">
        <f t="shared" si="0"/>
        <v>0</v>
      </c>
      <c r="Q6" s="45">
        <f t="shared" ref="Q6:Q47" si="1">P6-F6</f>
        <v>0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/>
      <c r="D7" s="50"/>
      <c r="E7" s="35">
        <v>45138</v>
      </c>
      <c r="F7" s="36"/>
      <c r="G7" s="37"/>
      <c r="H7" s="38">
        <v>45138</v>
      </c>
      <c r="I7" s="39"/>
      <c r="J7" s="40"/>
      <c r="K7" s="65"/>
      <c r="L7" s="49"/>
      <c r="M7" s="42">
        <v>0</v>
      </c>
      <c r="N7" s="43">
        <v>0</v>
      </c>
      <c r="P7" s="49">
        <f t="shared" si="0"/>
        <v>0</v>
      </c>
      <c r="Q7" s="45"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/>
      <c r="D8" s="51"/>
      <c r="E8" s="35">
        <v>45139</v>
      </c>
      <c r="F8" s="36"/>
      <c r="G8" s="37"/>
      <c r="H8" s="38">
        <v>45139</v>
      </c>
      <c r="I8" s="39"/>
      <c r="J8" s="52"/>
      <c r="K8" s="342"/>
      <c r="L8" s="49"/>
      <c r="M8" s="42">
        <v>0</v>
      </c>
      <c r="N8" s="43">
        <v>0</v>
      </c>
      <c r="P8" s="49">
        <f t="shared" si="0"/>
        <v>0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/>
      <c r="D9" s="51"/>
      <c r="E9" s="35">
        <v>45140</v>
      </c>
      <c r="F9" s="36"/>
      <c r="G9" s="37"/>
      <c r="H9" s="38">
        <v>45140</v>
      </c>
      <c r="I9" s="39"/>
      <c r="J9" s="40"/>
      <c r="K9" s="348"/>
      <c r="L9" s="49"/>
      <c r="M9" s="42">
        <v>0</v>
      </c>
      <c r="N9" s="43">
        <v>0</v>
      </c>
      <c r="P9" s="49">
        <f t="shared" si="0"/>
        <v>0</v>
      </c>
      <c r="Q9" s="45"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/>
      <c r="D10" s="50"/>
      <c r="E10" s="35">
        <v>45141</v>
      </c>
      <c r="F10" s="36"/>
      <c r="G10" s="37"/>
      <c r="H10" s="38">
        <v>45141</v>
      </c>
      <c r="I10" s="39"/>
      <c r="J10" s="40"/>
      <c r="K10" s="54"/>
      <c r="L10" s="55"/>
      <c r="M10" s="42">
        <v>0</v>
      </c>
      <c r="N10" s="43">
        <v>0</v>
      </c>
      <c r="P10" s="49">
        <f t="shared" si="0"/>
        <v>0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/>
      <c r="D11" s="47"/>
      <c r="E11" s="35">
        <v>45142</v>
      </c>
      <c r="F11" s="36"/>
      <c r="G11" s="37"/>
      <c r="H11" s="38">
        <v>45142</v>
      </c>
      <c r="I11" s="39"/>
      <c r="J11" s="52"/>
      <c r="K11" s="58"/>
      <c r="L11" s="49"/>
      <c r="M11" s="42">
        <v>0</v>
      </c>
      <c r="N11" s="43">
        <v>0</v>
      </c>
      <c r="P11" s="49">
        <f t="shared" si="0"/>
        <v>0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656</v>
      </c>
      <c r="B12" s="32">
        <v>45143</v>
      </c>
      <c r="C12" s="33"/>
      <c r="D12" s="47"/>
      <c r="E12" s="35">
        <v>45143</v>
      </c>
      <c r="F12" s="36"/>
      <c r="G12" s="37"/>
      <c r="H12" s="38">
        <v>45143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/>
      <c r="D13" s="51"/>
      <c r="E13" s="35">
        <v>45144</v>
      </c>
      <c r="F13" s="36"/>
      <c r="G13" s="37"/>
      <c r="H13" s="38">
        <v>45144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/>
      <c r="D14" s="50"/>
      <c r="E14" s="35">
        <v>45145</v>
      </c>
      <c r="F14" s="36"/>
      <c r="G14" s="37"/>
      <c r="H14" s="38">
        <v>45145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/>
      <c r="D15" s="50"/>
      <c r="E15" s="35">
        <v>45146</v>
      </c>
      <c r="F15" s="36"/>
      <c r="G15" s="37"/>
      <c r="H15" s="38">
        <v>45146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45147</v>
      </c>
      <c r="C16" s="33"/>
      <c r="D16" s="50"/>
      <c r="E16" s="35">
        <v>45147</v>
      </c>
      <c r="F16" s="36"/>
      <c r="G16" s="37"/>
      <c r="H16" s="38">
        <v>45147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/>
      <c r="D17" s="47"/>
      <c r="E17" s="35">
        <v>45148</v>
      </c>
      <c r="F17" s="36"/>
      <c r="G17" s="37"/>
      <c r="H17" s="38">
        <v>45148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/>
      <c r="D18" s="51"/>
      <c r="E18" s="35">
        <v>45149</v>
      </c>
      <c r="F18" s="36"/>
      <c r="G18" s="37"/>
      <c r="H18" s="38">
        <v>45149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/>
      <c r="D19" s="47"/>
      <c r="E19" s="35">
        <v>45150</v>
      </c>
      <c r="F19" s="36"/>
      <c r="G19" s="37"/>
      <c r="H19" s="38">
        <v>45150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>
        <v>0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/>
      <c r="D20" s="47"/>
      <c r="E20" s="35">
        <v>45151</v>
      </c>
      <c r="F20" s="36"/>
      <c r="G20" s="37"/>
      <c r="H20" s="38">
        <v>45151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/>
      <c r="D21" s="47"/>
      <c r="E21" s="35">
        <v>45152</v>
      </c>
      <c r="F21" s="36"/>
      <c r="G21" s="37"/>
      <c r="H21" s="38">
        <v>45152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/>
      <c r="D22" s="47"/>
      <c r="E22" s="35">
        <v>45153</v>
      </c>
      <c r="F22" s="36"/>
      <c r="G22" s="37"/>
      <c r="H22" s="38">
        <v>45153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/>
      <c r="D23" s="47"/>
      <c r="E23" s="35">
        <v>45154</v>
      </c>
      <c r="F23" s="36"/>
      <c r="G23" s="37"/>
      <c r="H23" s="38">
        <v>45154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/>
      <c r="D24" s="51"/>
      <c r="E24" s="35">
        <v>45155</v>
      </c>
      <c r="F24" s="36"/>
      <c r="G24" s="37"/>
      <c r="H24" s="38">
        <v>45155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/>
      <c r="D25" s="47"/>
      <c r="E25" s="35">
        <v>45156</v>
      </c>
      <c r="F25" s="36"/>
      <c r="G25" s="37"/>
      <c r="H25" s="38">
        <v>45156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45157</v>
      </c>
      <c r="C26" s="33"/>
      <c r="D26" s="47"/>
      <c r="E26" s="35">
        <v>45157</v>
      </c>
      <c r="F26" s="36"/>
      <c r="G26" s="37"/>
      <c r="H26" s="38">
        <v>45157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/>
      <c r="D27" s="51"/>
      <c r="E27" s="35">
        <v>45158</v>
      </c>
      <c r="F27" s="36"/>
      <c r="G27" s="37"/>
      <c r="H27" s="38">
        <v>45158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/>
      <c r="D28" s="51"/>
      <c r="E28" s="35">
        <v>45159</v>
      </c>
      <c r="F28" s="36"/>
      <c r="G28" s="37"/>
      <c r="H28" s="38">
        <v>45159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45160</v>
      </c>
      <c r="C29" s="33"/>
      <c r="D29" s="76"/>
      <c r="E29" s="35">
        <v>45160</v>
      </c>
      <c r="F29" s="36"/>
      <c r="G29" s="37"/>
      <c r="H29" s="38">
        <v>45160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/>
      <c r="D30" s="76"/>
      <c r="E30" s="35">
        <v>45161</v>
      </c>
      <c r="F30" s="36"/>
      <c r="G30" s="37"/>
      <c r="H30" s="38">
        <v>45161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/>
      <c r="D31" s="79"/>
      <c r="E31" s="35">
        <v>45162</v>
      </c>
      <c r="F31" s="36"/>
      <c r="G31" s="37"/>
      <c r="H31" s="38">
        <v>45162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45163</v>
      </c>
      <c r="C32" s="33"/>
      <c r="D32" s="305"/>
      <c r="E32" s="35">
        <v>45163</v>
      </c>
      <c r="F32" s="36"/>
      <c r="G32" s="37"/>
      <c r="H32" s="38">
        <v>45163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>
        <v>45164</v>
      </c>
      <c r="C33" s="33"/>
      <c r="D33" s="83"/>
      <c r="E33" s="35">
        <v>45164</v>
      </c>
      <c r="F33" s="36"/>
      <c r="G33" s="37"/>
      <c r="H33" s="38">
        <v>45164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>
        <v>45165</v>
      </c>
      <c r="C34" s="33"/>
      <c r="D34" s="83"/>
      <c r="E34" s="35">
        <v>45165</v>
      </c>
      <c r="F34" s="36"/>
      <c r="G34" s="37"/>
      <c r="H34" s="38">
        <v>45165</v>
      </c>
      <c r="I34" s="39"/>
      <c r="J34" s="534"/>
      <c r="K34" s="373"/>
      <c r="L34" s="369"/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45166</v>
      </c>
      <c r="C35" s="86"/>
      <c r="D35" s="79"/>
      <c r="E35" s="35">
        <v>45166</v>
      </c>
      <c r="F35" s="36"/>
      <c r="G35" s="37"/>
      <c r="H35" s="38">
        <v>45166</v>
      </c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45167</v>
      </c>
      <c r="C36" s="90"/>
      <c r="D36" s="94"/>
      <c r="E36" s="35">
        <v>45167</v>
      </c>
      <c r="F36" s="36"/>
      <c r="G36" s="92"/>
      <c r="H36" s="38">
        <v>45167</v>
      </c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45168</v>
      </c>
      <c r="C37" s="93"/>
      <c r="D37" s="94"/>
      <c r="E37" s="35">
        <v>45168</v>
      </c>
      <c r="F37" s="36"/>
      <c r="G37" s="92"/>
      <c r="H37" s="38">
        <v>45168</v>
      </c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45169</v>
      </c>
      <c r="C38" s="93"/>
      <c r="D38" s="94"/>
      <c r="E38" s="35">
        <v>45169</v>
      </c>
      <c r="F38" s="36"/>
      <c r="G38" s="92"/>
      <c r="H38" s="38">
        <v>45169</v>
      </c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45170</v>
      </c>
      <c r="C39" s="93"/>
      <c r="D39" s="94"/>
      <c r="E39" s="35">
        <v>45170</v>
      </c>
      <c r="F39" s="97"/>
      <c r="G39" s="92"/>
      <c r="H39" s="38">
        <v>45170</v>
      </c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45171</v>
      </c>
      <c r="C40" s="93"/>
      <c r="D40" s="94"/>
      <c r="E40" s="35">
        <v>45171</v>
      </c>
      <c r="F40" s="97"/>
      <c r="G40" s="37"/>
      <c r="H40" s="38">
        <v>45171</v>
      </c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65">
        <f>SUM(M5:M40)</f>
        <v>0</v>
      </c>
      <c r="N49" s="565">
        <f>SUM(N5:N40)</f>
        <v>0</v>
      </c>
      <c r="P49" s="111">
        <f>SUM(P5:P40)</f>
        <v>0</v>
      </c>
      <c r="Q49" s="577">
        <f>SUM(Q5:Q40)</f>
        <v>0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66"/>
      <c r="N50" s="566"/>
      <c r="P50" s="44"/>
      <c r="Q50" s="578"/>
      <c r="R50" s="112">
        <f>SUM(R5:R49)</f>
        <v>0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43">
        <f>M49+N49</f>
        <v>0</v>
      </c>
      <c r="N53" s="5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0</v>
      </c>
      <c r="D67" s="520"/>
      <c r="E67" s="521" t="s">
        <v>12</v>
      </c>
      <c r="F67" s="522">
        <f>SUM(F5:F61)</f>
        <v>0</v>
      </c>
      <c r="G67" s="523"/>
      <c r="H67" s="521" t="s">
        <v>13</v>
      </c>
      <c r="I67" s="524">
        <f>SUM(I5:I61)</f>
        <v>0</v>
      </c>
      <c r="J67" s="525"/>
      <c r="K67" s="526" t="s">
        <v>14</v>
      </c>
      <c r="L67" s="527">
        <f>SUM(L5:L65)-L26</f>
        <v>0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3" t="s">
        <v>15</v>
      </c>
      <c r="I69" s="574"/>
      <c r="J69" s="154"/>
      <c r="K69" s="575">
        <f>I67+L67</f>
        <v>0</v>
      </c>
      <c r="L69" s="576"/>
      <c r="M69" s="155"/>
      <c r="N69" s="155"/>
      <c r="P69" s="44"/>
      <c r="Q69" s="19"/>
    </row>
    <row r="70" spans="1:17" x14ac:dyDescent="0.25">
      <c r="D70" s="567" t="s">
        <v>16</v>
      </c>
      <c r="E70" s="567"/>
      <c r="F70" s="156">
        <f>F67-K69-C67</f>
        <v>0</v>
      </c>
      <c r="I70" s="157"/>
      <c r="J70" s="158"/>
    </row>
    <row r="71" spans="1:17" ht="18.75" x14ac:dyDescent="0.3">
      <c r="D71" s="568" t="s">
        <v>17</v>
      </c>
      <c r="E71" s="568"/>
      <c r="F71" s="101">
        <v>0</v>
      </c>
      <c r="I71" s="569" t="s">
        <v>18</v>
      </c>
      <c r="J71" s="570"/>
      <c r="K71" s="571">
        <f>F73+F74+F75</f>
        <v>0</v>
      </c>
      <c r="L71" s="571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0</v>
      </c>
      <c r="H73" s="168"/>
      <c r="I73" s="169" t="s">
        <v>21</v>
      </c>
      <c r="J73" s="170"/>
      <c r="K73" s="572">
        <f>-C4</f>
        <v>-2820551.31</v>
      </c>
      <c r="L73" s="571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/>
      <c r="D75" s="560" t="s">
        <v>24</v>
      </c>
      <c r="E75" s="561"/>
      <c r="F75" s="173">
        <v>0</v>
      </c>
      <c r="I75" s="562" t="s">
        <v>764</v>
      </c>
      <c r="J75" s="563"/>
      <c r="K75" s="564">
        <f>K71+K73</f>
        <v>-2820551.31</v>
      </c>
      <c r="L75" s="564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B1:B2"/>
    <mergeCell ref="C1:M1"/>
    <mergeCell ref="B3:C3"/>
    <mergeCell ref="H3:I3"/>
    <mergeCell ref="R3:R4"/>
    <mergeCell ref="E4:F4"/>
    <mergeCell ref="H4:I4"/>
    <mergeCell ref="Q49:Q50"/>
    <mergeCell ref="M53:N53"/>
    <mergeCell ref="P3:P4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3"/>
  <sheetViews>
    <sheetView topLeftCell="A12" workbookViewId="0">
      <selection activeCell="E34" sqref="E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516"/>
      <c r="J6" s="236"/>
      <c r="K6" s="237"/>
      <c r="L6" s="218"/>
      <c r="M6" s="237"/>
      <c r="N6" s="227">
        <f t="shared" si="1"/>
        <v>0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516"/>
      <c r="J7" s="236"/>
      <c r="K7" s="237"/>
      <c r="L7" s="218"/>
      <c r="M7" s="237"/>
      <c r="N7" s="227">
        <f t="shared" si="1"/>
        <v>0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516"/>
      <c r="J8" s="236"/>
      <c r="K8" s="237"/>
      <c r="L8" s="218"/>
      <c r="M8" s="237"/>
      <c r="N8" s="227">
        <f t="shared" si="1"/>
        <v>0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516"/>
      <c r="J9" s="236"/>
      <c r="K9" s="237"/>
      <c r="L9" s="218"/>
      <c r="M9" s="237"/>
      <c r="N9" s="227">
        <f t="shared" si="1"/>
        <v>0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516"/>
      <c r="J10" s="236"/>
      <c r="K10" s="237"/>
      <c r="L10" s="218"/>
      <c r="M10" s="237"/>
      <c r="N10" s="227">
        <f t="shared" si="1"/>
        <v>0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516"/>
      <c r="J11" s="236"/>
      <c r="K11" s="237"/>
      <c r="L11" s="218"/>
      <c r="M11" s="237"/>
      <c r="N11" s="227">
        <f t="shared" si="1"/>
        <v>0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516"/>
      <c r="J12" s="236"/>
      <c r="K12" s="237"/>
      <c r="L12" s="218"/>
      <c r="M12" s="237"/>
      <c r="N12" s="227">
        <f t="shared" si="1"/>
        <v>0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516"/>
      <c r="J13" s="236"/>
      <c r="K13" s="237"/>
      <c r="L13" s="218"/>
      <c r="M13" s="237"/>
      <c r="N13" s="227">
        <f t="shared" si="1"/>
        <v>0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516"/>
      <c r="J14" s="236"/>
      <c r="K14" s="237"/>
      <c r="L14" s="218"/>
      <c r="M14" s="237"/>
      <c r="N14" s="227">
        <f t="shared" si="1"/>
        <v>0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516"/>
      <c r="J15" s="236"/>
      <c r="K15" s="237"/>
      <c r="L15" s="218"/>
      <c r="M15" s="237"/>
      <c r="N15" s="227">
        <f t="shared" si="1"/>
        <v>0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516"/>
      <c r="J16" s="236"/>
      <c r="K16" s="237"/>
      <c r="L16" s="218"/>
      <c r="M16" s="237"/>
      <c r="N16" s="227">
        <f t="shared" si="1"/>
        <v>0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516"/>
      <c r="J17" s="236"/>
      <c r="K17" s="237"/>
      <c r="L17" s="218"/>
      <c r="M17" s="237"/>
      <c r="N17" s="227">
        <f t="shared" si="1"/>
        <v>0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516"/>
      <c r="J18" s="236"/>
      <c r="K18" s="237"/>
      <c r="L18" s="218"/>
      <c r="M18" s="237"/>
      <c r="N18" s="227">
        <f t="shared" si="1"/>
        <v>0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516"/>
      <c r="J19" s="236"/>
      <c r="K19" s="237"/>
      <c r="L19" s="218"/>
      <c r="M19" s="237"/>
      <c r="N19" s="227">
        <f t="shared" si="1"/>
        <v>0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516"/>
      <c r="J20" s="236"/>
      <c r="K20" s="237"/>
      <c r="L20" s="218"/>
      <c r="M20" s="237"/>
      <c r="N20" s="227">
        <f t="shared" si="1"/>
        <v>0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516"/>
      <c r="J21" s="236"/>
      <c r="K21" s="237"/>
      <c r="L21" s="218"/>
      <c r="M21" s="237"/>
      <c r="N21" s="227">
        <f t="shared" si="1"/>
        <v>0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516"/>
      <c r="J22" s="236"/>
      <c r="K22" s="237"/>
      <c r="L22" s="218"/>
      <c r="M22" s="237"/>
      <c r="N22" s="227">
        <f t="shared" si="1"/>
        <v>0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516"/>
      <c r="J23" s="236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516"/>
      <c r="J24" s="236"/>
      <c r="K24" s="237"/>
      <c r="L24" s="218"/>
      <c r="M24" s="237"/>
      <c r="N24" s="227">
        <f t="shared" si="1"/>
        <v>0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516"/>
      <c r="J25" s="236"/>
      <c r="K25" s="237"/>
      <c r="L25" s="218"/>
      <c r="M25" s="237"/>
      <c r="N25" s="227">
        <f t="shared" si="1"/>
        <v>0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516"/>
      <c r="J26" s="236"/>
      <c r="K26" s="237"/>
      <c r="L26" s="218"/>
      <c r="M26" s="237"/>
      <c r="N26" s="227">
        <f t="shared" si="1"/>
        <v>0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516"/>
      <c r="J27" s="236"/>
      <c r="K27" s="237"/>
      <c r="L27" s="218"/>
      <c r="M27" s="237"/>
      <c r="N27" s="227">
        <f t="shared" si="1"/>
        <v>0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516"/>
      <c r="J28" s="236"/>
      <c r="K28" s="237"/>
      <c r="L28" s="218"/>
      <c r="M28" s="237"/>
      <c r="N28" s="227">
        <f t="shared" si="1"/>
        <v>0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516"/>
      <c r="J29" s="236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516"/>
      <c r="J30" s="236"/>
      <c r="K30" s="237"/>
      <c r="L30" s="224"/>
      <c r="M30" s="101"/>
      <c r="N30" s="227">
        <f t="shared" si="1"/>
        <v>0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516"/>
      <c r="J31" s="236"/>
      <c r="K31" s="237"/>
      <c r="L31" s="224"/>
      <c r="M31" s="101"/>
      <c r="N31" s="227">
        <f t="shared" si="1"/>
        <v>0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0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2" t="s">
        <v>35</v>
      </c>
      <c r="J37" s="583"/>
      <c r="K37" s="491"/>
      <c r="L37" s="491"/>
      <c r="M37" s="101"/>
      <c r="N37" s="227">
        <f t="shared" si="1"/>
        <v>0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4"/>
      <c r="J38" s="585"/>
      <c r="K38" s="490"/>
      <c r="L38" s="218"/>
      <c r="M38" s="101"/>
      <c r="N38" s="227">
        <f t="shared" si="1"/>
        <v>0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6"/>
      <c r="J39" s="587"/>
      <c r="K39" s="84"/>
      <c r="L39" s="238"/>
      <c r="M39" s="84"/>
      <c r="N39" s="227">
        <f t="shared" si="1"/>
        <v>0</v>
      </c>
    </row>
    <row r="40" spans="2:14" ht="15.75" hidden="1" x14ac:dyDescent="0.25">
      <c r="B40" s="540" t="s">
        <v>868</v>
      </c>
      <c r="C40" s="541" t="s">
        <v>869</v>
      </c>
      <c r="D40" s="542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538" t="s">
        <v>870</v>
      </c>
      <c r="C41" s="539" t="s">
        <v>871</v>
      </c>
      <c r="D41" s="515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540" t="s">
        <v>870</v>
      </c>
      <c r="C42" s="541" t="s">
        <v>872</v>
      </c>
      <c r="D42" s="542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538" t="s">
        <v>870</v>
      </c>
      <c r="C43" s="539" t="s">
        <v>873</v>
      </c>
      <c r="D43" s="515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540" t="s">
        <v>870</v>
      </c>
      <c r="C44" s="541" t="s">
        <v>874</v>
      </c>
      <c r="D44" s="542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538" t="s">
        <v>875</v>
      </c>
      <c r="C45" s="539" t="s">
        <v>876</v>
      </c>
      <c r="D45" s="515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538" t="s">
        <v>877</v>
      </c>
      <c r="C46" s="539" t="s">
        <v>878</v>
      </c>
      <c r="D46" s="515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538" t="s">
        <v>879</v>
      </c>
      <c r="C47" s="539" t="s">
        <v>880</v>
      </c>
      <c r="D47" s="515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88" t="s">
        <v>35</v>
      </c>
      <c r="J67" s="589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8" t="s">
        <v>35</v>
      </c>
      <c r="J67" s="589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0"/>
      <c r="J68" s="59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7"/>
      <c r="C1" s="549" t="s">
        <v>120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8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R3" s="55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555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65">
        <f>SUM(M5:M40)</f>
        <v>1964337.8699999999</v>
      </c>
      <c r="N49" s="565">
        <f>SUM(N5:N40)</f>
        <v>1314937</v>
      </c>
      <c r="P49" s="111">
        <f>SUM(P5:P40)</f>
        <v>3956557.8699999996</v>
      </c>
      <c r="Q49" s="577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66"/>
      <c r="N50" s="566"/>
      <c r="P50" s="44"/>
      <c r="Q50" s="578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43">
        <f>M49+N49</f>
        <v>3279274.87</v>
      </c>
      <c r="N53" s="544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3" t="s">
        <v>15</v>
      </c>
      <c r="I77" s="574"/>
      <c r="J77" s="154"/>
      <c r="K77" s="575">
        <f>I75+L75</f>
        <v>526980.64000000013</v>
      </c>
      <c r="L77" s="576"/>
      <c r="M77" s="155"/>
      <c r="N77" s="155"/>
      <c r="P77" s="44"/>
      <c r="Q77" s="19"/>
    </row>
    <row r="78" spans="1:17" x14ac:dyDescent="0.25">
      <c r="D78" s="567" t="s">
        <v>16</v>
      </c>
      <c r="E78" s="567"/>
      <c r="F78" s="156">
        <f>F75-K77-C75</f>
        <v>1939381.5999999999</v>
      </c>
      <c r="I78" s="157"/>
      <c r="J78" s="158"/>
    </row>
    <row r="79" spans="1:17" ht="18.75" x14ac:dyDescent="0.3">
      <c r="D79" s="568" t="s">
        <v>17</v>
      </c>
      <c r="E79" s="568"/>
      <c r="F79" s="101">
        <v>-1830849.67</v>
      </c>
      <c r="I79" s="569" t="s">
        <v>18</v>
      </c>
      <c r="J79" s="570"/>
      <c r="K79" s="571">
        <f>F81+F82+F83</f>
        <v>3946521.55</v>
      </c>
      <c r="L79" s="57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72">
        <f>-C4</f>
        <v>-3504178.07</v>
      </c>
      <c r="L81" s="571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60" t="s">
        <v>24</v>
      </c>
      <c r="E83" s="561"/>
      <c r="F83" s="173">
        <v>3720574.62</v>
      </c>
      <c r="I83" s="594" t="s">
        <v>25</v>
      </c>
      <c r="J83" s="595"/>
      <c r="K83" s="596">
        <f>K79+K81</f>
        <v>442343.48</v>
      </c>
      <c r="L83" s="59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8" t="s">
        <v>35</v>
      </c>
      <c r="J67" s="589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7"/>
      <c r="C1" s="549" t="s">
        <v>238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8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65">
        <f>SUM(M5:M40)</f>
        <v>1803019.98</v>
      </c>
      <c r="N49" s="565">
        <f>SUM(N5:N40)</f>
        <v>1138524</v>
      </c>
      <c r="P49" s="111">
        <f>SUM(P5:P40)</f>
        <v>3684795.48</v>
      </c>
      <c r="Q49" s="577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66"/>
      <c r="N50" s="566"/>
      <c r="P50" s="44"/>
      <c r="Q50" s="578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43">
        <f>M49+N49</f>
        <v>2941543.98</v>
      </c>
      <c r="N53" s="544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3" t="s">
        <v>15</v>
      </c>
      <c r="I77" s="574"/>
      <c r="J77" s="154"/>
      <c r="K77" s="575">
        <f>I75+L75</f>
        <v>646140.08000000031</v>
      </c>
      <c r="L77" s="576"/>
      <c r="M77" s="155"/>
      <c r="N77" s="155"/>
      <c r="P77" s="44"/>
      <c r="Q77" s="19"/>
    </row>
    <row r="78" spans="1:17" x14ac:dyDescent="0.25">
      <c r="D78" s="567" t="s">
        <v>16</v>
      </c>
      <c r="E78" s="567"/>
      <c r="F78" s="156">
        <f>F75-K77-C75</f>
        <v>1113109.92</v>
      </c>
      <c r="I78" s="157"/>
      <c r="J78" s="158"/>
    </row>
    <row r="79" spans="1:17" ht="18.75" x14ac:dyDescent="0.3">
      <c r="D79" s="568" t="s">
        <v>17</v>
      </c>
      <c r="E79" s="568"/>
      <c r="F79" s="101">
        <v>-1405309.97</v>
      </c>
      <c r="I79" s="569" t="s">
        <v>18</v>
      </c>
      <c r="J79" s="570"/>
      <c r="K79" s="571">
        <f>F81+F82+F83</f>
        <v>3400888.74</v>
      </c>
      <c r="L79" s="57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72">
        <f>-C4</f>
        <v>-3504178.07</v>
      </c>
      <c r="L81" s="571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60" t="s">
        <v>24</v>
      </c>
      <c r="E83" s="561"/>
      <c r="F83" s="173">
        <v>3567993.62</v>
      </c>
      <c r="I83" s="562" t="s">
        <v>220</v>
      </c>
      <c r="J83" s="563"/>
      <c r="K83" s="564">
        <f>K79+K81</f>
        <v>-103289.32999999961</v>
      </c>
      <c r="L83" s="56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8" t="s">
        <v>35</v>
      </c>
      <c r="J67" s="589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7"/>
      <c r="C1" s="549" t="s">
        <v>368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8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65">
        <f>SUM(M5:M40)</f>
        <v>2051765.3</v>
      </c>
      <c r="N49" s="565">
        <f>SUM(N5:N40)</f>
        <v>1741324</v>
      </c>
      <c r="P49" s="111">
        <f>SUM(P5:P40)</f>
        <v>4831473.13</v>
      </c>
      <c r="Q49" s="577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66"/>
      <c r="N50" s="566"/>
      <c r="P50" s="44"/>
      <c r="Q50" s="578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43">
        <f>M49+N49</f>
        <v>3793089.3</v>
      </c>
      <c r="N53" s="544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73" t="s">
        <v>15</v>
      </c>
      <c r="I79" s="574"/>
      <c r="J79" s="154"/>
      <c r="K79" s="575">
        <f>I77+L77</f>
        <v>739761.38</v>
      </c>
      <c r="L79" s="576"/>
      <c r="M79" s="155"/>
      <c r="N79" s="155"/>
      <c r="P79" s="44"/>
      <c r="Q79" s="19"/>
    </row>
    <row r="80" spans="1:17" x14ac:dyDescent="0.25">
      <c r="D80" s="567" t="s">
        <v>16</v>
      </c>
      <c r="E80" s="567"/>
      <c r="F80" s="156">
        <f>F77-K79-C77</f>
        <v>2011425.4899999998</v>
      </c>
      <c r="I80" s="157"/>
      <c r="J80" s="158"/>
    </row>
    <row r="81" spans="2:17" ht="18.75" x14ac:dyDescent="0.3">
      <c r="D81" s="568" t="s">
        <v>17</v>
      </c>
      <c r="E81" s="568"/>
      <c r="F81" s="101">
        <v>-2021696.34</v>
      </c>
      <c r="I81" s="569" t="s">
        <v>18</v>
      </c>
      <c r="J81" s="570"/>
      <c r="K81" s="571">
        <f>F83+F84+F85</f>
        <v>2945239.9399999995</v>
      </c>
      <c r="L81" s="571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72">
        <f>-C4</f>
        <v>-3567993.62</v>
      </c>
      <c r="L83" s="571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60" t="s">
        <v>24</v>
      </c>
      <c r="E85" s="561"/>
      <c r="F85" s="173">
        <v>3065283.79</v>
      </c>
      <c r="I85" s="562" t="s">
        <v>220</v>
      </c>
      <c r="J85" s="563"/>
      <c r="K85" s="564">
        <f>K81+K83</f>
        <v>-622753.68000000063</v>
      </c>
      <c r="L85" s="564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9"/>
      <c r="J36" s="580"/>
      <c r="K36" s="580"/>
      <c r="L36" s="581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9"/>
      <c r="J37" s="580"/>
      <c r="K37" s="580"/>
      <c r="L37" s="581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82" t="s">
        <v>35</v>
      </c>
      <c r="J40" s="583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84"/>
      <c r="J41" s="585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6"/>
      <c r="J42" s="587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8" t="s">
        <v>35</v>
      </c>
      <c r="J67" s="589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7"/>
      <c r="C1" s="549" t="s">
        <v>502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</row>
    <row r="2" spans="1:18" ht="16.5" thickBot="1" x14ac:dyDescent="0.3">
      <c r="B2" s="54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1" t="s">
        <v>0</v>
      </c>
      <c r="C3" s="552"/>
      <c r="D3" s="14"/>
      <c r="E3" s="15"/>
      <c r="F3" s="16"/>
      <c r="H3" s="553" t="s">
        <v>1</v>
      </c>
      <c r="I3" s="553"/>
      <c r="K3" s="18"/>
      <c r="L3" s="19"/>
      <c r="M3" s="20"/>
      <c r="P3" s="545" t="s">
        <v>2</v>
      </c>
      <c r="Q3" s="467" t="s">
        <v>509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56" t="s">
        <v>5</v>
      </c>
      <c r="F4" s="557"/>
      <c r="H4" s="558" t="s">
        <v>6</v>
      </c>
      <c r="I4" s="559"/>
      <c r="J4" s="25"/>
      <c r="K4" s="26"/>
      <c r="L4" s="27"/>
      <c r="M4" s="28" t="s">
        <v>7</v>
      </c>
      <c r="N4" s="29" t="s">
        <v>8</v>
      </c>
      <c r="P4" s="546"/>
      <c r="Q4" s="30" t="s">
        <v>9</v>
      </c>
      <c r="R4" s="600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65">
        <f>SUM(M5:M40)</f>
        <v>1683911.56</v>
      </c>
      <c r="N49" s="565">
        <f>SUM(N5:N40)</f>
        <v>1355406.15</v>
      </c>
      <c r="P49" s="111">
        <f>SUM(P5:P40)</f>
        <v>3685318.7</v>
      </c>
      <c r="Q49" s="577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66"/>
      <c r="N50" s="566"/>
      <c r="P50" s="44"/>
      <c r="Q50" s="578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43">
        <f>M49+N49</f>
        <v>3039317.71</v>
      </c>
      <c r="N53" s="54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3" t="s">
        <v>15</v>
      </c>
      <c r="I77" s="574"/>
      <c r="J77" s="154"/>
      <c r="K77" s="575">
        <f>I75+L75</f>
        <v>484126.00999999989</v>
      </c>
      <c r="L77" s="576"/>
      <c r="M77" s="155"/>
      <c r="N77" s="155"/>
      <c r="P77" s="44"/>
      <c r="Q77" s="19"/>
    </row>
    <row r="78" spans="1:17" x14ac:dyDescent="0.25">
      <c r="D78" s="567" t="s">
        <v>16</v>
      </c>
      <c r="E78" s="567"/>
      <c r="F78" s="156">
        <f>F75-K77-C75</f>
        <v>1743477.6000000003</v>
      </c>
      <c r="I78" s="157"/>
      <c r="J78" s="158"/>
    </row>
    <row r="79" spans="1:17" ht="18.75" x14ac:dyDescent="0.3">
      <c r="D79" s="568" t="s">
        <v>17</v>
      </c>
      <c r="E79" s="568"/>
      <c r="F79" s="101">
        <v>-1542483.8</v>
      </c>
      <c r="I79" s="569" t="s">
        <v>18</v>
      </c>
      <c r="J79" s="570"/>
      <c r="K79" s="571">
        <f>F81+F82+F83</f>
        <v>4235033.33</v>
      </c>
      <c r="L79" s="57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72">
        <f>-C4</f>
        <v>-3065283.79</v>
      </c>
      <c r="L81" s="571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60" t="s">
        <v>24</v>
      </c>
      <c r="E83" s="561"/>
      <c r="F83" s="173">
        <v>3897967.53</v>
      </c>
      <c r="I83" s="594" t="s">
        <v>25</v>
      </c>
      <c r="J83" s="595"/>
      <c r="K83" s="596">
        <f>K79+K81</f>
        <v>1169749.54</v>
      </c>
      <c r="L83" s="59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2023-09-11T21:59:53Z</dcterms:modified>
</cp:coreProperties>
</file>