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1" i="38" l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I145" i="215" l="1"/>
  <c r="I146" i="215"/>
  <c r="I147" i="215" s="1"/>
  <c r="I148" i="215" s="1"/>
  <c r="I149" i="215" s="1"/>
  <c r="I150" i="215" s="1"/>
  <c r="I151" i="215" s="1"/>
  <c r="I152" i="215" s="1"/>
  <c r="I153" i="215" s="1"/>
  <c r="I144" i="215"/>
  <c r="F25" i="117" l="1"/>
  <c r="T10" i="117"/>
  <c r="U10" i="117"/>
  <c r="AC9" i="54"/>
  <c r="V9" i="54"/>
  <c r="P27" i="54" l="1"/>
  <c r="P26" i="54"/>
  <c r="L10" i="187"/>
  <c r="S10" i="187"/>
  <c r="AM21" i="129"/>
  <c r="AM23" i="129"/>
  <c r="AM22" i="129"/>
  <c r="AQ22" i="129" s="1"/>
  <c r="AM20" i="129"/>
  <c r="AM19" i="129"/>
  <c r="AQ19" i="129" s="1"/>
  <c r="AB43" i="129"/>
  <c r="AM18" i="129"/>
  <c r="AQ18" i="129" s="1"/>
  <c r="AK17" i="129"/>
  <c r="AM17" i="129" s="1"/>
  <c r="AQ17" i="129" s="1"/>
  <c r="AM16" i="129"/>
  <c r="AQ16" i="129" s="1"/>
  <c r="AM15" i="129"/>
  <c r="AQ15" i="129" s="1"/>
  <c r="AM14" i="129"/>
  <c r="AM13" i="129"/>
  <c r="AM12" i="129"/>
  <c r="AM11" i="129"/>
  <c r="AM10" i="129"/>
  <c r="AQ10" i="129" s="1"/>
  <c r="AJ79" i="129"/>
  <c r="AL82" i="129" s="1"/>
  <c r="AM77" i="129"/>
  <c r="AQ77" i="129" s="1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8" i="129"/>
  <c r="AQ57" i="129"/>
  <c r="AM57" i="129"/>
  <c r="AM56" i="129"/>
  <c r="AQ56" i="129" s="1"/>
  <c r="AM55" i="129"/>
  <c r="AQ55" i="129" s="1"/>
  <c r="AQ54" i="129"/>
  <c r="AQ53" i="129"/>
  <c r="AM53" i="129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Q47" i="129"/>
  <c r="AM47" i="129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M40" i="129"/>
  <c r="AQ40" i="129" s="1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Q23" i="129"/>
  <c r="AQ21" i="129"/>
  <c r="AQ20" i="129"/>
  <c r="AQ14" i="129"/>
  <c r="AQ13" i="129"/>
  <c r="AQ12" i="129"/>
  <c r="AQ11" i="129"/>
  <c r="AP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P11" i="129" l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K79" i="129"/>
  <c r="AM79" i="129"/>
  <c r="AN6" i="129" l="1"/>
  <c r="AO6" i="129" s="1"/>
  <c r="AL84" i="129"/>
  <c r="F17" i="188" l="1"/>
  <c r="F16" i="188"/>
  <c r="AJ9" i="188"/>
  <c r="AM9" i="188" s="1"/>
  <c r="X23" i="188" l="1"/>
  <c r="Z23" i="188" s="1"/>
  <c r="X24" i="188"/>
  <c r="X25" i="188"/>
  <c r="X26" i="188"/>
  <c r="X27" i="188"/>
  <c r="Z27" i="188" s="1"/>
  <c r="X9" i="188"/>
  <c r="Z9" i="188" s="1"/>
  <c r="Z24" i="188"/>
  <c r="Z25" i="188"/>
  <c r="Z26" i="188"/>
  <c r="AF9" i="188"/>
  <c r="AF10" i="188" s="1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B21" i="208"/>
  <c r="B22" i="208"/>
  <c r="B23" i="208" s="1"/>
  <c r="B24" i="208" s="1"/>
  <c r="B25" i="208" s="1"/>
  <c r="B26" i="208" s="1"/>
  <c r="B27" i="208" s="1"/>
  <c r="B28" i="208" s="1"/>
  <c r="B29" i="208" s="1"/>
  <c r="B30" i="208" s="1"/>
  <c r="I21" i="208"/>
  <c r="I22" i="208"/>
  <c r="I23" i="208"/>
  <c r="I24" i="208"/>
  <c r="I25" i="208" s="1"/>
  <c r="I26" i="208" s="1"/>
  <c r="I27" i="208" s="1"/>
  <c r="I28" i="208" s="1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Z12" i="57"/>
  <c r="I10" i="237" l="1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9" i="215"/>
  <c r="F139" i="215" s="1"/>
  <c r="D114" i="215"/>
  <c r="F114" i="215" s="1"/>
  <c r="D140" i="215"/>
  <c r="F140" i="215" s="1"/>
  <c r="D115" i="215"/>
  <c r="F115" i="215" s="1"/>
  <c r="D116" i="215"/>
  <c r="F116" i="215" s="1"/>
  <c r="D117" i="215"/>
  <c r="F117" i="215" s="1"/>
  <c r="D127" i="215"/>
  <c r="F127" i="215" s="1"/>
  <c r="F144" i="215"/>
  <c r="D141" i="215"/>
  <c r="F141" i="215" s="1"/>
  <c r="J140" i="215" s="1"/>
  <c r="D128" i="215"/>
  <c r="F128" i="215" s="1"/>
  <c r="D118" i="215"/>
  <c r="F118" i="215" s="1"/>
  <c r="J142" i="215" s="1"/>
  <c r="D142" i="215"/>
  <c r="F142" i="215" s="1"/>
  <c r="D143" i="215"/>
  <c r="F143" i="215" s="1"/>
  <c r="J144" i="215" s="1"/>
  <c r="D145" i="215"/>
  <c r="F145" i="215" s="1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29" i="215"/>
  <c r="F129" i="215" s="1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4" i="188"/>
  <c r="X15" i="188"/>
  <c r="X16" i="188"/>
  <c r="X17" i="188"/>
  <c r="X18" i="188"/>
  <c r="X19" i="188"/>
  <c r="X21" i="188"/>
  <c r="X22" i="188"/>
  <c r="X20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3" i="188"/>
  <c r="J145" i="215" l="1"/>
  <c r="J143" i="215"/>
  <c r="J139" i="215"/>
  <c r="J141" i="215"/>
  <c r="D43" i="197"/>
  <c r="D25" i="156"/>
  <c r="C25" i="156"/>
  <c r="P10" i="187" l="1"/>
  <c r="D16" i="156" l="1"/>
  <c r="C16" i="156"/>
  <c r="F21" i="219" l="1"/>
  <c r="G10" i="203"/>
  <c r="G11" i="203"/>
  <c r="AB10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Q55" i="38"/>
  <c r="Q54" i="38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2" i="188"/>
  <c r="AT11" i="188"/>
  <c r="AT13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1" i="188"/>
  <c r="AJ20" i="188"/>
  <c r="AJ13" i="188"/>
  <c r="AJ24" i="188"/>
  <c r="AJ23" i="188"/>
  <c r="AJ22" i="188"/>
  <c r="AJ19" i="188"/>
  <c r="AJ18" i="188"/>
  <c r="AJ17" i="188"/>
  <c r="AJ16" i="188"/>
  <c r="AJ15" i="188"/>
  <c r="AJ14" i="188"/>
  <c r="AJ12" i="188"/>
  <c r="AJ11" i="188"/>
  <c r="AJ10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11" i="188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0" i="188"/>
  <c r="Z22" i="188"/>
  <c r="Z21" i="188"/>
  <c r="Z19" i="188"/>
  <c r="Z18" i="188"/>
  <c r="Z17" i="188"/>
  <c r="Z16" i="188"/>
  <c r="Z15" i="188"/>
  <c r="Z14" i="188"/>
  <c r="Z13" i="188"/>
  <c r="Z12" i="188"/>
  <c r="Z11" i="188"/>
  <c r="Z10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56" i="129"/>
  <c r="AF59" i="129"/>
  <c r="AB55" i="129"/>
  <c r="AB53" i="129"/>
  <c r="AB52" i="129"/>
  <c r="AF56" i="129" s="1"/>
  <c r="AB51" i="129"/>
  <c r="AB50" i="129"/>
  <c r="AF54" i="129" s="1"/>
  <c r="AF53" i="129"/>
  <c r="AB49" i="129"/>
  <c r="AF49" i="129" s="1"/>
  <c r="AB48" i="129"/>
  <c r="AB47" i="129"/>
  <c r="AB42" i="129"/>
  <c r="AF48" i="129"/>
  <c r="AB46" i="129"/>
  <c r="AB41" i="129"/>
  <c r="AF41" i="129" s="1"/>
  <c r="AB40" i="129"/>
  <c r="AF46" i="129" s="1"/>
  <c r="AB39" i="129"/>
  <c r="AB45" i="129"/>
  <c r="AB44" i="129"/>
  <c r="AF43" i="129" s="1"/>
  <c r="AB38" i="129"/>
  <c r="AB37" i="129"/>
  <c r="AB36" i="129"/>
  <c r="AB35" i="129"/>
  <c r="AB34" i="129"/>
  <c r="AF37" i="129"/>
  <c r="AB33" i="129"/>
  <c r="AF33" i="129" s="1"/>
  <c r="AB32" i="129"/>
  <c r="AF35" i="129"/>
  <c r="AB31" i="129"/>
  <c r="AF31" i="129" s="1"/>
  <c r="AB30" i="129"/>
  <c r="AF34" i="129" s="1"/>
  <c r="AB29" i="129"/>
  <c r="AB28" i="129"/>
  <c r="AF32" i="129" s="1"/>
  <c r="AB27" i="129"/>
  <c r="AB26" i="129"/>
  <c r="AB25" i="129"/>
  <c r="AF29" i="129" s="1"/>
  <c r="AB24" i="129"/>
  <c r="AF27" i="129"/>
  <c r="AB23" i="129"/>
  <c r="AF26" i="129"/>
  <c r="AB22" i="129"/>
  <c r="AB21" i="129"/>
  <c r="AB20" i="129"/>
  <c r="AF24" i="129" s="1"/>
  <c r="AB19" i="129"/>
  <c r="AF22" i="129"/>
  <c r="AB18" i="129"/>
  <c r="AB17" i="129"/>
  <c r="AF21" i="129" s="1"/>
  <c r="AB16" i="129"/>
  <c r="AB15" i="129"/>
  <c r="AF19" i="129" s="1"/>
  <c r="AB14" i="129"/>
  <c r="AF18" i="129" s="1"/>
  <c r="AB13" i="129"/>
  <c r="AB12" i="129"/>
  <c r="AF16" i="129" s="1"/>
  <c r="AF15" i="129"/>
  <c r="AB11" i="129"/>
  <c r="AF13" i="129"/>
  <c r="AB60" i="129"/>
  <c r="AF12" i="129"/>
  <c r="AB59" i="129"/>
  <c r="AB58" i="129"/>
  <c r="AF11" i="129" s="1"/>
  <c r="AF10" i="129"/>
  <c r="AE10" i="129"/>
  <c r="AE11" i="129" s="1"/>
  <c r="AE12" i="129" s="1"/>
  <c r="AE13" i="129" s="1"/>
  <c r="AB57" i="129"/>
  <c r="AF5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F45" i="129" l="1"/>
  <c r="AF44" i="129"/>
  <c r="AF50" i="129"/>
  <c r="AF40" i="129"/>
  <c r="AF14" i="129"/>
  <c r="AF36" i="129"/>
  <c r="AF52" i="129"/>
  <c r="AF55" i="129"/>
  <c r="AF58" i="129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7" i="129"/>
  <c r="AF20" i="129"/>
  <c r="AF23" i="129"/>
  <c r="AF28" i="129"/>
  <c r="AF39" i="129"/>
  <c r="AF42" i="129"/>
  <c r="AF25" i="129"/>
  <c r="AF30" i="129"/>
  <c r="AF38" i="129"/>
  <c r="AF47" i="129"/>
  <c r="AF51" i="129"/>
  <c r="AF60" i="129"/>
  <c r="AA6" i="57"/>
  <c r="AB6" i="57" s="1"/>
  <c r="AK6" i="188"/>
  <c r="AL6" i="188" s="1"/>
  <c r="Q5" i="54"/>
  <c r="R5" i="54" s="1"/>
  <c r="AB79" i="129"/>
  <c r="AC6" i="129" s="1"/>
  <c r="AD6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5" i="187"/>
  <c r="P16" i="187"/>
  <c r="P14" i="187"/>
  <c r="P13" i="187"/>
  <c r="P12" i="187"/>
  <c r="P11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D94" i="215" l="1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30" i="215"/>
  <c r="F130" i="215" s="1"/>
  <c r="J103" i="215" s="1"/>
  <c r="D131" i="215"/>
  <c r="F131" i="215" s="1"/>
  <c r="D132" i="215"/>
  <c r="F132" i="215" s="1"/>
  <c r="D103" i="215"/>
  <c r="F103" i="215" s="1"/>
  <c r="D104" i="215"/>
  <c r="F104" i="215" s="1"/>
  <c r="J107" i="215" s="1"/>
  <c r="D119" i="215"/>
  <c r="F119" i="215" s="1"/>
  <c r="D133" i="215"/>
  <c r="F133" i="215" s="1"/>
  <c r="D105" i="215"/>
  <c r="F105" i="215" s="1"/>
  <c r="D134" i="215"/>
  <c r="F134" i="215" s="1"/>
  <c r="D120" i="215"/>
  <c r="F120" i="215" s="1"/>
  <c r="D135" i="215"/>
  <c r="F135" i="215" s="1"/>
  <c r="D121" i="215"/>
  <c r="F121" i="215" s="1"/>
  <c r="J114" i="215" s="1"/>
  <c r="D106" i="215"/>
  <c r="F106" i="215" s="1"/>
  <c r="J115" i="215" s="1"/>
  <c r="D136" i="215"/>
  <c r="F136" i="215" s="1"/>
  <c r="D107" i="215"/>
  <c r="F107" i="215" s="1"/>
  <c r="J117" i="215" s="1"/>
  <c r="D122" i="215"/>
  <c r="F122" i="215" s="1"/>
  <c r="J118" i="215" s="1"/>
  <c r="D108" i="215"/>
  <c r="F108" i="215" s="1"/>
  <c r="J119" i="215" s="1"/>
  <c r="D137" i="215"/>
  <c r="F137" i="215" s="1"/>
  <c r="D109" i="215"/>
  <c r="F109" i="215" s="1"/>
  <c r="D110" i="215"/>
  <c r="F110" i="215" s="1"/>
  <c r="J122" i="215" s="1"/>
  <c r="D138" i="215"/>
  <c r="F138" i="215" s="1"/>
  <c r="D123" i="215"/>
  <c r="F123" i="215" s="1"/>
  <c r="D111" i="215"/>
  <c r="F111" i="215" s="1"/>
  <c r="D124" i="215"/>
  <c r="F124" i="215" s="1"/>
  <c r="J126" i="215" s="1"/>
  <c r="D125" i="215"/>
  <c r="F125" i="215" s="1"/>
  <c r="J127" i="215" s="1"/>
  <c r="D112" i="215"/>
  <c r="F112" i="215" s="1"/>
  <c r="J128" i="215" s="1"/>
  <c r="D126" i="215"/>
  <c r="F126" i="215" s="1"/>
  <c r="J129" i="215" s="1"/>
  <c r="D113" i="215"/>
  <c r="F113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J130" i="215" l="1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D27" i="129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5" i="188"/>
  <c r="F14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9" i="208" s="1"/>
  <c r="I30" i="208" s="1"/>
  <c r="I31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/>
  <c r="I105" i="215"/>
  <c r="I106" i="215"/>
  <c r="I107" i="215"/>
  <c r="I108" i="215"/>
  <c r="I109" i="215"/>
  <c r="I110" i="215"/>
  <c r="I111" i="215"/>
  <c r="I112" i="215"/>
  <c r="I113" i="215"/>
  <c r="I114" i="215"/>
  <c r="I115" i="215"/>
  <c r="I116" i="215"/>
  <c r="I117" i="215"/>
  <c r="I118" i="215"/>
  <c r="I119" i="215"/>
  <c r="I120" i="215"/>
  <c r="I121" i="215"/>
  <c r="I122" i="215"/>
  <c r="I123" i="215"/>
  <c r="I124" i="215"/>
  <c r="I125" i="215"/>
  <c r="I126" i="215"/>
  <c r="I127" i="215"/>
  <c r="I128" i="215"/>
  <c r="I129" i="215"/>
  <c r="I130" i="215"/>
  <c r="I131" i="215"/>
  <c r="I132" i="215"/>
  <c r="I133" i="215"/>
  <c r="I134" i="215"/>
  <c r="I135" i="215"/>
  <c r="I136" i="215"/>
  <c r="I137" i="215"/>
  <c r="I138" i="215"/>
  <c r="I139" i="215"/>
  <c r="I140" i="215"/>
  <c r="I141" i="215"/>
  <c r="I142" i="215"/>
  <c r="I143" i="215"/>
  <c r="I154" i="215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<sst xmlns="http://schemas.openxmlformats.org/spreadsheetml/2006/main" count="5477" uniqueCount="1008">
  <si>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</si>
  <si>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</si>
  <si>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</si>
  <si>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</si>
  <si>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</si>
  <si>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</si>
  <si>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</si>
  <si>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</si>
  <si>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</si>
  <si>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</si>
  <si>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</si>
  <si>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</si>
  <si>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</si>
  <si>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</si>
  <si>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</si>
  <si>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</si>
  <si>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</si>
  <si>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</si>
  <si>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</si>
  <si>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</si>
  <si>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</si>
  <si>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</si>
  <si>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</si>
  <si>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</si>
  <si>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</si>
  <si>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</si>
  <si>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</si>
  <si>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</si>
  <si>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</si>
  <si>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</si>
  <si>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</si>
  <si>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</si>
  <si>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</si>
  <si>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</si>
  <si>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</si>
  <si>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</si>
  <si>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</si>
  <si>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</si>
  <si>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</si>
  <si>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</si>
  <si>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</si>
  <si>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</si>
  <si>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</si>
  <si>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</si>
  <si>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</si>
  <si>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</si>
  <si>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</si>
  <si>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</si>
  <si>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</si>
  <si>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</si>
  <si>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</si>
  <si>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</si>
  <si>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</si>
  <si>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</si>
  <si>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</si>
  <si>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</si>
  <si>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</si>
  <si>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</si>
  <si>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</si>
  <si>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</si>
  <si>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</si>
  <si>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</si>
  <si>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</si>
  <si>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</si>
  <si>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</si>
  <si>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</si>
  <si>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</si>
  <si>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</si>
  <si>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</si>
  <si>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</si>
  <si>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</si>
  <si>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</si>
  <si>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</si>
  <si>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</si>
  <si>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</si>
  <si>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</si>
  <si>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</si>
  <si>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</si>
  <si>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</si>
  <si>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</si>
  <si>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</si>
  <si>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</si>
  <si>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</si>
  <si>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</si>
  <si>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</si>
  <si>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</si>
  <si>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</si>
  <si>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</si>
  <si>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</si>
  <si>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</si>
  <si>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</si>
  <si>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</si>
  <si>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</si>
  <si>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</si>
  <si>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</si>
  <si>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</si>
  <si>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</si>
  <si>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</si>
  <si>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</si>
  <si>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</si>
  <si>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</si>
  <si>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</si>
  <si>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</si>
  <si>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</si>
  <si>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</si>
  <si>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</si>
  <si>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</si>
  <si>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</si>
  <si>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</si>
  <si>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</si>
  <si>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</si>
  <si>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</si>
  <si>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</si>
  <si>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</si>
  <si>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</si>
  <si>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</si>
  <si>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</si>
  <si>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</si>
  <si>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</si>
  <si>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</si>
  <si>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</si>
  <si>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</si>
  <si>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</si>
  <si>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</si>
  <si>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</si>
  <si>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</si>
  <si>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</si>
  <si>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</si>
  <si>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</si>
  <si>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</si>
  <si>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</si>
  <si>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</si>
  <si>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</si>
  <si>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</si>
  <si>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</si>
  <si>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</si>
  <si>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</si>
  <si>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</si>
  <si>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</si>
  <si>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</si>
  <si>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</si>
  <si>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</si>
  <si>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</si>
  <si>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</si>
  <si>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</si>
  <si>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</si>
  <si>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</si>
  <si>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</si>
  <si>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</si>
  <si>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</si>
  <si>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</si>
  <si>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</si>
  <si>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</si>
  <si>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</si>
  <si>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</si>
  <si>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</si>
  <si>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</si>
  <si>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</si>
  <si>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</si>
  <si>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</si>
  <si>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</si>
  <si>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</si>
  <si>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</si>
  <si>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</si>
  <si>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</si>
  <si>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</si>
  <si>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</si>
  <si>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</si>
  <si>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</si>
  <si>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</si>
  <si>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</si>
  <si>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</si>
  <si>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</si>
  <si>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</si>
  <si>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</si>
  <si>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</si>
  <si>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</si>
  <si>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</si>
  <si>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</si>
  <si>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</si>
  <si>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</si>
  <si>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</si>
  <si>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</si>
  <si>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</si>
  <si>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</si>
  <si>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</si>
  <si>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</si>
  <si>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</si>
  <si>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</si>
  <si>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</si>
  <si>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</si>
  <si>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</si>
  <si>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</si>
  <si>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</si>
  <si>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</si>
  <si>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</si>
  <si>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</si>
  <si>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</si>
  <si>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</si>
  <si>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</si>
  <si>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</si>
  <si>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</si>
  <si>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</si>
  <si>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</si>
  <si>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</si>
  <si>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</si>
  <si>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</si>
  <si>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</si>
  <si>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</si>
  <si>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</si>
  <si>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</si>
  <si>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</si>
  <si>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</si>
  <si>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</si>
  <si>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</si>
  <si>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</si>
  <si>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</si>
  <si>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</si>
  <si>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</si>
  <si>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</si>
  <si>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</si>
  <si>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</si>
  <si>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</si>
  <si>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</si>
  <si>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</si>
  <si>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</si>
  <si>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</si>
  <si>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</si>
  <si>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</si>
  <si>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</si>
  <si>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</si>
  <si>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</si>
  <si>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</si>
  <si>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</si>
  <si>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</si>
  <si>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</si>
  <si>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</si>
  <si>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</si>
  <si>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</si>
  <si>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</si>
  <si>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</si>
  <si>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</si>
  <si>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</si>
  <si>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</si>
  <si>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</si>
  <si>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</si>
  <si>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</si>
  <si>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</si>
  <si>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</si>
  <si>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</si>
  <si>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</si>
  <si>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</si>
  <si>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</si>
  <si>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</si>
  <si>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</si>
  <si>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</si>
  <si>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</si>
  <si>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</si>
  <si>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</si>
  <si>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</si>
  <si>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</si>
  <si>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</si>
  <si>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</si>
  <si>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</si>
  <si>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</si>
  <si>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</si>
  <si>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</si>
  <si>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</si>
  <si>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</si>
  <si>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</si>
  <si>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</si>
  <si>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</si>
  <si>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</si>
  <si>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</si>
  <si>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</si>
  <si>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</si>
  <si>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</si>
  <si>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</si>
  <si>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</si>
  <si>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</si>
  <si>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</si>
  <si>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</si>
  <si>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</si>
  <si>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</si>
  <si>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</si>
  <si>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</si>
  <si>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</si>
  <si>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</si>
  <si>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</si>
  <si>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</si>
  <si>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</si>
  <si>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</si>
  <si>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</si>
  <si>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</si>
  <si>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</si>
  <si>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</si>
  <si>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</si>
  <si>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</si>
  <si>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</si>
  <si>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</si>
  <si>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</si>
  <si>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</si>
  <si>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</si>
  <si>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</si>
  <si>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</si>
  <si>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</si>
  <si>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</si>
  <si>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</si>
  <si>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</si>
  <si>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</si>
  <si>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</si>
  <si>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</si>
  <si>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</si>
  <si>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</si>
  <si>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</si>
  <si>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</si>
  <si>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</si>
  <si>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</si>
  <si>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</si>
  <si>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</si>
  <si>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</si>
  <si>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</si>
  <si>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</si>
  <si>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</si>
  <si>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</si>
  <si>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</si>
  <si>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</si>
  <si>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</si>
  <si>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</si>
  <si>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</si>
  <si>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</si>
  <si>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</si>
  <si>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</si>
  <si>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</si>
  <si>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</si>
  <si>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</si>
  <si>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</si>
  <si>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</si>
  <si>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</si>
  <si>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</si>
  <si>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</si>
  <si>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</si>
  <si>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</si>
  <si>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</si>
  <si>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</si>
  <si>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</si>
  <si>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</si>
  <si>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</si>
  <si>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</si>
  <si>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</si>
  <si>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</si>
  <si>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</si>
  <si>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</si>
  <si>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</si>
  <si>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</si>
  <si>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</si>
  <si>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</si>
  <si>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</si>
  <si>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</si>
  <si>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</si>
  <si>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</si>
  <si>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</si>
  <si>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</si>
  <si>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</si>
  <si>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</si>
  <si>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</si>
  <si>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</si>
  <si>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</si>
  <si>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</si>
  <si>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</si>
  <si>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</si>
  <si>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</si>
  <si>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</si>
  <si>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</si>
  <si>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</si>
  <si>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</si>
  <si>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</si>
  <si>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</si>
  <si>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</si>
  <si>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</si>
  <si>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</si>
  <si>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</si>
  <si>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</si>
  <si>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</si>
  <si>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</si>
  <si>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</si>
  <si>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</si>
  <si>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</si>
  <si>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</si>
  <si>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</si>
  <si>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</si>
  <si>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</si>
  <si>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</si>
  <si>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</si>
  <si>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</si>
  <si>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</si>
  <si>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</si>
  <si>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</si>
  <si>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</si>
  <si>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</si>
  <si>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</si>
  <si>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</si>
  <si>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</si>
  <si>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</si>
  <si>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</si>
  <si>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</si>
  <si>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</si>
  <si>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</si>
  <si>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</si>
  <si>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</si>
  <si>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</si>
  <si>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</si>
  <si>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</si>
  <si>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</si>
  <si>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</si>
  <si>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</si>
  <si>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</si>
  <si>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</si>
  <si>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</si>
  <si>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</si>
  <si>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</si>
  <si>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</si>
  <si>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</si>
  <si>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</si>
  <si>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</si>
  <si>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</si>
  <si>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</si>
  <si>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</si>
  <si>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</si>
  <si>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</si>
  <si>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</si>
  <si>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</si>
  <si>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</si>
  <si>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</si>
  <si>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</si>
  <si>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</si>
  <si>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</si>
  <si>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</si>
  <si>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</si>
  <si>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</si>
  <si>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</si>
  <si>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</si>
  <si>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</si>
  <si>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</si>
  <si>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</si>
  <si>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</si>
  <si>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</si>
  <si>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</si>
  <si>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</si>
  <si>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</si>
  <si>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</si>
  <si>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</si>
  <si>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</si>
  <si>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</si>
  <si>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</si>
  <si>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</si>
  <si>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</si>
  <si>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</si>
  <si>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</si>
  <si>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</si>
  <si>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</si>
  <si>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</si>
  <si>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</si>
  <si>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</si>
  <si>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</si>
  <si>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</si>
  <si>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</si>
  <si>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</si>
  <si>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</si>
  <si>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</si>
  <si>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</si>
  <si>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</si>
  <si>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</si>
  <si>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</si>
  <si>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</si>
  <si>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</si>
  <si>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</si>
  <si>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</si>
  <si>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</si>
  <si>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</si>
  <si>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</si>
  <si>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</si>
  <si>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</si>
  <si>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</si>
  <si>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</si>
  <si>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</si>
  <si>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</si>
  <si>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</si>
  <si>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</si>
  <si>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</si>
  <si>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</si>
  <si>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</si>
  <si>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</si>
  <si>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</si>
  <si>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</si>
  <si>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</si>
  <si>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</si>
  <si>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</si>
  <si>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</si>
  <si>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</si>
  <si>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</si>
  <si>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</si>
  <si>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</si>
  <si>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</si>
  <si>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</si>
  <si>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</si>
  <si>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</si>
  <si>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</si>
  <si>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</si>
  <si>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</si>
  <si>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</si>
  <si>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</si>
  <si>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</si>
  <si>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</si>
  <si>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</si>
  <si>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</si>
  <si>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</si>
  <si>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</si>
  <si>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</si>
  <si>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</si>
  <si>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</si>
  <si>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</si>
  <si>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</si>
  <si>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</si>
  <si>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</si>
  <si>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</si>
  <si>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</si>
  <si>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</si>
  <si>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</si>
  <si>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</si>
  <si>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</si>
  <si>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</si>
  <si>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</si>
  <si>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</si>
  <si>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</si>
  <si>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</si>
  <si>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</si>
  <si>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</si>
  <si>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</si>
  <si>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</si>
  <si>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</si>
  <si>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</si>
  <si>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</si>
  <si>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</si>
  <si>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</si>
  <si>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</si>
  <si>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</si>
  <si>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</si>
  <si>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</si>
  <si>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</si>
  <si>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</si>
  <si>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</si>
  <si>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</si>
  <si>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</si>
  <si>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</si>
  <si>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</si>
  <si>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</si>
  <si>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</si>
  <si>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</si>
  <si>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</si>
  <si>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</si>
  <si>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</si>
  <si>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</si>
  <si>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</si>
  <si>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</si>
  <si>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</si>
  <si>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</si>
  <si>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</si>
  <si>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</si>
  <si>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</si>
  <si>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</si>
  <si>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</si>
  <si>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</si>
  <si>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</si>
  <si>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</si>
  <si>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</si>
  <si>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</si>
  <si>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</si>
  <si>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</si>
  <si>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</si>
  <si>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</si>
  <si>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</si>
  <si>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</si>
  <si>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</si>
  <si>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</si>
  <si>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</si>
  <si>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</si>
  <si>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</si>
  <si>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</si>
  <si>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</si>
  <si>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</si>
  <si>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</si>
  <si>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</si>
  <si>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</si>
  <si>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</si>
  <si>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</si>
  <si>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</si>
  <si>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</si>
  <si>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</si>
  <si>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</si>
  <si>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</si>
  <si>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</si>
  <si>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</si>
  <si>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</si>
  <si>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</si>
  <si>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</si>
  <si>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</si>
  <si>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</si>
  <si>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</si>
  <si>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</si>
  <si>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</si>
  <si>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</si>
  <si>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</si>
  <si>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</si>
  <si>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</si>
  <si>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</si>
  <si>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</si>
  <si>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</si>
  <si>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</si>
  <si>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</si>
  <si>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</si>
  <si>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</si>
  <si>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</si>
  <si>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</si>
  <si>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</si>
  <si>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</si>
  <si>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</si>
  <si>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</si>
  <si>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</si>
  <si>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</si>
  <si>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</si>
  <si>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</si>
  <si>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</si>
  <si>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</si>
  <si>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</si>
  <si>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</si>
  <si>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</si>
  <si>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</si>
  <si>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</si>
  <si>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</si>
  <si>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</si>
  <si>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</si>
  <si>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</si>
  <si>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</si>
  <si>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</si>
  <si>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</si>
  <si>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</si>
  <si>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</si>
  <si>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</si>
  <si>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</si>
  <si>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</si>
  <si>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</si>
  <si>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</si>
  <si>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</si>
  <si>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</si>
  <si>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</si>
  <si>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</si>
  <si>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</si>
  <si>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</si>
  <si>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</si>
  <si>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</si>
  <si>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</si>
  <si>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</si>
  <si>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</si>
  <si>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</si>
  <si>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</si>
  <si>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</si>
  <si>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</si>
  <si>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</si>
  <si>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</si>
  <si>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</si>
  <si>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</si>
  <si>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</si>
  <si>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</si>
  <si>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</si>
  <si>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</si>
  <si>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</si>
  <si>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</si>
  <si>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</si>
  <si>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</si>
  <si>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</si>
  <si>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</si>
  <si>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</si>
  <si>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</si>
  <si>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</si>
  <si>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</si>
  <si>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</si>
  <si>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</si>
  <si>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</si>
  <si>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</si>
  <si>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</si>
  <si>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</si>
  <si>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</si>
  <si>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</si>
  <si>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</si>
  <si>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</si>
  <si>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</si>
  <si>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</si>
  <si>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</si>
  <si>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</si>
  <si>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</si>
  <si>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</si>
  <si>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</si>
  <si>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</si>
  <si>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</si>
  <si>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</si>
  <si>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</si>
  <si>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</si>
  <si>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</si>
  <si>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</si>
  <si>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</si>
  <si>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</si>
  <si>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</si>
  <si>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</si>
  <si>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</si>
  <si>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</si>
  <si>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</si>
  <si>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</si>
  <si>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</si>
  <si>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</si>
  <si>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</si>
  <si>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</si>
  <si>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</si>
  <si>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</si>
  <si>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</si>
  <si>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</si>
  <si>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</si>
  <si>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</si>
  <si>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</si>
  <si>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</si>
  <si>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</si>
  <si>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</si>
  <si>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</si>
  <si>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</si>
  <si>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</si>
  <si>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</si>
  <si>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</si>
  <si>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</si>
  <si>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</si>
  <si>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</si>
  <si>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</si>
  <si>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</si>
  <si>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</si>
  <si>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</si>
  <si>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</si>
  <si>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</si>
  <si>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</si>
  <si>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</si>
  <si>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</si>
  <si>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</si>
  <si>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</si>
  <si>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</si>
  <si>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</si>
  <si>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</si>
  <si>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</si>
  <si>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</si>
  <si>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</si>
  <si>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</si>
  <si>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</si>
  <si>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</si>
  <si>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</si>
  <si>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</si>
  <si>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</si>
  <si>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</si>
  <si>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</si>
  <si>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</si>
  <si>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</si>
  <si>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</si>
  <si>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</si>
  <si>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</si>
  <si>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</si>
  <si>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</si>
  <si>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</si>
  <si>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</si>
  <si>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</si>
  <si>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</si>
  <si>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</si>
  <si>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</si>
  <si>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</si>
  <si>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</si>
  <si>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</si>
  <si>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</si>
  <si>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</si>
  <si>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</si>
  <si>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</si>
  <si>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</si>
  <si>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</si>
  <si>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</si>
  <si>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</si>
  <si>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</si>
  <si>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</si>
  <si>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</si>
  <si>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</si>
  <si>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</si>
  <si>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</si>
  <si>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</si>
  <si>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</si>
  <si>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</si>
  <si>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</si>
  <si>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</si>
  <si>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</si>
  <si>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</si>
  <si>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</si>
  <si>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</si>
  <si>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</si>
  <si>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</si>
  <si>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</si>
  <si>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</si>
  <si>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</si>
  <si>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</si>
  <si>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</si>
  <si>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</si>
  <si>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</si>
  <si>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</si>
  <si>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</si>
  <si>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</si>
  <si>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</si>
  <si>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</si>
  <si>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</si>
  <si>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</si>
  <si>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</si>
  <si>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</si>
  <si>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</si>
  <si>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</si>
  <si>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</si>
  <si>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</si>
  <si>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</si>
  <si>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</si>
  <si>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</si>
  <si>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</si>
  <si>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</si>
  <si>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</si>
  <si>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</si>
  <si>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</si>
  <si>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</si>
  <si>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</si>
  <si>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</si>
  <si>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</si>
  <si>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</si>
  <si>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</si>
  <si>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</si>
  <si>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</si>
  <si>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</si>
  <si>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</si>
  <si>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</si>
  <si>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</si>
  <si>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</si>
  <si>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</si>
  <si>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</si>
  <si>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</si>
  <si>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</si>
  <si>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</si>
  <si>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</si>
  <si>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</si>
  <si>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</si>
  <si>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</si>
  <si>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</si>
  <si>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</si>
  <si>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</si>
  <si>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</si>
  <si>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</si>
  <si>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</si>
  <si>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</si>
  <si>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</si>
  <si>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</si>
  <si>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</si>
  <si>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</si>
  <si>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</si>
  <si>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</si>
  <si>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</si>
  <si>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</si>
  <si>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</si>
  <si>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</si>
  <si>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</si>
  <si>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</si>
  <si>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</si>
  <si>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</si>
  <si>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</si>
  <si>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</si>
  <si>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</si>
  <si>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</si>
  <si>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</si>
  <si>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</si>
  <si>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</si>
  <si>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</si>
  <si>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</si>
  <si>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</si>
  <si>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</si>
  <si>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</si>
  <si>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</si>
  <si>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</si>
  <si>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</si>
  <si>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</si>
  <si>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</si>
  <si>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</si>
  <si>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</si>
  <si>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</si>
  <si>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</si>
  <si>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</si>
  <si>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</si>
  <si>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</si>
  <si>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</si>
  <si>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</si>
  <si>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</si>
  <si>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</si>
  <si>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</si>
  <si>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</si>
  <si>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</si>
  <si>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</si>
  <si>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</si>
  <si>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</si>
  <si>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</si>
  <si>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</si>
  <si>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</si>
  <si>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</si>
  <si>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</si>
  <si>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</si>
  <si>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</si>
  <si>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</si>
  <si>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</si>
  <si>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</si>
  <si>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</si>
  <si>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</si>
  <si>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</si>
  <si>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</si>
  <si>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</si>
  <si>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</si>
  <si>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</si>
  <si>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</si>
  <si>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</si>
  <si>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</si>
  <si>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</si>
  <si>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</si>
  <si>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</si>
  <si>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</si>
  <si>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</si>
  <si>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</si>
  <si>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</si>
  <si>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</si>
  <si>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</si>
  <si>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</si>
  <si>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</si>
  <si>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</si>
  <si>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</si>
  <si>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</si>
  <si>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</si>
  <si>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</si>
  <si>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</si>
  <si>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</si>
  <si>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</si>
  <si>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</si>
  <si>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</si>
  <si>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</si>
  <si>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</si>
  <si>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</si>
  <si>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</si>
  <si>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</si>
  <si>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</si>
  <si>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</si>
  <si>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</si>
  <si>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</si>
  <si>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</si>
  <si>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</si>
  <si>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</si>
  <si>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</si>
  <si>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</si>
  <si>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</si>
  <si>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</si>
  <si>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</si>
  <si>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</si>
  <si>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</si>
  <si>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</si>
  <si>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</si>
  <si>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</si>
  <si>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</si>
  <si>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</si>
  <si>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</si>
  <si>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</si>
  <si>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</si>
  <si>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</si>
  <si>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</si>
  <si>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</si>
  <si>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</si>
  <si>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</si>
  <si>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</si>
  <si>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</si>
  <si>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</si>
  <si>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</si>
  <si>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</si>
  <si>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</si>
  <si>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</si>
  <si>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</si>
  <si>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</si>
  <si>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</si>
  <si>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</si>
  <si>
    <t>0888 E1</t>
  </si>
  <si>
    <t>0864 e1</t>
  </si>
  <si>
    <t>0697 e1</t>
  </si>
  <si>
    <t>CONTRA EXCEL 86K   pulpa blanca</t>
  </si>
  <si>
    <t>PRESTADO</t>
  </si>
  <si>
    <t>4-Eme-24</t>
  </si>
  <si>
    <t>0853 e1</t>
  </si>
  <si>
    <t>DIEZMILLO C/Hueso</t>
  </si>
  <si>
    <t>NC-FAV 82</t>
  </si>
  <si>
    <t>ESTO FUE DE LA ENTRADA DEL MES DE 9 NOV-23</t>
  </si>
  <si>
    <t xml:space="preserve">ODELPA </t>
  </si>
  <si>
    <t>FAV-81---NC-DAV3</t>
  </si>
  <si>
    <t>Transfer S 5-ENE-24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</si>
</sst>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7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  <xf numFmtId="2" fontId="79" fillId="10" borderId="5" xfId="0" applyNumberFormat="1" applyFont="1" applyFill="1" applyBorder="1" applyAlignment="1">
      <alignment horizontal="right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2" borderId="10" xfId="0" applyFont="1" applyFill="1" applyBorder="1" applyAlignment="1">
      <alignment horizontal="right"/>
    </xf>
    <xf numFmtId="2" fontId="79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15" xfId="0" applyNumberFormat="1" applyFont="1" applyFill="1" applyBorder="1"/>
    <xf numFmtId="11" fontId="7" fillId="0" borderId="10" xfId="0" applyNumberFormat="1" applyFont="1" applyBorder="1" applyAlignment="1">
      <alignment horizontal="right"/>
    </xf>
    <xf numFmtId="4" fontId="80" fillId="2" borderId="5" xfId="0" applyNumberFormat="1" applyFont="1" applyFill="1" applyBorder="1" applyAlignment="1">
      <alignment horizontal="right"/>
    </xf>
    <xf numFmtId="15" fontId="80" fillId="2" borderId="15" xfId="0" applyNumberFormat="1" applyFont="1" applyFill="1" applyBorder="1"/>
    <xf numFmtId="2" fontId="80" fillId="2" borderId="0" xfId="0" applyNumberFormat="1" applyFont="1" applyFill="1" applyAlignment="1">
      <alignment horizontal="right"/>
    </xf>
    <xf numFmtId="0" fontId="80" fillId="2" borderId="10" xfId="0" applyFont="1" applyFill="1" applyBorder="1" applyAlignment="1">
      <alignment horizontal="right"/>
    </xf>
    <xf numFmtId="4" fontId="80" fillId="0" borderId="5" xfId="0" applyNumberFormat="1" applyFont="1" applyFill="1" applyBorder="1" applyAlignment="1">
      <alignment horizontal="right"/>
    </xf>
    <xf numFmtId="44" fontId="68" fillId="0" borderId="0" xfId="1" applyFont="1" applyFill="1"/>
    <xf numFmtId="0" fontId="90" fillId="2" borderId="0" xfId="0" applyFont="1" applyFill="1" applyAlignment="1">
      <alignment horizontal="right"/>
    </xf>
    <xf numFmtId="2" fontId="68" fillId="2" borderId="5" xfId="0" applyNumberFormat="1" applyFont="1" applyFill="1" applyBorder="1" applyAlignment="1">
      <alignment horizontal="right"/>
    </xf>
    <xf numFmtId="168" fontId="68" fillId="2" borderId="51" xfId="0" applyNumberFormat="1" applyFont="1" applyFill="1" applyBorder="1"/>
    <xf numFmtId="0" fontId="68" fillId="2" borderId="10" xfId="0" applyFont="1" applyFill="1" applyBorder="1" applyAlignment="1">
      <alignment horizontal="right"/>
    </xf>
    <xf numFmtId="164" fontId="68" fillId="2" borderId="0" xfId="0" applyNumberFormat="1" applyFont="1" applyFill="1"/>
    <xf numFmtId="0" fontId="106" fillId="2" borderId="0" xfId="0" applyFont="1" applyFill="1" applyAlignment="1">
      <alignment horizontal="center"/>
    </xf>
    <xf numFmtId="44" fontId="80" fillId="7" borderId="0" xfId="1" applyFont="1" applyFill="1"/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2" fontId="7" fillId="23" borderId="37" xfId="0" applyNumberFormat="1" applyFont="1" applyFill="1" applyBorder="1" applyAlignment="1">
      <alignment horizontal="right"/>
    </xf>
    <xf numFmtId="15" fontId="7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0" fontId="21" fillId="23" borderId="0" xfId="0" applyFont="1" applyFill="1" applyAlignment="1">
      <alignment horizontal="center" wrapText="1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7" fillId="2" borderId="0" xfId="0" applyFont="1" applyFill="1" applyAlignment="1">
      <alignment horizontal="center"/>
    </xf>
    <xf numFmtId="0" fontId="68" fillId="2" borderId="33" xfId="0" applyFont="1" applyFill="1" applyBorder="1" applyAlignment="1">
      <alignment horizontal="center" vertical="center"/>
    </xf>
    <xf numFmtId="44" fontId="39" fillId="4" borderId="33" xfId="1" applyFont="1" applyFill="1" applyBorder="1" applyAlignment="1">
      <alignment vertical="center"/>
    </xf>
    <xf numFmtId="167" fontId="87" fillId="2" borderId="33" xfId="0" applyNumberFormat="1" applyFont="1" applyFill="1" applyBorder="1" applyAlignment="1">
      <alignment vertical="center" wrapText="1"/>
    </xf>
    <xf numFmtId="44" fontId="78" fillId="2" borderId="33" xfId="1" applyFont="1" applyFill="1" applyBorder="1" applyAlignment="1">
      <alignment horizontal="center" vertical="center"/>
    </xf>
    <xf numFmtId="44" fontId="78" fillId="2" borderId="33" xfId="1" applyFont="1" applyFill="1" applyBorder="1" applyAlignment="1"/>
    <xf numFmtId="167" fontId="87" fillId="2" borderId="33" xfId="0" applyNumberFormat="1" applyFont="1" applyFill="1" applyBorder="1"/>
    <xf numFmtId="167" fontId="79" fillId="2" borderId="33" xfId="0" applyNumberFormat="1" applyFont="1" applyFill="1" applyBorder="1" applyAlignment="1">
      <alignment vertical="center" wrapText="1"/>
    </xf>
    <xf numFmtId="167" fontId="76" fillId="2" borderId="96" xfId="0" applyNumberFormat="1" applyFont="1" applyFill="1" applyBorder="1" applyAlignment="1">
      <alignment horizontal="center"/>
    </xf>
    <xf numFmtId="44" fontId="76" fillId="2" borderId="33" xfId="1" applyFont="1" applyFill="1" applyBorder="1" applyAlignment="1"/>
    <xf numFmtId="167" fontId="76" fillId="2" borderId="67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FF"/>
      <color rgb="FF00FF00"/>
      <color rgb="FFFF33CC"/>
      <color rgb="FF99FFCC"/>
      <color rgb="FF66FFFF"/>
      <color rgb="FFCC9900"/>
      <color rgb="FFFFCC99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H119" activePane="bottomRight" state="frozen"/>
      <selection pane="topRight" activeCell="B1" sqref="B1"/>
      <selection pane="bottomLeft" activeCell="A3" sqref="A3"/>
      <selection pane="bottomRight" activeCell="Q123" sqref="Q123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4" bestFit="1" customWidth="1"/>
    <col min="7" max="7" width="7.28515625" style="71" customWidth="1"/>
    <col min="8" max="8" width="14.7109375" style="626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7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5" t="s">
        <v>380</v>
      </c>
      <c r="C1" s="440"/>
      <c r="D1" s="441"/>
      <c r="E1" s="442"/>
      <c r="F1" s="1237"/>
      <c r="G1" s="1238"/>
      <c r="H1" s="620"/>
      <c r="I1" s="443"/>
      <c r="J1" s="444"/>
      <c r="K1" s="1542" t="s">
        <v>26</v>
      </c>
      <c r="L1" s="497"/>
      <c r="M1" s="1544" t="s">
        <v>27</v>
      </c>
      <c r="N1" s="569"/>
      <c r="P1" s="597" t="s">
        <v>38</v>
      </c>
      <c r="Q1" s="1540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39" t="s">
        <v>3</v>
      </c>
      <c r="G2" s="1240" t="s">
        <v>8</v>
      </c>
      <c r="H2" s="627" t="s">
        <v>5</v>
      </c>
      <c r="I2" s="252" t="s">
        <v>6</v>
      </c>
      <c r="K2" s="1543"/>
      <c r="L2" s="498" t="s">
        <v>29</v>
      </c>
      <c r="M2" s="1545"/>
      <c r="N2" s="570" t="s">
        <v>29</v>
      </c>
      <c r="O2" s="678" t="s">
        <v>30</v>
      </c>
      <c r="P2" s="598" t="s">
        <v>39</v>
      </c>
      <c r="Q2" s="1541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5">
        <f>PIERNA!F3</f>
        <v>0</v>
      </c>
      <c r="G3" s="71">
        <f>PIERNA!G3</f>
        <v>0</v>
      </c>
      <c r="H3" s="628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9"/>
      <c r="P3" s="360"/>
      <c r="Q3" s="227"/>
      <c r="R3" s="505"/>
      <c r="S3" s="644">
        <f t="shared" ref="S3:S31" si="0">Q3+M3+K3+P3</f>
        <v>0</v>
      </c>
      <c r="T3" s="644" t="e">
        <f>S3/H3</f>
        <v>#DIV/0!</v>
      </c>
    </row>
    <row r="4" spans="1:29" s="147" customFormat="1" ht="35.25" customHeight="1" x14ac:dyDescent="0.3">
      <c r="A4" s="96">
        <v>1</v>
      </c>
      <c r="B4" s="696" t="str">
        <f>PIERNA!B4</f>
        <v>SEABOARD FOODS</v>
      </c>
      <c r="C4" s="252" t="str">
        <f>PIERNA!C4</f>
        <v>Seaboard</v>
      </c>
      <c r="D4" s="977" t="str">
        <f>PIERNA!D4</f>
        <v>PED. 106554187</v>
      </c>
      <c r="E4" s="978">
        <f>PIERNA!E4</f>
        <v>45258</v>
      </c>
      <c r="F4" s="1241">
        <f>PIERNA!F4</f>
        <v>17966.669999999998</v>
      </c>
      <c r="G4" s="256">
        <f>PIERNA!G4</f>
        <v>20</v>
      </c>
      <c r="H4" s="629">
        <f>PIERNA!H4</f>
        <v>18040.2</v>
      </c>
      <c r="I4" s="522">
        <f>PIERNA!I4</f>
        <v>-73.530000000002474</v>
      </c>
      <c r="J4" s="1234" t="str">
        <f>PIERNA!K6</f>
        <v>NLSE23-212</v>
      </c>
      <c r="K4" s="914">
        <v>12424</v>
      </c>
      <c r="L4" s="929" t="s">
        <v>449</v>
      </c>
      <c r="M4" s="914">
        <v>37120</v>
      </c>
      <c r="N4" s="959" t="s">
        <v>451</v>
      </c>
      <c r="O4" s="960" t="s">
        <v>548</v>
      </c>
      <c r="P4" s="1328">
        <v>4060</v>
      </c>
      <c r="Q4" s="450">
        <f>37461.25*17.137</f>
        <v>641973.44125000003</v>
      </c>
      <c r="R4" s="970" t="s">
        <v>445</v>
      </c>
      <c r="S4" s="644">
        <f>Q4</f>
        <v>641973.44125000003</v>
      </c>
      <c r="T4" s="644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5" t="str">
        <f>PIERNA!C5</f>
        <v>Seaboard</v>
      </c>
      <c r="D5" s="977" t="str">
        <f>PIERNA!D5</f>
        <v>PED. 106623821</v>
      </c>
      <c r="E5" s="978">
        <f>PIERNA!E5</f>
        <v>45259</v>
      </c>
      <c r="F5" s="1241">
        <f>PIERNA!F5</f>
        <v>17917.439999999999</v>
      </c>
      <c r="G5" s="256">
        <f>PIERNA!G5</f>
        <v>20</v>
      </c>
      <c r="H5" s="629">
        <f>PIERNA!H5</f>
        <v>17878</v>
      </c>
      <c r="I5" s="522">
        <f>PIERNA!I5</f>
        <v>39.43999999999869</v>
      </c>
      <c r="J5" s="1235" t="str">
        <f>PIERNA!U6</f>
        <v>NLSE23-213</v>
      </c>
      <c r="K5" s="347">
        <v>19814</v>
      </c>
      <c r="L5" s="929" t="s">
        <v>452</v>
      </c>
      <c r="M5" s="914">
        <v>37120</v>
      </c>
      <c r="N5" s="959" t="s">
        <v>452</v>
      </c>
      <c r="O5" s="960" t="s">
        <v>549</v>
      </c>
      <c r="P5" s="1328">
        <v>4060</v>
      </c>
      <c r="Q5" s="450">
        <f>37124.05*17.22</f>
        <v>639276.14100000006</v>
      </c>
      <c r="R5" s="970" t="s">
        <v>446</v>
      </c>
      <c r="S5" s="644">
        <f>Q5+M5+K5+P5</f>
        <v>700270.14100000006</v>
      </c>
      <c r="T5" s="644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5" t="str">
        <f>PIERNA!C6</f>
        <v>Seaboard</v>
      </c>
      <c r="D6" s="977" t="str">
        <f>PIERNA!D6</f>
        <v>PED. 106633994</v>
      </c>
      <c r="E6" s="978">
        <f>PIERNA!E6</f>
        <v>45259</v>
      </c>
      <c r="F6" s="1241">
        <f>PIERNA!F6</f>
        <v>18850.2</v>
      </c>
      <c r="G6" s="256">
        <f>PIERNA!G6</f>
        <v>21</v>
      </c>
      <c r="H6" s="629">
        <f>PIERNA!H6</f>
        <v>18950</v>
      </c>
      <c r="I6" s="522">
        <f>PIERNA!I6</f>
        <v>-99.799999999999272</v>
      </c>
      <c r="J6" s="1236" t="str">
        <f>PIERNA!AE6</f>
        <v>ACCE23-20</v>
      </c>
      <c r="K6" s="1211"/>
      <c r="L6" s="1212"/>
      <c r="M6" s="914"/>
      <c r="N6" s="959"/>
      <c r="O6" s="964"/>
      <c r="P6" s="1328">
        <v>0</v>
      </c>
      <c r="Q6" s="451"/>
      <c r="R6" s="975"/>
      <c r="S6" s="644">
        <f t="shared" si="0"/>
        <v>0</v>
      </c>
      <c r="T6" s="644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5" t="str">
        <f>PIERNA!C7</f>
        <v>Seaboard</v>
      </c>
      <c r="D7" s="977" t="str">
        <f>PIERNA!D7</f>
        <v>PED. 106820219</v>
      </c>
      <c r="E7" s="978">
        <f>PIERNA!E7</f>
        <v>45261</v>
      </c>
      <c r="F7" s="1241">
        <f>PIERNA!F7</f>
        <v>18030.13</v>
      </c>
      <c r="G7" s="256">
        <f>PIERNA!G7</f>
        <v>20</v>
      </c>
      <c r="H7" s="629">
        <f>PIERNA!H7</f>
        <v>18149.099999999999</v>
      </c>
      <c r="I7" s="522">
        <f>PIERNA!I7</f>
        <v>-118.96999999999753</v>
      </c>
      <c r="J7" s="1247" t="str">
        <f>PIERNA!AO6</f>
        <v>NLSE23-214</v>
      </c>
      <c r="K7" s="1211">
        <v>19964</v>
      </c>
      <c r="L7" s="1212" t="s">
        <v>452</v>
      </c>
      <c r="M7" s="1211">
        <v>37120</v>
      </c>
      <c r="N7" s="1281" t="s">
        <v>454</v>
      </c>
      <c r="O7" s="960" t="s">
        <v>550</v>
      </c>
      <c r="P7" s="1328">
        <v>4147</v>
      </c>
      <c r="Q7" s="1041">
        <f>37687.3*17.195</f>
        <v>648033.1235000001</v>
      </c>
      <c r="R7" s="1042" t="s">
        <v>447</v>
      </c>
      <c r="S7" s="644">
        <f t="shared" si="0"/>
        <v>709264.1235000001</v>
      </c>
      <c r="T7" s="644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2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41">
        <f>PIERNA!F8</f>
        <v>17785.87</v>
      </c>
      <c r="G8" s="256">
        <f>PIERNA!G8</f>
        <v>20</v>
      </c>
      <c r="H8" s="629">
        <f>PIERNA!H8</f>
        <v>17832.5</v>
      </c>
      <c r="I8" s="522">
        <f>PIERNA!I8</f>
        <v>-46.630000000001019</v>
      </c>
      <c r="J8" s="1248" t="str">
        <f>PIERNA!AY6</f>
        <v>NLSE23-215</v>
      </c>
      <c r="K8" s="1211">
        <v>10124</v>
      </c>
      <c r="L8" s="1284" t="s">
        <v>454</v>
      </c>
      <c r="M8" s="1211">
        <v>37120</v>
      </c>
      <c r="N8" s="1281" t="s">
        <v>443</v>
      </c>
      <c r="O8" s="960" t="s">
        <v>551</v>
      </c>
      <c r="P8" s="1328">
        <v>4118</v>
      </c>
      <c r="Q8" s="1041">
        <f>37768.96*17.198</f>
        <v>649550.57408000005</v>
      </c>
      <c r="R8" s="1042" t="s">
        <v>448</v>
      </c>
      <c r="S8" s="644">
        <f t="shared" si="0"/>
        <v>700912.57408000005</v>
      </c>
      <c r="T8" s="644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41">
        <f>PIERNA!F9</f>
        <v>18185.78</v>
      </c>
      <c r="G9" s="256">
        <f>PIERNA!G9</f>
        <v>20</v>
      </c>
      <c r="H9" s="629">
        <f>PIERNA!H9</f>
        <v>18287.7</v>
      </c>
      <c r="I9" s="522">
        <f>PIERNA!I9</f>
        <v>-101.92000000000189</v>
      </c>
      <c r="J9" s="1248" t="str">
        <f>PIERNA!BI6</f>
        <v>NLSE23-216</v>
      </c>
      <c r="K9" s="1411">
        <f>10124+2150</f>
        <v>12274</v>
      </c>
      <c r="L9" s="936" t="s">
        <v>444</v>
      </c>
      <c r="M9" s="914">
        <v>40948</v>
      </c>
      <c r="N9" s="961" t="s">
        <v>461</v>
      </c>
      <c r="O9" s="962">
        <v>2247691</v>
      </c>
      <c r="P9" s="450">
        <v>0</v>
      </c>
      <c r="Q9" s="1039">
        <f>39088.3*17.14</f>
        <v>669973.46200000006</v>
      </c>
      <c r="R9" s="1040" t="s">
        <v>448</v>
      </c>
      <c r="S9" s="644">
        <f>Q9+M9+K9</f>
        <v>723195.46200000006</v>
      </c>
      <c r="T9" s="644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41">
        <f>PIERNA!F10</f>
        <v>18148.3</v>
      </c>
      <c r="G10" s="256">
        <f>PIERNA!G10</f>
        <v>20</v>
      </c>
      <c r="H10" s="629">
        <f>PIERNA!H10</f>
        <v>18130.8</v>
      </c>
      <c r="I10" s="522">
        <f>PIERNA!I10</f>
        <v>17.5</v>
      </c>
      <c r="J10" s="1248" t="str">
        <f>PIERNA!BS6</f>
        <v>NLSE23-217</v>
      </c>
      <c r="K10" s="914">
        <v>12424</v>
      </c>
      <c r="L10" s="918" t="s">
        <v>468</v>
      </c>
      <c r="M10" s="914">
        <v>317120</v>
      </c>
      <c r="N10" s="961" t="s">
        <v>469</v>
      </c>
      <c r="O10" s="964">
        <v>2248614</v>
      </c>
      <c r="P10" s="450"/>
      <c r="Q10" s="1043">
        <f>40359.73*17.07</f>
        <v>688940.59110000008</v>
      </c>
      <c r="R10" s="1044" t="s">
        <v>449</v>
      </c>
      <c r="S10" s="644">
        <f>Q10+M10+K10</f>
        <v>1018484.5911000001</v>
      </c>
      <c r="T10" s="644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41">
        <f>PIERNA!F11</f>
        <v>19014.52</v>
      </c>
      <c r="G11" s="256">
        <f>PIERNA!G11</f>
        <v>21</v>
      </c>
      <c r="H11" s="629">
        <f>PIERNA!H11</f>
        <v>19059.099999999999</v>
      </c>
      <c r="I11" s="522">
        <f>PIERNA!I11</f>
        <v>-44.579999999998108</v>
      </c>
      <c r="J11" s="1249">
        <f>PIERNA!CC6</f>
        <v>11375</v>
      </c>
      <c r="K11" s="914"/>
      <c r="L11" s="918"/>
      <c r="M11" s="914"/>
      <c r="N11" s="961"/>
      <c r="O11" s="960"/>
      <c r="P11" s="450"/>
      <c r="Q11" s="1142"/>
      <c r="R11" s="1143"/>
      <c r="S11" s="644">
        <f t="shared" si="0"/>
        <v>0</v>
      </c>
      <c r="T11" s="644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41">
        <f>PIERNA!F12</f>
        <v>18994.29</v>
      </c>
      <c r="G12" s="256">
        <f>PIERNA!G12</f>
        <v>21</v>
      </c>
      <c r="H12" s="629">
        <f>PIERNA!H12</f>
        <v>19071.599999999999</v>
      </c>
      <c r="I12" s="522">
        <f>PIERNA!I12</f>
        <v>-77.309999999997672</v>
      </c>
      <c r="J12" s="1251" t="str">
        <f>PIERNA!CM6</f>
        <v>ACCSE23-21</v>
      </c>
      <c r="K12" s="914"/>
      <c r="L12" s="929"/>
      <c r="M12" s="914"/>
      <c r="N12" s="961"/>
      <c r="O12" s="960"/>
      <c r="P12" s="450"/>
      <c r="Q12" s="450"/>
      <c r="R12" s="963"/>
      <c r="S12" s="644">
        <f>Q12+M12+K12</f>
        <v>0</v>
      </c>
      <c r="T12" s="644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41">
        <f>PIERNA!F13</f>
        <v>17962.14</v>
      </c>
      <c r="G13" s="256">
        <f>PIERNA!G13</f>
        <v>20</v>
      </c>
      <c r="H13" s="629">
        <f>PIERNA!H13</f>
        <v>17944.2</v>
      </c>
      <c r="I13" s="522">
        <f>PIERNA!I13</f>
        <v>17.93999999999869</v>
      </c>
      <c r="J13" s="1252" t="str">
        <f>PIERNA!CW6</f>
        <v>NLSE23-219</v>
      </c>
      <c r="K13" s="914">
        <v>18732</v>
      </c>
      <c r="L13" s="929" t="s">
        <v>469</v>
      </c>
      <c r="M13" s="914">
        <v>37120</v>
      </c>
      <c r="N13" s="961" t="s">
        <v>471</v>
      </c>
      <c r="O13" s="960">
        <v>2249058</v>
      </c>
      <c r="P13" s="724"/>
      <c r="Q13" s="1039">
        <f>39943.73*17.28</f>
        <v>690227.65440000012</v>
      </c>
      <c r="R13" s="1143" t="s">
        <v>450</v>
      </c>
      <c r="S13" s="644">
        <f t="shared" si="0"/>
        <v>746079.65440000012</v>
      </c>
      <c r="T13" s="644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41">
        <f>PIERNA!F14</f>
        <v>18008.28</v>
      </c>
      <c r="G14" s="256">
        <f>PIERNA!G14</f>
        <v>20</v>
      </c>
      <c r="H14" s="629">
        <f>PIERNA!H14</f>
        <v>17989.2</v>
      </c>
      <c r="I14" s="522">
        <f>PIERNA!I14</f>
        <v>19.079999999998108</v>
      </c>
      <c r="J14" s="1248" t="str">
        <f>PIERNA!DG6</f>
        <v>NLSE23-218</v>
      </c>
      <c r="K14" s="914">
        <v>12274</v>
      </c>
      <c r="L14" s="965" t="s">
        <v>469</v>
      </c>
      <c r="M14" s="914">
        <v>40948</v>
      </c>
      <c r="N14" s="961" t="s">
        <v>461</v>
      </c>
      <c r="O14" s="964">
        <v>2249057</v>
      </c>
      <c r="P14" s="600"/>
      <c r="Q14" s="1039">
        <f>40044.7*17.28</f>
        <v>691972.41599999997</v>
      </c>
      <c r="R14" s="1282" t="s">
        <v>450</v>
      </c>
      <c r="S14" s="644">
        <f>Q14+M14+K14</f>
        <v>745194.41599999997</v>
      </c>
      <c r="T14" s="644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2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41">
        <f>PIERNA!F15</f>
        <v>18047.07</v>
      </c>
      <c r="G15" s="256">
        <f>PIERNA!G15</f>
        <v>20</v>
      </c>
      <c r="H15" s="629">
        <f>PIERNA!H15</f>
        <v>18074.599999999999</v>
      </c>
      <c r="I15" s="522">
        <f>PIERNA!I15</f>
        <v>-27.529999999998836</v>
      </c>
      <c r="J15" s="1252" t="str">
        <f>PIERNA!DQ6</f>
        <v>NLSE23-221</v>
      </c>
      <c r="K15" s="914">
        <v>19582</v>
      </c>
      <c r="L15" s="965" t="s">
        <v>471</v>
      </c>
      <c r="M15" s="914">
        <v>37120</v>
      </c>
      <c r="N15" s="937" t="s">
        <v>472</v>
      </c>
      <c r="O15" s="960">
        <v>2249060</v>
      </c>
      <c r="P15" s="724"/>
      <c r="Q15" s="347">
        <f>40158.81*17.295</f>
        <v>694546.61895000003</v>
      </c>
      <c r="R15" s="967" t="s">
        <v>457</v>
      </c>
      <c r="S15" s="644">
        <f>Q15+M15+K15</f>
        <v>751248.61895000003</v>
      </c>
      <c r="T15" s="644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2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41">
        <f>PIERNA!F16</f>
        <v>17842.13</v>
      </c>
      <c r="G16" s="256">
        <f>PIERNA!G16</f>
        <v>20</v>
      </c>
      <c r="H16" s="629">
        <f>PIERNA!H16</f>
        <v>17833.3</v>
      </c>
      <c r="I16" s="522">
        <f>PIERNA!I16</f>
        <v>8.8300000000017462</v>
      </c>
      <c r="J16" s="1253" t="str">
        <f>PIERNA!EA6</f>
        <v>NLSE23-222</v>
      </c>
      <c r="K16" s="914">
        <v>12424</v>
      </c>
      <c r="L16" s="929" t="s">
        <v>472</v>
      </c>
      <c r="M16" s="914">
        <v>37120</v>
      </c>
      <c r="N16" s="937" t="s">
        <v>472</v>
      </c>
      <c r="O16" s="960">
        <v>2250333</v>
      </c>
      <c r="P16" s="450"/>
      <c r="Q16" s="450">
        <f>39874.29*17.21</f>
        <v>686236.53090000001</v>
      </c>
      <c r="R16" s="963" t="s">
        <v>467</v>
      </c>
      <c r="S16" s="644">
        <f t="shared" si="0"/>
        <v>735780.53090000001</v>
      </c>
      <c r="T16" s="644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3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41">
        <f>PIERNA!F17</f>
        <v>18049.72</v>
      </c>
      <c r="G17" s="256">
        <f>PIERNA!G17</f>
        <v>20</v>
      </c>
      <c r="H17" s="629">
        <f>PIERNA!H17</f>
        <v>18082.8</v>
      </c>
      <c r="I17" s="522">
        <f>PIERNA!I17</f>
        <v>-33.079999999998108</v>
      </c>
      <c r="J17" s="1253" t="str">
        <f>PIERNA!EK6</f>
        <v>NLSE23-220</v>
      </c>
      <c r="K17" s="914">
        <v>12434</v>
      </c>
      <c r="L17" s="965" t="s">
        <v>471</v>
      </c>
      <c r="M17" s="914">
        <v>40948</v>
      </c>
      <c r="N17" s="961" t="s">
        <v>465</v>
      </c>
      <c r="O17" s="960">
        <v>2249059</v>
      </c>
      <c r="P17" s="707"/>
      <c r="Q17" s="1142">
        <f>40176.95*17.43</f>
        <v>700284.23849999998</v>
      </c>
      <c r="R17" s="1143" t="s">
        <v>453</v>
      </c>
      <c r="S17" s="644">
        <f>Q17+M17+K17</f>
        <v>753666.23849999998</v>
      </c>
      <c r="T17" s="644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2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41">
        <f>PIERNA!F18</f>
        <v>17754.88</v>
      </c>
      <c r="G18" s="256">
        <f>PIERNA!G18</f>
        <v>20</v>
      </c>
      <c r="H18" s="629">
        <f>PIERNA!H18</f>
        <v>17872.2</v>
      </c>
      <c r="I18" s="522">
        <f>PIERNA!I18</f>
        <v>-117.31999999999971</v>
      </c>
      <c r="J18" s="1283" t="str">
        <f>PIERNA!EU6</f>
        <v>NLSE23-223</v>
      </c>
      <c r="K18" s="914">
        <v>19964</v>
      </c>
      <c r="L18" s="965" t="s">
        <v>462</v>
      </c>
      <c r="M18" s="914">
        <v>37120</v>
      </c>
      <c r="N18" s="937" t="s">
        <v>462</v>
      </c>
      <c r="O18" s="964">
        <v>2250334</v>
      </c>
      <c r="P18" s="599"/>
      <c r="Q18" s="450">
        <f>39744.8*17.305</f>
        <v>687783.76400000008</v>
      </c>
      <c r="R18" s="966" t="s">
        <v>458</v>
      </c>
      <c r="S18" s="644">
        <f>Q18+M18+K18</f>
        <v>744867.76400000008</v>
      </c>
      <c r="T18" s="644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41">
        <f>PIERNA!F19</f>
        <v>18931.86</v>
      </c>
      <c r="G19" s="256">
        <f>PIERNA!G19</f>
        <v>21</v>
      </c>
      <c r="H19" s="629">
        <f>PIERNA!H19</f>
        <v>18941</v>
      </c>
      <c r="I19" s="522">
        <f>PIERNA!I19</f>
        <v>-9.1399999999994179</v>
      </c>
      <c r="J19" s="1276">
        <f>PIERNA!FE6</f>
        <v>11376</v>
      </c>
      <c r="K19" s="914"/>
      <c r="L19" s="965"/>
      <c r="M19" s="914"/>
      <c r="N19" s="937"/>
      <c r="O19" s="964"/>
      <c r="P19" s="600"/>
      <c r="Q19" s="450"/>
      <c r="R19" s="959"/>
      <c r="S19" s="644">
        <f>Q19+M19+K19</f>
        <v>0</v>
      </c>
      <c r="T19" s="644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41">
        <f>PIERNA!F20</f>
        <v>18675.47</v>
      </c>
      <c r="G20" s="256">
        <f>PIERNA!G20</f>
        <v>21</v>
      </c>
      <c r="H20" s="629">
        <f>PIERNA!H20</f>
        <v>18770.400000000001</v>
      </c>
      <c r="I20" s="522">
        <f>PIERNA!I20</f>
        <v>-94.930000000000291</v>
      </c>
      <c r="J20" s="1277" t="str">
        <f>PIERNA!FO6</f>
        <v>ACCSE23-22</v>
      </c>
      <c r="K20" s="914"/>
      <c r="L20" s="965"/>
      <c r="M20" s="914"/>
      <c r="N20" s="937"/>
      <c r="O20" s="964"/>
      <c r="P20" s="600"/>
      <c r="Q20" s="450"/>
      <c r="R20" s="959"/>
      <c r="S20" s="644">
        <f t="shared" si="0"/>
        <v>0</v>
      </c>
      <c r="T20" s="644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41">
        <f>PIERNA!F21</f>
        <v>17956.12</v>
      </c>
      <c r="G21" s="256">
        <f>PIERNA!G21</f>
        <v>20</v>
      </c>
      <c r="H21" s="629">
        <f>PIERNA!H21</f>
        <v>18032.599999999999</v>
      </c>
      <c r="I21" s="522">
        <f>PIERNA!I21</f>
        <v>-76.479999999999563</v>
      </c>
      <c r="J21" s="1250" t="str">
        <f>PIERNA!FY6</f>
        <v>NLSE23-224</v>
      </c>
      <c r="K21" s="914">
        <v>11424</v>
      </c>
      <c r="L21" s="965" t="s">
        <v>464</v>
      </c>
      <c r="M21" s="914">
        <v>37120</v>
      </c>
      <c r="N21" s="937" t="s">
        <v>474</v>
      </c>
      <c r="O21" s="964">
        <v>2251846</v>
      </c>
      <c r="P21" s="450"/>
      <c r="Q21" s="450">
        <f>40483.53*17.445</f>
        <v>706235.18085</v>
      </c>
      <c r="R21" s="959" t="s">
        <v>459</v>
      </c>
      <c r="S21" s="644">
        <f t="shared" si="0"/>
        <v>754779.18085</v>
      </c>
      <c r="T21" s="644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41">
        <f>PIERNA!F22</f>
        <v>18254.060000000001</v>
      </c>
      <c r="G22" s="256">
        <f>PIERNA!G22</f>
        <v>20</v>
      </c>
      <c r="H22" s="629">
        <f>PIERNA!H22-175.62</f>
        <v>18086.98</v>
      </c>
      <c r="I22" s="522">
        <f>PIERNA!I22</f>
        <v>-8.5399999999972351</v>
      </c>
      <c r="J22" s="1278" t="str">
        <f>PIERNA!GI6</f>
        <v>NLSE23-225</v>
      </c>
      <c r="K22" s="914">
        <v>12424</v>
      </c>
      <c r="L22" s="965" t="s">
        <v>474</v>
      </c>
      <c r="M22" s="914">
        <v>37120</v>
      </c>
      <c r="N22" s="937" t="s">
        <v>474</v>
      </c>
      <c r="O22" s="960">
        <v>2251435</v>
      </c>
      <c r="P22" s="450"/>
      <c r="Q22" s="450">
        <f>40998.79*17.445</f>
        <v>715223.89155000006</v>
      </c>
      <c r="R22" s="959" t="s">
        <v>469</v>
      </c>
      <c r="S22" s="644">
        <f>Q22+M22+K22</f>
        <v>764767.89155000006</v>
      </c>
      <c r="T22" s="644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41">
        <f>PIERNA!F23</f>
        <v>18154.23</v>
      </c>
      <c r="G23" s="256">
        <f>PIERNA!G23</f>
        <v>20</v>
      </c>
      <c r="H23" s="629">
        <f>PIERNA!H23</f>
        <v>18262.099999999999</v>
      </c>
      <c r="I23" s="522">
        <f>PIERNA!I23</f>
        <v>-107.86999999999898</v>
      </c>
      <c r="J23" s="1279" t="str">
        <f>PIERNA!GS6</f>
        <v>NLSE23-228</v>
      </c>
      <c r="K23" s="914">
        <v>10374</v>
      </c>
      <c r="L23" s="965" t="s">
        <v>474</v>
      </c>
      <c r="M23" s="914">
        <v>37120</v>
      </c>
      <c r="N23" s="968" t="s">
        <v>474</v>
      </c>
      <c r="O23" s="960">
        <v>2252330</v>
      </c>
      <c r="P23" s="662"/>
      <c r="Q23" s="450">
        <f>40051.64*17.36</f>
        <v>695296.47039999999</v>
      </c>
      <c r="R23" s="959" t="s">
        <v>472</v>
      </c>
      <c r="S23" s="644">
        <f>Q23+M23+K23</f>
        <v>742790.47039999999</v>
      </c>
      <c r="T23" s="644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41">
        <f>PIERNA!F24</f>
        <v>18079.37</v>
      </c>
      <c r="G24" s="256">
        <f>PIERNA!G24</f>
        <v>20</v>
      </c>
      <c r="H24" s="629">
        <f>PIERNA!H24</f>
        <v>18165.3</v>
      </c>
      <c r="I24" s="522">
        <f>PIERNA!I24</f>
        <v>-85.930000000000291</v>
      </c>
      <c r="J24" s="1279" t="str">
        <f>PIERNA!HC6</f>
        <v>NLSE23-229</v>
      </c>
      <c r="K24" s="914">
        <v>12274</v>
      </c>
      <c r="L24" s="965" t="s">
        <v>474</v>
      </c>
      <c r="M24" s="914">
        <v>37120</v>
      </c>
      <c r="N24" s="961" t="s">
        <v>475</v>
      </c>
      <c r="O24" s="964">
        <v>2252331</v>
      </c>
      <c r="P24" s="707"/>
      <c r="Q24" s="450">
        <f>39839.75*17.36</f>
        <v>691618.05999999994</v>
      </c>
      <c r="R24" s="959" t="s">
        <v>472</v>
      </c>
      <c r="S24" s="644">
        <f>Q24+M24+K24</f>
        <v>741012.05999999994</v>
      </c>
      <c r="T24" s="644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41">
        <f>PIERNA!HQ5</f>
        <v>18104.72</v>
      </c>
      <c r="G25" s="256">
        <f>PIERNA!HR5</f>
        <v>20</v>
      </c>
      <c r="H25" s="629">
        <f>PIERNA!HS5</f>
        <v>18146.900000000001</v>
      </c>
      <c r="I25" s="522">
        <f>PIERNA!I25</f>
        <v>-42.180000000000291</v>
      </c>
      <c r="J25" s="1280" t="str">
        <f>PIERNA!HM6</f>
        <v>NLSE23-227</v>
      </c>
      <c r="K25" s="914">
        <v>12424</v>
      </c>
      <c r="L25" s="965" t="s">
        <v>474</v>
      </c>
      <c r="M25" s="914">
        <v>42920</v>
      </c>
      <c r="N25" s="969" t="s">
        <v>476</v>
      </c>
      <c r="O25" s="964">
        <v>2251436</v>
      </c>
      <c r="P25" s="450"/>
      <c r="Q25" s="450">
        <f>39798.96*17.36</f>
        <v>690909.94559999998</v>
      </c>
      <c r="R25" s="959" t="s">
        <v>472</v>
      </c>
      <c r="S25" s="644">
        <f t="shared" si="0"/>
        <v>746253.94559999998</v>
      </c>
      <c r="T25" s="644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2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41">
        <f>PIERNA!IA5</f>
        <v>18068.11</v>
      </c>
      <c r="G26" s="1242">
        <f>PIERNA!IB5</f>
        <v>20</v>
      </c>
      <c r="H26" s="629">
        <f>PIERNA!IC5</f>
        <v>18093.900000000001</v>
      </c>
      <c r="I26" s="522">
        <f>PIERNA!I26</f>
        <v>-25.790000000000873</v>
      </c>
      <c r="J26" s="1280" t="str">
        <f>PIERNA!HW6</f>
        <v>NLSE23-226</v>
      </c>
      <c r="K26" s="914">
        <v>12424</v>
      </c>
      <c r="L26" s="932" t="s">
        <v>474</v>
      </c>
      <c r="M26" s="914">
        <v>40948</v>
      </c>
      <c r="N26" s="959" t="s">
        <v>531</v>
      </c>
      <c r="O26" s="964">
        <v>2252329</v>
      </c>
      <c r="P26" s="724"/>
      <c r="Q26" s="450">
        <f>40619.99*17.28</f>
        <v>701913.42720000003</v>
      </c>
      <c r="R26" s="970" t="s">
        <v>460</v>
      </c>
      <c r="S26" s="644">
        <f>Q26+M26+K26</f>
        <v>755285.42720000003</v>
      </c>
      <c r="T26" s="644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41">
        <f>PIERNA!IK5</f>
        <v>17721.330000000002</v>
      </c>
      <c r="G27" s="1242">
        <f>PIERNA!IL5</f>
        <v>20</v>
      </c>
      <c r="H27" s="629">
        <f>PIERNA!IM5</f>
        <v>17655.3</v>
      </c>
      <c r="I27" s="522">
        <f>PIERNA!I27</f>
        <v>66.030000000002474</v>
      </c>
      <c r="J27" s="1279" t="str">
        <f>PIERNA!IG6</f>
        <v>NLSE23-230</v>
      </c>
      <c r="K27" s="347">
        <v>12434</v>
      </c>
      <c r="L27" s="965" t="s">
        <v>475</v>
      </c>
      <c r="M27" s="914">
        <v>42920</v>
      </c>
      <c r="N27" s="961" t="s">
        <v>535</v>
      </c>
      <c r="O27" s="964">
        <v>2253198</v>
      </c>
      <c r="P27" s="600"/>
      <c r="Q27" s="701">
        <f>38783.87*17.425</f>
        <v>675808.93475000013</v>
      </c>
      <c r="R27" s="971" t="s">
        <v>547</v>
      </c>
      <c r="S27" s="644">
        <f>Q27+M27+K27+P27</f>
        <v>731162.93475000013</v>
      </c>
      <c r="T27" s="644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41">
        <f>PIERNA!IU5</f>
        <v>17216.009999999998</v>
      </c>
      <c r="G28" s="1242">
        <f>PIERNA!IV5</f>
        <v>19</v>
      </c>
      <c r="H28" s="629">
        <f>PIERNA!IW5</f>
        <v>17020.5</v>
      </c>
      <c r="I28" s="522">
        <f>PIERNA!I28</f>
        <v>195.5099999999984</v>
      </c>
      <c r="J28" s="1302" t="str">
        <f>PIERNA!IQ6</f>
        <v>NLSE23-232</v>
      </c>
      <c r="K28" s="795">
        <v>12274</v>
      </c>
      <c r="L28" s="965" t="s">
        <v>476</v>
      </c>
      <c r="M28" s="619">
        <v>37120</v>
      </c>
      <c r="N28" s="961" t="s">
        <v>476</v>
      </c>
      <c r="O28" s="972">
        <v>2253200</v>
      </c>
      <c r="P28" s="450"/>
      <c r="Q28" s="450">
        <f>36383.27*17.44</f>
        <v>634524.22880000004</v>
      </c>
      <c r="R28" s="970" t="s">
        <v>465</v>
      </c>
      <c r="S28" s="644">
        <f t="shared" si="0"/>
        <v>683918.22880000004</v>
      </c>
      <c r="T28" s="644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41">
        <f>PIERNA!JE5</f>
        <v>17639.259999999998</v>
      </c>
      <c r="G29" s="1242">
        <f>PIERNA!JF5</f>
        <v>20</v>
      </c>
      <c r="H29" s="629">
        <f>PIERNA!JG5</f>
        <v>17687.2</v>
      </c>
      <c r="I29" s="522">
        <f>PIERNA!I29</f>
        <v>-47.940000000002328</v>
      </c>
      <c r="J29" s="1279" t="str">
        <f>PIERNA!JA6</f>
        <v>NLSE23-231</v>
      </c>
      <c r="K29" s="746">
        <v>12424</v>
      </c>
      <c r="L29" s="965" t="s">
        <v>475</v>
      </c>
      <c r="M29" s="914">
        <v>40948</v>
      </c>
      <c r="N29" s="961" t="s">
        <v>531</v>
      </c>
      <c r="O29" s="878">
        <v>2253199</v>
      </c>
      <c r="P29" s="450"/>
      <c r="Q29" s="701">
        <f>38853.62*17.425</f>
        <v>677024.32850000006</v>
      </c>
      <c r="R29" s="971" t="s">
        <v>547</v>
      </c>
      <c r="S29" s="644">
        <f t="shared" si="0"/>
        <v>730396.32850000006</v>
      </c>
      <c r="T29" s="644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1">
        <f>PIERNA!JO5</f>
        <v>19053.22</v>
      </c>
      <c r="G30" s="348">
        <f>PIERNA!JP5</f>
        <v>21</v>
      </c>
      <c r="H30" s="630">
        <f>PIERNA!JQ5</f>
        <v>19078.7</v>
      </c>
      <c r="I30" s="522">
        <f>PIERNA!I30</f>
        <v>-25.479999999999563</v>
      </c>
      <c r="J30" s="1327">
        <f>PIERNA!JK6</f>
        <v>11377</v>
      </c>
      <c r="K30" s="347"/>
      <c r="L30" s="965"/>
      <c r="M30" s="914"/>
      <c r="N30" s="970"/>
      <c r="O30" s="878"/>
      <c r="P30" s="450"/>
      <c r="Q30" s="450"/>
      <c r="R30" s="970"/>
      <c r="S30" s="644">
        <f>Q30+M30+K30</f>
        <v>0</v>
      </c>
      <c r="T30" s="644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0" t="str">
        <f>PIERNA!JV5</f>
        <v>Seaboard</v>
      </c>
      <c r="D31" s="488" t="str">
        <f>PIERNA!JW5</f>
        <v>PED. 107484270</v>
      </c>
      <c r="E31" s="489">
        <f>PIERNA!JX5</f>
        <v>45279</v>
      </c>
      <c r="F31" s="621">
        <f>PIERNA!JY5</f>
        <v>18878.16</v>
      </c>
      <c r="G31" s="348">
        <f>PIERNA!JZ5</f>
        <v>21</v>
      </c>
      <c r="H31" s="630">
        <f>PIERNA!KA5</f>
        <v>18905.7</v>
      </c>
      <c r="I31" s="522">
        <f>PIERNA!I31</f>
        <v>-27.540000000000873</v>
      </c>
      <c r="J31" s="1251" t="str">
        <f>PIERNA!JU6</f>
        <v>ACCSE23-23</v>
      </c>
      <c r="K31" s="347"/>
      <c r="L31" s="937"/>
      <c r="M31" s="914"/>
      <c r="N31" s="959"/>
      <c r="O31" s="878"/>
      <c r="P31" s="450"/>
      <c r="Q31" s="701"/>
      <c r="R31" s="970"/>
      <c r="S31" s="644">
        <f t="shared" si="0"/>
        <v>0</v>
      </c>
      <c r="T31" s="644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1">
        <f>PIERNA!KI5</f>
        <v>18048.52</v>
      </c>
      <c r="G32" s="348">
        <f>PIERNA!KJ5</f>
        <v>20</v>
      </c>
      <c r="H32" s="630">
        <f>PIERNA!H32</f>
        <v>18129.8</v>
      </c>
      <c r="I32" s="522">
        <f>PIERNA!I32</f>
        <v>-81.279999999998836</v>
      </c>
      <c r="J32" s="1297" t="str">
        <f>PIERNA!KE6</f>
        <v>NLSE23-233</v>
      </c>
      <c r="K32" s="976">
        <v>12424</v>
      </c>
      <c r="L32" s="973" t="s">
        <v>535</v>
      </c>
      <c r="M32" s="914">
        <v>37120</v>
      </c>
      <c r="N32" s="959" t="s">
        <v>536</v>
      </c>
      <c r="O32" s="878">
        <v>2254472</v>
      </c>
      <c r="P32" s="450"/>
      <c r="Q32" s="450">
        <f>37939.52*17.44</f>
        <v>661665.22880000004</v>
      </c>
      <c r="R32" s="970" t="s">
        <v>465</v>
      </c>
      <c r="S32" s="644">
        <f>Q32+M32+K32+P32</f>
        <v>711209.22880000004</v>
      </c>
      <c r="T32" s="644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1">
        <f>PIERNA!KS5</f>
        <v>17930.16</v>
      </c>
      <c r="G33" s="348">
        <f>PIERNA!KT5</f>
        <v>20</v>
      </c>
      <c r="H33" s="630">
        <f>PIERNA!KU5</f>
        <v>17988.5</v>
      </c>
      <c r="I33" s="523">
        <f>PIERNA!I33</f>
        <v>-58.340000000000146</v>
      </c>
      <c r="J33" s="1297" t="str">
        <f>PIERNA!KO6</f>
        <v>NLSE23-236</v>
      </c>
      <c r="K33" s="795">
        <v>19814</v>
      </c>
      <c r="L33" s="965" t="s">
        <v>536</v>
      </c>
      <c r="M33" s="619">
        <v>37120</v>
      </c>
      <c r="N33" s="965" t="s">
        <v>538</v>
      </c>
      <c r="O33" s="972">
        <v>2254475</v>
      </c>
      <c r="P33" s="450"/>
      <c r="Q33" s="701">
        <f>37643.37*17.36</f>
        <v>653488.90320000006</v>
      </c>
      <c r="R33" s="970" t="s">
        <v>528</v>
      </c>
      <c r="S33" s="644">
        <f>Q33+M33+K33+P33</f>
        <v>710422.90320000006</v>
      </c>
      <c r="T33" s="644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1">
        <f>PIERNA!F34</f>
        <v>17609.22</v>
      </c>
      <c r="G34" s="348">
        <f>PIERNA!G34</f>
        <v>20</v>
      </c>
      <c r="H34" s="630">
        <f>PIERNA!H34</f>
        <v>17702.8</v>
      </c>
      <c r="I34" s="522">
        <f>PIERNA!I34</f>
        <v>-93.579999999998108</v>
      </c>
      <c r="J34" s="1303" t="str">
        <f>PIERNA!KY6</f>
        <v>NLSE23-235</v>
      </c>
      <c r="K34" s="746">
        <v>19954</v>
      </c>
      <c r="L34" s="965" t="s">
        <v>537</v>
      </c>
      <c r="M34" s="926">
        <v>37120</v>
      </c>
      <c r="N34" s="970" t="s">
        <v>538</v>
      </c>
      <c r="O34" s="974">
        <v>2254474</v>
      </c>
      <c r="P34" s="450"/>
      <c r="Q34" s="451">
        <f>37045.38*17.6</f>
        <v>651998.68799999997</v>
      </c>
      <c r="R34" s="975" t="s">
        <v>528</v>
      </c>
      <c r="S34" s="644">
        <f>Q34+M34+K34+P34</f>
        <v>709072.68799999997</v>
      </c>
      <c r="T34" s="644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1">
        <f>PIERNA!F35</f>
        <v>17958.37</v>
      </c>
      <c r="G35" s="1243">
        <f>PIERNA!G35</f>
        <v>20</v>
      </c>
      <c r="H35" s="630">
        <f>PIERNA!H35</f>
        <v>18056.5</v>
      </c>
      <c r="I35" s="522">
        <f>PIERNA!I35</f>
        <v>-98.130000000001019</v>
      </c>
      <c r="J35" s="1279" t="str">
        <f>PIERNA!LI6</f>
        <v>NLSE23-238</v>
      </c>
      <c r="K35" s="451">
        <v>18964</v>
      </c>
      <c r="L35" s="965" t="s">
        <v>538</v>
      </c>
      <c r="M35" s="926">
        <v>37120</v>
      </c>
      <c r="N35" s="970" t="s">
        <v>541</v>
      </c>
      <c r="O35" s="974">
        <v>2254477</v>
      </c>
      <c r="P35" s="450"/>
      <c r="Q35" s="347">
        <f>37331.94*17.237</f>
        <v>643490.64977999998</v>
      </c>
      <c r="R35" s="970" t="s">
        <v>529</v>
      </c>
      <c r="S35" s="644">
        <f>Q35+M35+K35</f>
        <v>699574.64977999998</v>
      </c>
      <c r="T35" s="644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1">
        <f>PIERNA!F36</f>
        <v>16073</v>
      </c>
      <c r="G36" s="1243">
        <f>PIERNA!G36</f>
        <v>18</v>
      </c>
      <c r="H36" s="630">
        <f>PIERNA!H36</f>
        <v>16194</v>
      </c>
      <c r="I36" s="522">
        <f>PIERNA!I36</f>
        <v>-121</v>
      </c>
      <c r="J36" s="1279" t="str">
        <f>PIERNA!LS6</f>
        <v>NLSE23-242</v>
      </c>
      <c r="K36" s="451">
        <v>11424</v>
      </c>
      <c r="L36" s="965" t="s">
        <v>542</v>
      </c>
      <c r="M36" s="926">
        <v>37120</v>
      </c>
      <c r="N36" s="970" t="s">
        <v>544</v>
      </c>
      <c r="O36" s="974">
        <v>2256145</v>
      </c>
      <c r="P36" s="450"/>
      <c r="Q36" s="347">
        <f>31371.35*17.21</f>
        <v>539900.93350000004</v>
      </c>
      <c r="R36" s="959" t="s">
        <v>466</v>
      </c>
      <c r="S36" s="644">
        <f t="shared" ref="S36:S39" si="9">Q36+M36+K36</f>
        <v>588444.93350000004</v>
      </c>
      <c r="T36" s="644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41">
        <f>PIERNA!F37</f>
        <v>17922.63</v>
      </c>
      <c r="G37" s="256">
        <f>PIERNA!G37</f>
        <v>20</v>
      </c>
      <c r="H37" s="629">
        <f>PIERNA!H37</f>
        <v>17998.3</v>
      </c>
      <c r="I37" s="522">
        <f>PIERNA!I37</f>
        <v>-75.669999999998254</v>
      </c>
      <c r="J37" s="1310" t="str">
        <f>PIERNA!MC6</f>
        <v>NLSE23-234</v>
      </c>
      <c r="K37" s="724">
        <v>12434</v>
      </c>
      <c r="L37" s="965" t="s">
        <v>535</v>
      </c>
      <c r="M37" s="914"/>
      <c r="N37" s="959"/>
      <c r="O37" s="1285">
        <v>2254473</v>
      </c>
      <c r="P37" s="450"/>
      <c r="Q37" s="450">
        <f>37664.26</f>
        <v>37664.26</v>
      </c>
      <c r="R37" s="959" t="s">
        <v>465</v>
      </c>
      <c r="S37" s="644">
        <f>Q37+M37+K37</f>
        <v>50098.26</v>
      </c>
      <c r="T37" s="644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3">
        <f>PIERNA!F38</f>
        <v>18321</v>
      </c>
      <c r="G38" s="256">
        <f>PIERNA!G38</f>
        <v>20</v>
      </c>
      <c r="H38" s="623">
        <f>PIERNA!H38</f>
        <v>18063.7</v>
      </c>
      <c r="I38" s="522">
        <f>PIERNA!I38</f>
        <v>257.29999999999927</v>
      </c>
      <c r="J38" s="1313" t="str">
        <f>PIERNA!MM6</f>
        <v>NLSE23-239</v>
      </c>
      <c r="K38" s="347">
        <v>19964</v>
      </c>
      <c r="L38" s="929" t="s">
        <v>538</v>
      </c>
      <c r="M38" s="914">
        <v>42920</v>
      </c>
      <c r="N38" s="959" t="s">
        <v>545</v>
      </c>
      <c r="O38" s="974">
        <v>2255387</v>
      </c>
      <c r="P38" s="450"/>
      <c r="Q38" s="450">
        <f>37346.95*17.237</f>
        <v>643749.37714999984</v>
      </c>
      <c r="R38" s="535" t="s">
        <v>529</v>
      </c>
      <c r="S38" s="644">
        <f t="shared" si="9"/>
        <v>706633.37714999984</v>
      </c>
      <c r="T38" s="644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4">
        <f>PIERNA!F39</f>
        <v>15975.3</v>
      </c>
      <c r="G39" s="71">
        <f>PIERNA!G39</f>
        <v>18</v>
      </c>
      <c r="H39" s="624">
        <f>PIERNA!H39</f>
        <v>16104.4</v>
      </c>
      <c r="I39" s="101">
        <f>PIERNA!I39</f>
        <v>-129.10000000000036</v>
      </c>
      <c r="J39" s="1302" t="str">
        <f>PIERNA!MW6</f>
        <v>NLSE23-240</v>
      </c>
      <c r="K39" s="1320">
        <v>12424</v>
      </c>
      <c r="L39" s="965" t="s">
        <v>542</v>
      </c>
      <c r="M39" s="914">
        <v>37120</v>
      </c>
      <c r="N39" s="970" t="s">
        <v>544</v>
      </c>
      <c r="O39" s="974">
        <v>2256143</v>
      </c>
      <c r="P39" s="450"/>
      <c r="Q39" s="450">
        <f>31197.36*17.21</f>
        <v>536906.56560000009</v>
      </c>
      <c r="R39" s="535" t="s">
        <v>466</v>
      </c>
      <c r="S39" s="644">
        <f t="shared" si="9"/>
        <v>586450.56560000009</v>
      </c>
      <c r="T39" s="644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4">
        <f>PIERNA!F40</f>
        <v>18105.96</v>
      </c>
      <c r="G40" s="71">
        <f>PIERNA!G40</f>
        <v>20</v>
      </c>
      <c r="H40" s="624">
        <f>PIERNA!H40</f>
        <v>18153</v>
      </c>
      <c r="I40" s="101">
        <f>PIERNA!I40</f>
        <v>-47.040000000000873</v>
      </c>
      <c r="J40" s="1279" t="str">
        <f>PIERNA!NG6</f>
        <v>NLSE23-247</v>
      </c>
      <c r="K40" s="1321">
        <v>12274</v>
      </c>
      <c r="L40" s="965" t="s">
        <v>542</v>
      </c>
      <c r="M40" s="346">
        <v>42920</v>
      </c>
      <c r="N40" s="534" t="s">
        <v>546</v>
      </c>
      <c r="O40" s="680">
        <v>2256086</v>
      </c>
      <c r="P40" s="450"/>
      <c r="Q40" s="450">
        <f>35166.45</f>
        <v>35166.449999999997</v>
      </c>
      <c r="R40" s="535" t="s">
        <v>466</v>
      </c>
      <c r="S40" s="644">
        <f>Q40+M40+K40+P40</f>
        <v>90360.45</v>
      </c>
      <c r="T40" s="644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4">
        <f>PIERNA!F41</f>
        <v>17934.740000000002</v>
      </c>
      <c r="G41" s="71">
        <f>PIERNA!G41</f>
        <v>20</v>
      </c>
      <c r="H41" s="624">
        <f>PIERNA!H41</f>
        <v>17969.8</v>
      </c>
      <c r="I41" s="101">
        <f>PIERNA!I41</f>
        <v>-35.059999999997672</v>
      </c>
      <c r="J41" s="1310" t="str">
        <f>PIERNA!NQ6</f>
        <v>NLSE23-248</v>
      </c>
      <c r="K41" s="599">
        <f>12274+24480</f>
        <v>36754</v>
      </c>
      <c r="L41" s="965" t="s">
        <v>544</v>
      </c>
      <c r="M41" s="914">
        <v>37120</v>
      </c>
      <c r="N41" s="970" t="s">
        <v>544</v>
      </c>
      <c r="O41" s="1285">
        <v>2256087</v>
      </c>
      <c r="P41" s="450"/>
      <c r="Q41" s="450">
        <f>35782.07*17.265</f>
        <v>617777.43854999996</v>
      </c>
      <c r="R41" s="959" t="s">
        <v>530</v>
      </c>
      <c r="S41" s="644">
        <f>Q41+M41+K41+P41</f>
        <v>691651.43854999996</v>
      </c>
      <c r="T41" s="644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5">
        <f>PIERNA!F42</f>
        <v>16243.01</v>
      </c>
      <c r="G42" s="71">
        <f>PIERNA!G42</f>
        <v>18</v>
      </c>
      <c r="H42" s="628">
        <f>PIERNA!H42</f>
        <v>16396.2</v>
      </c>
      <c r="I42" s="101">
        <f>PIERNA!I42</f>
        <v>-153.19000000000051</v>
      </c>
      <c r="J42" s="1314" t="str">
        <f>PIERNA!OA6</f>
        <v>NLSE23-241</v>
      </c>
      <c r="K42" s="451">
        <f>12424+24480</f>
        <v>36904</v>
      </c>
      <c r="L42" s="965" t="s">
        <v>542</v>
      </c>
      <c r="M42" s="914">
        <v>42920</v>
      </c>
      <c r="N42" s="959" t="s">
        <v>546</v>
      </c>
      <c r="O42" s="974">
        <v>2256144</v>
      </c>
      <c r="P42" s="450"/>
      <c r="Q42" s="450">
        <f>31763.25*17.21</f>
        <v>546645.53249999997</v>
      </c>
      <c r="R42" s="535" t="s">
        <v>466</v>
      </c>
      <c r="S42" s="644">
        <f t="shared" ref="S42:S59" si="10">Q42+M42+K42</f>
        <v>626469.53249999997</v>
      </c>
      <c r="T42" s="644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5">
        <f>PIERNA!F43</f>
        <v>18131.009999999998</v>
      </c>
      <c r="G43" s="71">
        <f>PIERNA!G43</f>
        <v>20</v>
      </c>
      <c r="H43" s="628">
        <f>PIERNA!H43</f>
        <v>18234.099999999999</v>
      </c>
      <c r="I43" s="101">
        <f>PIERNA!I43</f>
        <v>-103.09000000000015</v>
      </c>
      <c r="J43" s="1302" t="str">
        <f>PIERNA!OK6</f>
        <v>NLSE23-237</v>
      </c>
      <c r="K43" s="1320">
        <v>19814</v>
      </c>
      <c r="L43" s="929" t="s">
        <v>538</v>
      </c>
      <c r="M43" s="914"/>
      <c r="N43" s="959"/>
      <c r="O43" s="974">
        <v>2254476</v>
      </c>
      <c r="P43" s="450"/>
      <c r="Q43" s="450">
        <f>37699.56*17.237</f>
        <v>649827.31571999984</v>
      </c>
      <c r="R43" s="535" t="s">
        <v>529</v>
      </c>
      <c r="S43" s="644">
        <f t="shared" si="10"/>
        <v>669641.31571999984</v>
      </c>
      <c r="T43" s="644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5">
        <f>PIERNA!F44</f>
        <v>17895.63</v>
      </c>
      <c r="G44" s="71">
        <f>PIERNA!G44</f>
        <v>20</v>
      </c>
      <c r="H44" s="628">
        <f>PIERNA!H44</f>
        <v>17906.099999999999</v>
      </c>
      <c r="I44" s="101">
        <f>PIERNA!I44</f>
        <v>-10.469999999997526</v>
      </c>
      <c r="J44" s="1279" t="str">
        <f>PIERNA!OU6</f>
        <v>NLSE23-243</v>
      </c>
      <c r="K44" s="1322">
        <v>12274</v>
      </c>
      <c r="L44" s="965" t="s">
        <v>544</v>
      </c>
      <c r="M44" s="914">
        <v>42920</v>
      </c>
      <c r="N44" s="959" t="s">
        <v>546</v>
      </c>
      <c r="O44" s="974">
        <v>2256146</v>
      </c>
      <c r="P44" s="450"/>
      <c r="Q44" s="450">
        <f>35654.72*17.265</f>
        <v>615578.74080000003</v>
      </c>
      <c r="R44" s="535" t="s">
        <v>530</v>
      </c>
      <c r="S44" s="644">
        <f>Q44+M44+K44</f>
        <v>670772.74080000003</v>
      </c>
      <c r="T44" s="644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5">
        <f>PIERNA!F45</f>
        <v>17797.919999999998</v>
      </c>
      <c r="G45" s="71">
        <f>PIERNA!G45</f>
        <v>20</v>
      </c>
      <c r="H45" s="628">
        <f>PIERNA!H45</f>
        <v>17910.099999999999</v>
      </c>
      <c r="I45" s="101">
        <f>PIERNA!I45</f>
        <v>-112.18000000000029</v>
      </c>
      <c r="J45" s="1247" t="str">
        <f>PIERNA!PE6</f>
        <v>NLSE23-244</v>
      </c>
      <c r="K45" s="347">
        <v>12424</v>
      </c>
      <c r="L45" s="965" t="s">
        <v>544</v>
      </c>
      <c r="M45" s="914">
        <v>42920</v>
      </c>
      <c r="N45" s="959" t="s">
        <v>546</v>
      </c>
      <c r="O45" s="974">
        <v>2256085</v>
      </c>
      <c r="P45" s="450"/>
      <c r="Q45" s="450">
        <f>35662.85*17.265</f>
        <v>615719.10525000002</v>
      </c>
      <c r="R45" s="535" t="s">
        <v>530</v>
      </c>
      <c r="S45" s="644">
        <f>Q45+M45+K45</f>
        <v>671063.10525000002</v>
      </c>
      <c r="T45" s="644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5">
        <f>PIERNA!F46</f>
        <v>18998.63</v>
      </c>
      <c r="G46" s="71">
        <f>PIERNA!G46</f>
        <v>21</v>
      </c>
      <c r="H46" s="628">
        <f>PIERNA!H46</f>
        <v>18908.400000000001</v>
      </c>
      <c r="I46" s="101">
        <f>PIERNA!I46</f>
        <v>90.229999999999563</v>
      </c>
      <c r="J46" s="1378" t="str">
        <f>PIERNA!PP6</f>
        <v>ACC-11301</v>
      </c>
      <c r="K46" s="935"/>
      <c r="L46" s="1300"/>
      <c r="M46" s="935"/>
      <c r="N46" s="1301"/>
      <c r="O46" s="930"/>
      <c r="P46" s="707"/>
      <c r="Q46" s="450"/>
      <c r="R46" s="970"/>
      <c r="S46" s="644">
        <f>Q46+M46+K46</f>
        <v>0</v>
      </c>
      <c r="T46" s="644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5">
        <f>PIERNA!F47</f>
        <v>18989.39</v>
      </c>
      <c r="G47" s="71">
        <f>PIERNA!G47</f>
        <v>21</v>
      </c>
      <c r="H47" s="628">
        <f>PIERNA!H47</f>
        <v>18928.3</v>
      </c>
      <c r="I47" s="101">
        <f>PIERNA!I47</f>
        <v>61.090000000000146</v>
      </c>
      <c r="J47" s="1409" t="str">
        <f>PIERNA!PZ6</f>
        <v>ACCSE23-24</v>
      </c>
      <c r="K47" s="346"/>
      <c r="L47" s="533"/>
      <c r="M47" s="346"/>
      <c r="N47" s="534"/>
      <c r="O47" s="680"/>
      <c r="P47" s="450"/>
      <c r="Q47" s="450"/>
      <c r="R47" s="535"/>
      <c r="S47" s="644">
        <f>Q47+M47+K47</f>
        <v>0</v>
      </c>
      <c r="T47" s="644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5">
        <f>PIERNA!F48</f>
        <v>18139.830000000002</v>
      </c>
      <c r="G48" s="71">
        <f>PIERNA!G48</f>
        <v>20</v>
      </c>
      <c r="H48" s="628">
        <f>PIERNA!H48</f>
        <v>18152.3</v>
      </c>
      <c r="I48" s="101">
        <f>PIERNA!I48</f>
        <v>-12.469999999997526</v>
      </c>
      <c r="J48" s="1310" t="str">
        <f>PIERNA!QJ6</f>
        <v>NLSE23-246</v>
      </c>
      <c r="K48" s="724">
        <v>12274</v>
      </c>
      <c r="L48" s="965" t="s">
        <v>546</v>
      </c>
      <c r="M48" s="914">
        <v>37120</v>
      </c>
      <c r="N48" s="959" t="s">
        <v>553</v>
      </c>
      <c r="O48" s="1285">
        <v>2257145</v>
      </c>
      <c r="P48" s="450"/>
      <c r="Q48" s="450">
        <f>35759.23*17.1</f>
        <v>611482.8330000001</v>
      </c>
      <c r="R48" s="959" t="s">
        <v>532</v>
      </c>
      <c r="S48" s="644">
        <f>Q48+M48+K48</f>
        <v>660876.8330000001</v>
      </c>
      <c r="T48" s="644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5">
        <f>PIERNA!F49</f>
        <v>18668.25</v>
      </c>
      <c r="G49" s="71">
        <f>PIERNA!G49</f>
        <v>21</v>
      </c>
      <c r="H49" s="628">
        <f>PIERNA!H49</f>
        <v>18684.400000000001</v>
      </c>
      <c r="I49" s="101">
        <f>PIERNA!I49</f>
        <v>-16.150000000001455</v>
      </c>
      <c r="J49" s="1407" t="str">
        <f>PIERNA!QT6</f>
        <v>ACCSE24-01</v>
      </c>
      <c r="K49" s="347"/>
      <c r="L49" s="929"/>
      <c r="M49" s="914"/>
      <c r="N49" s="959"/>
      <c r="O49" s="974"/>
      <c r="P49" s="450"/>
      <c r="Q49" s="450"/>
      <c r="R49" s="535"/>
      <c r="S49" s="644">
        <f t="shared" ref="S49:S53" si="13">Q49+M49+K49</f>
        <v>0</v>
      </c>
      <c r="T49" s="644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5">
        <f>PIERNA!F50</f>
        <v>18295.91</v>
      </c>
      <c r="G50" s="71">
        <f>PIERNA!G50</f>
        <v>21</v>
      </c>
      <c r="H50" s="628">
        <f>PIERNA!H50</f>
        <v>18355</v>
      </c>
      <c r="I50" s="101">
        <f>PIERNA!I50</f>
        <v>-59.090000000000146</v>
      </c>
      <c r="J50" s="1402" t="str">
        <f>PIERNA!RD6</f>
        <v>ACC-001</v>
      </c>
      <c r="K50" s="1298"/>
      <c r="L50" s="929"/>
      <c r="M50" s="914"/>
      <c r="N50" s="959"/>
      <c r="O50" s="974"/>
      <c r="P50" s="450"/>
      <c r="Q50" s="450"/>
      <c r="R50" s="535"/>
      <c r="S50" s="644">
        <f t="shared" si="13"/>
        <v>0</v>
      </c>
      <c r="T50" s="644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5">
        <f>PIERNA!F51</f>
        <v>18195.78</v>
      </c>
      <c r="G51" s="71">
        <f>PIERNA!G51</f>
        <v>20</v>
      </c>
      <c r="H51" s="628">
        <f>PIERNA!H51</f>
        <v>18221.400000000001</v>
      </c>
      <c r="I51" s="101">
        <f>PIERNA!I51</f>
        <v>-25.620000000002619</v>
      </c>
      <c r="J51" s="1279" t="str">
        <f>PIERNA!RN6</f>
        <v>NLSE24--03</v>
      </c>
      <c r="K51" s="1299"/>
      <c r="L51" s="973"/>
      <c r="M51" s="914"/>
      <c r="N51" s="959"/>
      <c r="O51" s="974">
        <v>2259779</v>
      </c>
      <c r="P51" s="450"/>
      <c r="Q51" s="450">
        <f>36821.66*16.98</f>
        <v>625231.78680000012</v>
      </c>
      <c r="R51" s="535" t="s">
        <v>618</v>
      </c>
      <c r="S51" s="644">
        <f t="shared" si="13"/>
        <v>625231.78680000012</v>
      </c>
      <c r="T51" s="644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5">
        <f>PIERNA!F52</f>
        <v>18022.740000000002</v>
      </c>
      <c r="G52" s="71">
        <f>PIERNA!G52</f>
        <v>20</v>
      </c>
      <c r="H52" s="628">
        <f>PIERNA!H52</f>
        <v>18087.39</v>
      </c>
      <c r="I52" s="101">
        <f>PIERNA!I52</f>
        <v>-64.649999999997817</v>
      </c>
      <c r="J52" s="1404" t="str">
        <f>PIERNA!RX6</f>
        <v>NLSE23-245</v>
      </c>
      <c r="K52" s="347">
        <v>12424</v>
      </c>
      <c r="L52" s="973" t="s">
        <v>544</v>
      </c>
      <c r="M52" s="914"/>
      <c r="N52" s="959"/>
      <c r="O52" s="974">
        <v>2257144</v>
      </c>
      <c r="P52" s="450"/>
      <c r="Q52" s="450">
        <f>35689.02*17.1</f>
        <v>610282.24199999997</v>
      </c>
      <c r="R52" s="535" t="s">
        <v>531</v>
      </c>
      <c r="S52" s="644">
        <f t="shared" si="13"/>
        <v>622706.24199999997</v>
      </c>
      <c r="T52" s="644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5">
        <f>PIERNA!SL5</f>
        <v>17676.93</v>
      </c>
      <c r="G53" s="71">
        <f>PIERNA!SM5</f>
        <v>20</v>
      </c>
      <c r="H53" s="628">
        <f>PIERNA!SN5</f>
        <v>17730.2</v>
      </c>
      <c r="I53" s="101">
        <f>PIERNA!I53</f>
        <v>-53.270000000000437</v>
      </c>
      <c r="J53" s="1405" t="str">
        <f>PIERNA!SH6</f>
        <v>NLSE23-249</v>
      </c>
      <c r="K53" s="935"/>
      <c r="L53" s="1300"/>
      <c r="M53" s="935"/>
      <c r="N53" s="1301"/>
      <c r="O53" s="930">
        <v>2258313</v>
      </c>
      <c r="P53" s="707"/>
      <c r="Q53" s="450">
        <f>34925.13*16.985</f>
        <v>593203.3330499999</v>
      </c>
      <c r="R53" s="970" t="s">
        <v>617</v>
      </c>
      <c r="S53" s="644">
        <f t="shared" si="13"/>
        <v>593203.3330499999</v>
      </c>
      <c r="T53" s="644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5">
        <f>PIERNA!F53</f>
        <v>17676.93</v>
      </c>
      <c r="G54" s="71">
        <f>PIERNA!G53</f>
        <v>20</v>
      </c>
      <c r="H54" s="628">
        <f>PIERNA!H53</f>
        <v>17730.2</v>
      </c>
      <c r="I54" s="101">
        <f>PIERNA!I54</f>
        <v>-0.66999999999825377</v>
      </c>
      <c r="J54" s="1408" t="str">
        <f>PIERNA!SR6</f>
        <v>NLSE24-01</v>
      </c>
      <c r="K54" s="914"/>
      <c r="L54" s="973"/>
      <c r="M54" s="914"/>
      <c r="N54" s="959"/>
      <c r="O54" s="974">
        <v>2259777</v>
      </c>
      <c r="P54" s="450"/>
      <c r="Q54" s="450">
        <f>36689.66*16.983</f>
        <v>623100.49578000011</v>
      </c>
      <c r="R54" s="535" t="s">
        <v>545</v>
      </c>
      <c r="S54" s="644">
        <f t="shared" si="10"/>
        <v>623100.49578000011</v>
      </c>
      <c r="T54" s="644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4">
        <f>PIERNA!TF5</f>
        <v>18221.64</v>
      </c>
      <c r="G55" s="71">
        <f>PIERNA!TG5</f>
        <v>20</v>
      </c>
      <c r="H55" s="628">
        <f>PIERNA!TH5</f>
        <v>18433.900000000001</v>
      </c>
      <c r="I55" s="101">
        <f>PIERNA!I55</f>
        <v>-212.26000000000204</v>
      </c>
      <c r="J55" s="1406" t="str">
        <f>PIERNA!TB6</f>
        <v>NLSE24--02</v>
      </c>
      <c r="K55" s="1311"/>
      <c r="L55" s="1312"/>
      <c r="M55" s="914"/>
      <c r="N55" s="961"/>
      <c r="O55" s="974">
        <v>2259778</v>
      </c>
      <c r="P55" s="450"/>
      <c r="Q55" s="347">
        <f>37250.62*16.983</f>
        <v>632627.27946000011</v>
      </c>
      <c r="R55" s="535" t="s">
        <v>545</v>
      </c>
      <c r="S55" s="644">
        <f t="shared" si="10"/>
        <v>632627.27946000011</v>
      </c>
      <c r="T55" s="644">
        <f t="shared" si="12"/>
        <v>34.318688907935929</v>
      </c>
    </row>
    <row r="56" spans="1:20" s="147" customFormat="1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5">
        <f>PIERNA!TP5</f>
        <v>18287.87</v>
      </c>
      <c r="G56" s="71">
        <f>PIERNA!TQ5</f>
        <v>20</v>
      </c>
      <c r="H56" s="628">
        <f>PIERNA!TR5</f>
        <v>18438.5</v>
      </c>
      <c r="I56" s="101">
        <f>PIERNA!I56</f>
        <v>-150.63000000000102</v>
      </c>
      <c r="J56" s="1408" t="str">
        <f>PIERNA!TL6</f>
        <v>NLSE24-05</v>
      </c>
      <c r="K56" s="346"/>
      <c r="L56" s="533"/>
      <c r="M56" s="586"/>
      <c r="N56" s="536"/>
      <c r="O56" s="680"/>
      <c r="P56" s="450"/>
      <c r="Q56" s="347"/>
      <c r="R56" s="587"/>
      <c r="S56" s="644">
        <f t="shared" si="10"/>
        <v>0</v>
      </c>
      <c r="T56" s="644">
        <f t="shared" si="12"/>
        <v>0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5">
        <f>PIERNA!F57</f>
        <v>0</v>
      </c>
      <c r="G57" s="148">
        <f>PIERNA!G57</f>
        <v>0</v>
      </c>
      <c r="H57" s="628">
        <f>PIERNA!H57</f>
        <v>0</v>
      </c>
      <c r="I57" s="101">
        <f>PIERNA!I57</f>
        <v>0</v>
      </c>
      <c r="K57" s="724"/>
      <c r="L57" s="965"/>
      <c r="M57" s="914"/>
      <c r="N57" s="959"/>
      <c r="O57" s="1285"/>
      <c r="P57" s="450"/>
      <c r="Q57" s="450"/>
      <c r="R57" s="959"/>
      <c r="S57" s="644">
        <f t="shared" si="10"/>
        <v>0</v>
      </c>
      <c r="T57" s="644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5">
        <f>PIERNA!F58</f>
        <v>0</v>
      </c>
      <c r="G58" s="71">
        <f>PIERNA!G58</f>
        <v>0</v>
      </c>
      <c r="H58" s="628">
        <f>PIERNA!H58</f>
        <v>0</v>
      </c>
      <c r="I58" s="101">
        <f>PIERNA!I58</f>
        <v>0</v>
      </c>
      <c r="J58" s="890"/>
      <c r="K58" s="347"/>
      <c r="L58" s="537"/>
      <c r="M58" s="346"/>
      <c r="N58" s="534"/>
      <c r="O58" s="680"/>
      <c r="P58" s="450"/>
      <c r="Q58" s="450"/>
      <c r="R58" s="535"/>
      <c r="S58" s="644">
        <f t="shared" si="10"/>
        <v>0</v>
      </c>
      <c r="T58" s="644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5">
        <f>PIERNA!F59</f>
        <v>0</v>
      </c>
      <c r="G59" s="71">
        <f>PIERNA!G59</f>
        <v>0</v>
      </c>
      <c r="H59" s="628">
        <f>PIERNA!H59</f>
        <v>0</v>
      </c>
      <c r="I59" s="101">
        <f>PIERNA!I59</f>
        <v>0</v>
      </c>
      <c r="J59" s="956">
        <f>PIERNA!MW26</f>
        <v>0</v>
      </c>
      <c r="K59" s="725"/>
      <c r="L59" s="537"/>
      <c r="M59" s="346"/>
      <c r="N59" s="534"/>
      <c r="O59" s="680"/>
      <c r="P59" s="450"/>
      <c r="Q59" s="450"/>
      <c r="R59" s="535"/>
      <c r="S59" s="644">
        <f t="shared" si="10"/>
        <v>0</v>
      </c>
      <c r="T59" s="644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5">
        <f>PIERNA!F60</f>
        <v>0</v>
      </c>
      <c r="G60" s="71">
        <f>PIERNA!G60</f>
        <v>0</v>
      </c>
      <c r="H60" s="628">
        <f>PIERNA!H60</f>
        <v>0</v>
      </c>
      <c r="I60" s="101">
        <f>PIERNA!I60</f>
        <v>0</v>
      </c>
      <c r="J60" s="796" t="s">
        <v>455</v>
      </c>
      <c r="K60" s="724"/>
      <c r="L60" s="965"/>
      <c r="M60" s="914"/>
      <c r="N60" s="959"/>
      <c r="O60" s="1285" t="s">
        <v>456</v>
      </c>
      <c r="P60" s="450">
        <v>10600</v>
      </c>
      <c r="Q60" s="450"/>
      <c r="R60" s="959"/>
      <c r="S60" s="644">
        <f>Q60+M60+L60</f>
        <v>0</v>
      </c>
      <c r="T60" s="644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5">
        <f>PIERNA!F61</f>
        <v>0</v>
      </c>
      <c r="G61" s="71">
        <f>PIERNA!G61</f>
        <v>0</v>
      </c>
      <c r="H61" s="628">
        <f>PIERNA!H61</f>
        <v>0</v>
      </c>
      <c r="I61" s="101">
        <f>PIERNA!I61</f>
        <v>0</v>
      </c>
      <c r="J61" s="797" t="s">
        <v>162</v>
      </c>
      <c r="K61" s="347"/>
      <c r="L61" s="537"/>
      <c r="M61" s="346"/>
      <c r="N61" s="534"/>
      <c r="O61" s="680"/>
      <c r="P61" s="450"/>
      <c r="Q61" s="450"/>
      <c r="R61" s="535"/>
      <c r="S61" s="644">
        <f t="shared" ref="S61:S71" si="14">Q61+M61+K61</f>
        <v>0</v>
      </c>
      <c r="T61" s="644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5">
        <f>PIERNA!F62</f>
        <v>0</v>
      </c>
      <c r="G62" s="122">
        <f>PIERNA!G62</f>
        <v>0</v>
      </c>
      <c r="H62" s="628">
        <f>PIERNA!H62</f>
        <v>0</v>
      </c>
      <c r="I62" s="101">
        <f>PIERNA!I62</f>
        <v>0</v>
      </c>
      <c r="J62" s="956">
        <f>PIERNA!MW29</f>
        <v>0</v>
      </c>
      <c r="K62" s="725"/>
      <c r="L62" s="537"/>
      <c r="M62" s="346"/>
      <c r="N62" s="534"/>
      <c r="O62" s="680"/>
      <c r="P62" s="450"/>
      <c r="Q62" s="450"/>
      <c r="R62" s="535"/>
      <c r="S62" s="644">
        <f t="shared" si="14"/>
        <v>0</v>
      </c>
      <c r="T62" s="644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5">
        <f>PIERNA!F63</f>
        <v>0</v>
      </c>
      <c r="G63" s="122">
        <f>PIERNA!G63</f>
        <v>0</v>
      </c>
      <c r="H63" s="628">
        <f>PIERNA!H63</f>
        <v>0</v>
      </c>
      <c r="I63" s="101">
        <f>PIERNA!I63</f>
        <v>0</v>
      </c>
      <c r="J63" s="957"/>
      <c r="K63" s="726"/>
      <c r="L63" s="533"/>
      <c r="M63" s="346"/>
      <c r="N63" s="534"/>
      <c r="O63" s="680"/>
      <c r="P63" s="450"/>
      <c r="Q63" s="450"/>
      <c r="R63" s="535"/>
      <c r="S63" s="644">
        <f t="shared" si="14"/>
        <v>0</v>
      </c>
      <c r="T63" s="644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5">
        <f>PIERNA!F64</f>
        <v>0</v>
      </c>
      <c r="G64" s="122">
        <f>PIERNA!G64</f>
        <v>0</v>
      </c>
      <c r="H64" s="628">
        <f>PIERNA!H64</f>
        <v>0</v>
      </c>
      <c r="I64" s="101">
        <f>PIERNA!I64</f>
        <v>0</v>
      </c>
      <c r="J64" s="747" t="s">
        <v>137</v>
      </c>
      <c r="K64" s="347"/>
      <c r="L64" s="533"/>
      <c r="M64" s="346"/>
      <c r="N64" s="534"/>
      <c r="O64" s="680"/>
      <c r="P64" s="450"/>
      <c r="Q64" s="450"/>
      <c r="R64" s="535"/>
      <c r="S64" s="644">
        <f t="shared" si="14"/>
        <v>0</v>
      </c>
      <c r="T64" s="644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5">
        <f>PIERNA!F65</f>
        <v>0</v>
      </c>
      <c r="G65" s="122">
        <f>PIERNA!G65</f>
        <v>0</v>
      </c>
      <c r="H65" s="628">
        <f>PIERNA!H65</f>
        <v>0</v>
      </c>
      <c r="I65" s="101">
        <f>PIERNA!I65</f>
        <v>0</v>
      </c>
      <c r="J65" s="958" t="s">
        <v>138</v>
      </c>
      <c r="K65" s="749"/>
      <c r="L65" s="750"/>
      <c r="M65" s="749"/>
      <c r="N65" s="751"/>
      <c r="O65" s="752"/>
      <c r="P65" s="753"/>
      <c r="Q65" s="748"/>
      <c r="R65" s="754"/>
      <c r="S65" s="644">
        <f t="shared" si="14"/>
        <v>0</v>
      </c>
      <c r="T65" s="644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5">
        <f>PIERNA!F61</f>
        <v>0</v>
      </c>
      <c r="G66" s="122">
        <f>PIERNA!G61</f>
        <v>0</v>
      </c>
      <c r="H66" s="628">
        <f>PIERNA!H61</f>
        <v>0</v>
      </c>
      <c r="I66" s="101">
        <f>PIERNA!I66</f>
        <v>0</v>
      </c>
      <c r="J66" s="912"/>
      <c r="K66" s="346"/>
      <c r="L66" s="533"/>
      <c r="M66" s="346"/>
      <c r="N66" s="534"/>
      <c r="O66" s="680"/>
      <c r="P66" s="450"/>
      <c r="Q66" s="450"/>
      <c r="R66" s="535"/>
      <c r="S66" s="644">
        <f t="shared" si="14"/>
        <v>0</v>
      </c>
      <c r="T66" s="644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5">
        <f>PIERNA!F62</f>
        <v>0</v>
      </c>
      <c r="G67" s="122">
        <f>PIERNA!G62</f>
        <v>0</v>
      </c>
      <c r="H67" s="628">
        <f>PIERNA!H62</f>
        <v>0</v>
      </c>
      <c r="I67" s="101">
        <f>PIERNA!I67</f>
        <v>0</v>
      </c>
      <c r="J67" s="1038" t="s">
        <v>188</v>
      </c>
      <c r="K67" s="1045">
        <v>10440</v>
      </c>
      <c r="L67" s="1059" t="s">
        <v>193</v>
      </c>
      <c r="M67" s="346"/>
      <c r="N67" s="536"/>
      <c r="O67" s="680"/>
      <c r="P67" s="450"/>
      <c r="Q67" s="347"/>
      <c r="R67" s="535"/>
      <c r="S67" s="644">
        <f t="shared" si="14"/>
        <v>10440</v>
      </c>
      <c r="T67" s="644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5">
        <f>PIERNA!F63</f>
        <v>0</v>
      </c>
      <c r="G68" s="122">
        <f>PIERNA!G63</f>
        <v>0</v>
      </c>
      <c r="H68" s="628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80"/>
      <c r="P68" s="450"/>
      <c r="Q68" s="347"/>
      <c r="R68" s="587"/>
      <c r="S68" s="644">
        <f t="shared" si="14"/>
        <v>0</v>
      </c>
      <c r="T68" s="644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5">
        <f>PIERNA!F64</f>
        <v>0</v>
      </c>
      <c r="G69" s="122">
        <f>PIERNA!G64</f>
        <v>0</v>
      </c>
      <c r="H69" s="628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80"/>
      <c r="P69" s="450"/>
      <c r="Q69" s="347"/>
      <c r="R69" s="587"/>
      <c r="S69" s="644">
        <f t="shared" si="14"/>
        <v>0</v>
      </c>
      <c r="T69" s="644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5">
        <f>PIERNA!F65</f>
        <v>0</v>
      </c>
      <c r="G70" s="122">
        <f>PIERNA!G65</f>
        <v>0</v>
      </c>
      <c r="H70" s="628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80"/>
      <c r="P70" s="450"/>
      <c r="Q70" s="347"/>
      <c r="R70" s="587"/>
      <c r="S70" s="644">
        <f t="shared" si="14"/>
        <v>0</v>
      </c>
      <c r="T70" s="644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5">
        <f>PIERNA!F66</f>
        <v>0</v>
      </c>
      <c r="G71" s="122">
        <f>PIERNA!G66</f>
        <v>0</v>
      </c>
      <c r="H71" s="628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80"/>
      <c r="P71" s="450"/>
      <c r="Q71" s="347"/>
      <c r="R71" s="587"/>
      <c r="S71" s="644">
        <f t="shared" si="14"/>
        <v>0</v>
      </c>
      <c r="T71" s="644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5">
        <f>PIERNA!F67</f>
        <v>0</v>
      </c>
      <c r="G72" s="122">
        <f>PIERNA!G67</f>
        <v>0</v>
      </c>
      <c r="H72" s="628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80"/>
      <c r="P72" s="450"/>
      <c r="Q72" s="347"/>
      <c r="R72" s="587"/>
      <c r="S72" s="644">
        <f t="shared" ref="S72:S98" si="15">Q72+M72+K72</f>
        <v>0</v>
      </c>
      <c r="T72" s="644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5">
        <f>PIERNA!F68</f>
        <v>0</v>
      </c>
      <c r="G73" s="122">
        <f>PIERNA!G68</f>
        <v>0</v>
      </c>
      <c r="H73" s="628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80"/>
      <c r="P73" s="450"/>
      <c r="Q73" s="347"/>
      <c r="R73" s="587"/>
      <c r="S73" s="644">
        <f t="shared" si="15"/>
        <v>0</v>
      </c>
      <c r="T73" s="644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5">
        <f>PIERNA!F69</f>
        <v>0</v>
      </c>
      <c r="G74" s="122">
        <f>PIERNA!G69</f>
        <v>0</v>
      </c>
      <c r="H74" s="628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80"/>
      <c r="P74" s="450"/>
      <c r="Q74" s="347"/>
      <c r="R74" s="587"/>
      <c r="S74" s="644">
        <f t="shared" si="15"/>
        <v>0</v>
      </c>
      <c r="T74" s="644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5">
        <f>PIERNA!F70</f>
        <v>0</v>
      </c>
      <c r="G75" s="122">
        <f>PIERNA!G70</f>
        <v>0</v>
      </c>
      <c r="H75" s="628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80"/>
      <c r="P75" s="450"/>
      <c r="Q75" s="347"/>
      <c r="R75" s="587"/>
      <c r="S75" s="644">
        <f t="shared" si="15"/>
        <v>0</v>
      </c>
      <c r="T75" s="644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5">
        <f>PIERNA!F71</f>
        <v>0</v>
      </c>
      <c r="G76" s="122">
        <f>PIERNA!G71</f>
        <v>0</v>
      </c>
      <c r="H76" s="628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80"/>
      <c r="P76" s="450"/>
      <c r="Q76" s="347"/>
      <c r="R76" s="587"/>
      <c r="S76" s="644">
        <f t="shared" si="15"/>
        <v>0</v>
      </c>
      <c r="T76" s="644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5">
        <f>PIERNA!F72</f>
        <v>0</v>
      </c>
      <c r="G77" s="122">
        <f>PIERNA!G72</f>
        <v>0</v>
      </c>
      <c r="H77" s="628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80"/>
      <c r="P77" s="450"/>
      <c r="Q77" s="347"/>
      <c r="R77" s="587"/>
      <c r="S77" s="644">
        <f t="shared" si="15"/>
        <v>0</v>
      </c>
      <c r="T77" s="644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5">
        <f>PIERNA!F73</f>
        <v>0</v>
      </c>
      <c r="G78" s="122">
        <f>PIERNA!G73</f>
        <v>0</v>
      </c>
      <c r="H78" s="628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80"/>
      <c r="P78" s="450"/>
      <c r="Q78" s="347"/>
      <c r="R78" s="587"/>
      <c r="S78" s="644">
        <f t="shared" si="15"/>
        <v>0</v>
      </c>
      <c r="T78" s="644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5">
        <f>PIERNA!F74</f>
        <v>0</v>
      </c>
      <c r="G79" s="122">
        <f>PIERNA!G74</f>
        <v>0</v>
      </c>
      <c r="H79" s="628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80"/>
      <c r="P79" s="450"/>
      <c r="Q79" s="347"/>
      <c r="R79" s="587"/>
      <c r="S79" s="644">
        <f t="shared" si="15"/>
        <v>0</v>
      </c>
      <c r="T79" s="644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5">
        <f>PIERNA!F75</f>
        <v>0</v>
      </c>
      <c r="G80" s="122">
        <f>PIERNA!G75</f>
        <v>0</v>
      </c>
      <c r="H80" s="628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80"/>
      <c r="P80" s="450"/>
      <c r="Q80" s="347"/>
      <c r="R80" s="587"/>
      <c r="S80" s="644">
        <f t="shared" si="15"/>
        <v>0</v>
      </c>
      <c r="T80" s="644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5">
        <f>PIERNA!F76</f>
        <v>0</v>
      </c>
      <c r="G81" s="122">
        <f>PIERNA!G76</f>
        <v>0</v>
      </c>
      <c r="H81" s="628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80"/>
      <c r="P81" s="450"/>
      <c r="Q81" s="347"/>
      <c r="R81" s="587"/>
      <c r="S81" s="644">
        <f t="shared" si="15"/>
        <v>0</v>
      </c>
      <c r="T81" s="644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5">
        <f>PIERNA!F77</f>
        <v>0</v>
      </c>
      <c r="G82" s="122">
        <f>PIERNA!G77</f>
        <v>0</v>
      </c>
      <c r="H82" s="628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80"/>
      <c r="P82" s="450"/>
      <c r="Q82" s="347"/>
      <c r="R82" s="587"/>
      <c r="S82" s="644">
        <f t="shared" si="15"/>
        <v>0</v>
      </c>
      <c r="T82" s="644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5">
        <f>PIERNA!F78</f>
        <v>0</v>
      </c>
      <c r="G83" s="122">
        <f>PIERNA!G78</f>
        <v>0</v>
      </c>
      <c r="H83" s="628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80"/>
      <c r="P83" s="450"/>
      <c r="Q83" s="347"/>
      <c r="R83" s="587"/>
      <c r="S83" s="644">
        <f t="shared" si="15"/>
        <v>0</v>
      </c>
      <c r="T83" s="644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5">
        <f>PIERNA!F79</f>
        <v>0</v>
      </c>
      <c r="G84" s="122">
        <f>PIERNA!G79</f>
        <v>0</v>
      </c>
      <c r="H84" s="628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80"/>
      <c r="P84" s="450"/>
      <c r="Q84" s="347"/>
      <c r="R84" s="587"/>
      <c r="S84" s="644">
        <f t="shared" si="15"/>
        <v>0</v>
      </c>
      <c r="T84" s="644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5">
        <f>PIERNA!F80</f>
        <v>0</v>
      </c>
      <c r="G85" s="122">
        <f>PIERNA!G80</f>
        <v>0</v>
      </c>
      <c r="H85" s="628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80"/>
      <c r="P85" s="450"/>
      <c r="Q85" s="347"/>
      <c r="R85" s="587"/>
      <c r="S85" s="644">
        <f t="shared" si="15"/>
        <v>0</v>
      </c>
      <c r="T85" s="644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5">
        <f>PIERNA!F81</f>
        <v>0</v>
      </c>
      <c r="G86" s="122">
        <f>PIERNA!G81</f>
        <v>0</v>
      </c>
      <c r="H86" s="628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80"/>
      <c r="P86" s="450"/>
      <c r="Q86" s="347"/>
      <c r="R86" s="587"/>
      <c r="S86" s="644">
        <f t="shared" si="15"/>
        <v>0</v>
      </c>
      <c r="T86" s="644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5">
        <f>PIERNA!F82</f>
        <v>0</v>
      </c>
      <c r="G87" s="122">
        <f>PIERNA!G82</f>
        <v>0</v>
      </c>
      <c r="H87" s="628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80"/>
      <c r="P87" s="450"/>
      <c r="Q87" s="347"/>
      <c r="R87" s="587"/>
      <c r="S87" s="644">
        <f t="shared" si="15"/>
        <v>0</v>
      </c>
      <c r="T87" s="644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5">
        <f>PIERNA!F83</f>
        <v>0</v>
      </c>
      <c r="G88" s="122">
        <f>PIERNA!G83</f>
        <v>0</v>
      </c>
      <c r="H88" s="628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80"/>
      <c r="P88" s="450"/>
      <c r="Q88" s="347"/>
      <c r="R88" s="587"/>
      <c r="S88" s="644">
        <f t="shared" si="15"/>
        <v>0</v>
      </c>
      <c r="T88" s="644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5">
        <f>PIERNA!F84</f>
        <v>0</v>
      </c>
      <c r="G89" s="122">
        <f>PIERNA!G84</f>
        <v>0</v>
      </c>
      <c r="H89" s="628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80"/>
      <c r="P89" s="450"/>
      <c r="Q89" s="347"/>
      <c r="R89" s="587"/>
      <c r="S89" s="644">
        <f t="shared" si="15"/>
        <v>0</v>
      </c>
      <c r="T89" s="644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5">
        <f>PIERNA!F85</f>
        <v>0</v>
      </c>
      <c r="G90" s="122">
        <f>PIERNA!G85</f>
        <v>0</v>
      </c>
      <c r="H90" s="628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80"/>
      <c r="P90" s="450"/>
      <c r="Q90" s="347"/>
      <c r="R90" s="587"/>
      <c r="S90" s="644">
        <f t="shared" si="15"/>
        <v>0</v>
      </c>
      <c r="T90" s="644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5">
        <f>PIERNA!F86</f>
        <v>0</v>
      </c>
      <c r="G91" s="122">
        <f>PIERNA!G86</f>
        <v>0</v>
      </c>
      <c r="H91" s="628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80"/>
      <c r="P91" s="450"/>
      <c r="Q91" s="347"/>
      <c r="R91" s="587"/>
      <c r="S91" s="644">
        <f t="shared" si="15"/>
        <v>0</v>
      </c>
      <c r="T91" s="644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5">
        <f>PIERNA!F87</f>
        <v>0</v>
      </c>
      <c r="G92" s="122">
        <f>PIERNA!G87</f>
        <v>0</v>
      </c>
      <c r="H92" s="628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80"/>
      <c r="P92" s="450"/>
      <c r="Q92" s="347"/>
      <c r="R92" s="587"/>
      <c r="S92" s="644">
        <f t="shared" si="15"/>
        <v>0</v>
      </c>
      <c r="T92" s="644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5">
        <f>PIERNA!F88</f>
        <v>0</v>
      </c>
      <c r="G93" s="122">
        <f>PIERNA!G88</f>
        <v>0</v>
      </c>
      <c r="H93" s="628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80"/>
      <c r="P93" s="450"/>
      <c r="Q93" s="347"/>
      <c r="R93" s="587"/>
      <c r="S93" s="644">
        <f t="shared" si="15"/>
        <v>0</v>
      </c>
      <c r="T93" s="644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5"/>
      <c r="G94" s="122"/>
      <c r="H94" s="628"/>
      <c r="I94" s="101">
        <f>PIERNA!I94</f>
        <v>0</v>
      </c>
      <c r="J94" s="256"/>
      <c r="K94" s="596"/>
      <c r="L94" s="533"/>
      <c r="M94" s="586"/>
      <c r="N94" s="536"/>
      <c r="O94" s="680"/>
      <c r="P94" s="450"/>
      <c r="Q94" s="347"/>
      <c r="R94" s="587"/>
      <c r="S94" s="644">
        <f t="shared" si="15"/>
        <v>0</v>
      </c>
      <c r="T94" s="644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5"/>
      <c r="G95" s="122"/>
      <c r="H95" s="628"/>
      <c r="I95" s="101">
        <f>PIERNA!I95</f>
        <v>0</v>
      </c>
      <c r="J95" s="388"/>
      <c r="K95" s="346"/>
      <c r="L95" s="533"/>
      <c r="M95" s="346"/>
      <c r="N95" s="536"/>
      <c r="O95" s="680"/>
      <c r="P95" s="450"/>
      <c r="Q95" s="347"/>
      <c r="R95" s="587"/>
      <c r="S95" s="644">
        <f t="shared" si="15"/>
        <v>0</v>
      </c>
      <c r="T95" s="644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5"/>
      <c r="G96" s="122"/>
      <c r="H96" s="628"/>
      <c r="I96" s="101"/>
      <c r="J96" s="388"/>
      <c r="K96" s="346"/>
      <c r="L96" s="533"/>
      <c r="M96" s="346"/>
      <c r="N96" s="536"/>
      <c r="O96" s="680"/>
      <c r="P96" s="450"/>
      <c r="Q96" s="347"/>
      <c r="R96" s="587"/>
      <c r="S96" s="644">
        <f t="shared" si="15"/>
        <v>0</v>
      </c>
      <c r="T96" s="645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5"/>
      <c r="G97" s="122"/>
      <c r="H97" s="628"/>
      <c r="I97" s="101"/>
      <c r="J97" s="1197"/>
      <c r="K97" s="914"/>
      <c r="L97" s="973"/>
      <c r="M97" s="914"/>
      <c r="N97" s="961"/>
      <c r="O97" s="938"/>
      <c r="P97" s="1198"/>
      <c r="Q97" s="1198"/>
      <c r="R97" s="1199"/>
      <c r="S97" s="644">
        <f t="shared" si="15"/>
        <v>0</v>
      </c>
      <c r="T97" s="645" t="e">
        <f t="shared" si="17"/>
        <v>#DIV/0!</v>
      </c>
    </row>
    <row r="98" spans="1:24" s="147" customFormat="1" ht="64.5" customHeight="1" x14ac:dyDescent="0.25">
      <c r="A98" s="96"/>
      <c r="B98" s="1233" t="s">
        <v>429</v>
      </c>
      <c r="C98" s="971" t="s">
        <v>470</v>
      </c>
      <c r="D98" s="1119"/>
      <c r="E98" s="978">
        <v>45257</v>
      </c>
      <c r="F98" s="1245">
        <v>1048.26</v>
      </c>
      <c r="G98" s="1246">
        <v>42</v>
      </c>
      <c r="H98" s="1120">
        <v>1048.26</v>
      </c>
      <c r="I98" s="592">
        <f t="shared" ref="I98:I102" si="18">H98-F98</f>
        <v>0</v>
      </c>
      <c r="J98" s="1144"/>
      <c r="K98" s="1145"/>
      <c r="L98" s="1200"/>
      <c r="M98" s="1201"/>
      <c r="N98" s="1201"/>
      <c r="O98" s="1289">
        <v>21073</v>
      </c>
      <c r="P98" s="1201"/>
      <c r="Q98" s="1324">
        <v>53461.26</v>
      </c>
      <c r="R98" s="1148" t="s">
        <v>469</v>
      </c>
      <c r="S98" s="644">
        <f t="shared" si="15"/>
        <v>53461.26</v>
      </c>
      <c r="T98" s="645">
        <f t="shared" si="17"/>
        <v>51</v>
      </c>
    </row>
    <row r="99" spans="1:24" s="147" customFormat="1" ht="40.5" customHeight="1" x14ac:dyDescent="0.25">
      <c r="A99" s="96"/>
      <c r="B99" s="1323" t="s">
        <v>430</v>
      </c>
      <c r="C99" s="874" t="s">
        <v>431</v>
      </c>
      <c r="D99" s="1119"/>
      <c r="E99" s="978">
        <v>45260</v>
      </c>
      <c r="F99" s="1245">
        <v>17793.43</v>
      </c>
      <c r="G99" s="1246">
        <v>575</v>
      </c>
      <c r="H99" s="1120">
        <v>17755.64</v>
      </c>
      <c r="I99" s="592">
        <f t="shared" si="18"/>
        <v>-37.790000000000873</v>
      </c>
      <c r="J99" s="1144"/>
      <c r="K99" s="1145"/>
      <c r="L99" s="1146"/>
      <c r="M99" s="1147"/>
      <c r="N99" s="1147"/>
      <c r="O99" s="1289" t="s">
        <v>543</v>
      </c>
      <c r="P99" s="1147"/>
      <c r="Q99" s="1325">
        <f>2313146.15-4912.7</f>
        <v>2308233.4499999997</v>
      </c>
      <c r="R99" s="1148" t="s">
        <v>534</v>
      </c>
      <c r="S99" s="644">
        <f t="shared" ref="S99" si="19">Q99+M99+K99</f>
        <v>2308233.4499999997</v>
      </c>
      <c r="T99" s="645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6" t="s">
        <v>432</v>
      </c>
      <c r="C100" s="874" t="s">
        <v>433</v>
      </c>
      <c r="D100" s="1119"/>
      <c r="E100" s="1261">
        <v>45260</v>
      </c>
      <c r="F100" s="1245">
        <v>4555.67</v>
      </c>
      <c r="G100" s="1246">
        <v>5</v>
      </c>
      <c r="H100" s="1120">
        <v>4555.67</v>
      </c>
      <c r="I100" s="592">
        <f t="shared" si="18"/>
        <v>0</v>
      </c>
      <c r="J100" s="1203"/>
      <c r="K100" s="935"/>
      <c r="L100" s="1204"/>
      <c r="M100" s="1204"/>
      <c r="N100" s="1204"/>
      <c r="O100" s="1267" t="s">
        <v>434</v>
      </c>
      <c r="P100" s="1204"/>
      <c r="Q100" s="1290">
        <v>107058.25</v>
      </c>
      <c r="R100" s="1148" t="s">
        <v>473</v>
      </c>
      <c r="S100" s="644">
        <f t="shared" ref="S100" si="21">Q100+M100+K100</f>
        <v>107058.25</v>
      </c>
      <c r="T100" s="645">
        <f t="shared" ref="T100" si="22">S100/H100</f>
        <v>23.500001097533403</v>
      </c>
    </row>
    <row r="101" spans="1:24" s="147" customFormat="1" ht="33" customHeight="1" x14ac:dyDescent="0.3">
      <c r="A101" s="667">
        <v>61</v>
      </c>
      <c r="B101" s="1546" t="s">
        <v>91</v>
      </c>
      <c r="C101" s="1254" t="s">
        <v>61</v>
      </c>
      <c r="D101" s="1257"/>
      <c r="E101" s="1548">
        <v>45268</v>
      </c>
      <c r="F101" s="1259">
        <v>594.09</v>
      </c>
      <c r="G101" s="878">
        <v>51</v>
      </c>
      <c r="H101" s="879">
        <v>594.09</v>
      </c>
      <c r="I101" s="592">
        <f t="shared" si="18"/>
        <v>0</v>
      </c>
      <c r="J101" s="913"/>
      <c r="K101" s="914"/>
      <c r="L101" s="915"/>
      <c r="M101" s="914"/>
      <c r="N101" s="1263"/>
      <c r="O101" s="1550" t="s">
        <v>435</v>
      </c>
      <c r="P101" s="1265"/>
      <c r="Q101" s="1286">
        <v>50497.65</v>
      </c>
      <c r="R101" s="1557" t="s">
        <v>466</v>
      </c>
      <c r="S101" s="644">
        <f t="shared" ref="S101:S102" si="23">Q101+M101+K101</f>
        <v>50497.65</v>
      </c>
      <c r="T101" s="645">
        <f t="shared" ref="T101:T102" si="24">S101/H101</f>
        <v>85</v>
      </c>
    </row>
    <row r="102" spans="1:24" s="147" customFormat="1" ht="40.5" customHeight="1" thickBot="1" x14ac:dyDescent="0.35">
      <c r="A102" s="667">
        <v>62</v>
      </c>
      <c r="B102" s="1547"/>
      <c r="C102" s="1255" t="s">
        <v>70</v>
      </c>
      <c r="D102" s="1258"/>
      <c r="E102" s="1549"/>
      <c r="F102" s="1260">
        <v>496.44</v>
      </c>
      <c r="G102" s="864">
        <v>27</v>
      </c>
      <c r="H102" s="881">
        <v>496.44</v>
      </c>
      <c r="I102" s="592">
        <f t="shared" si="18"/>
        <v>0</v>
      </c>
      <c r="J102" s="880"/>
      <c r="K102" s="914"/>
      <c r="L102" s="919"/>
      <c r="M102" s="914"/>
      <c r="N102" s="1264"/>
      <c r="O102" s="1551"/>
      <c r="P102" s="1266"/>
      <c r="Q102" s="1286">
        <v>39715.199999999997</v>
      </c>
      <c r="R102" s="1558"/>
      <c r="S102" s="644">
        <f t="shared" si="23"/>
        <v>39715.199999999997</v>
      </c>
      <c r="T102" s="645">
        <f t="shared" si="24"/>
        <v>80</v>
      </c>
      <c r="X102" s="647">
        <f>SUM(X59:X101)</f>
        <v>0</v>
      </c>
    </row>
    <row r="103" spans="1:24" s="147" customFormat="1" ht="40.5" customHeight="1" thickBot="1" x14ac:dyDescent="0.35">
      <c r="A103" s="667">
        <v>63</v>
      </c>
      <c r="B103" s="1269" t="s">
        <v>76</v>
      </c>
      <c r="C103" s="874" t="s">
        <v>436</v>
      </c>
      <c r="D103" s="1208"/>
      <c r="E103" s="1272">
        <v>45268</v>
      </c>
      <c r="F103" s="877">
        <v>2005.24</v>
      </c>
      <c r="G103" s="878">
        <v>109</v>
      </c>
      <c r="H103" s="879">
        <v>2005.24</v>
      </c>
      <c r="I103" s="592">
        <f t="shared" ref="I103:I119" si="25">H103-F103</f>
        <v>0</v>
      </c>
      <c r="J103" s="880"/>
      <c r="K103" s="914"/>
      <c r="L103" s="915"/>
      <c r="M103" s="914"/>
      <c r="N103" s="916"/>
      <c r="O103" s="1274" t="s">
        <v>539</v>
      </c>
      <c r="P103" s="917"/>
      <c r="Q103" s="694">
        <v>170445.5</v>
      </c>
      <c r="R103" s="1288" t="s">
        <v>540</v>
      </c>
      <c r="S103" s="644">
        <f t="shared" ref="S103" si="26">Q103+M103+K103</f>
        <v>170445.5</v>
      </c>
      <c r="T103" s="645">
        <f t="shared" ref="T103" si="27">S103/H103</f>
        <v>85.00004986934232</v>
      </c>
    </row>
    <row r="104" spans="1:24" s="147" customFormat="1" ht="42" customHeight="1" x14ac:dyDescent="0.3">
      <c r="A104" s="667">
        <v>64</v>
      </c>
      <c r="B104" s="1559" t="s">
        <v>82</v>
      </c>
      <c r="C104" s="1254" t="s">
        <v>437</v>
      </c>
      <c r="D104" s="1257"/>
      <c r="E104" s="1562">
        <v>45269</v>
      </c>
      <c r="F104" s="1259">
        <v>150</v>
      </c>
      <c r="G104" s="878">
        <v>15</v>
      </c>
      <c r="H104" s="879">
        <v>150</v>
      </c>
      <c r="I104" s="1210">
        <f t="shared" si="25"/>
        <v>0</v>
      </c>
      <c r="J104" s="913"/>
      <c r="K104" s="914"/>
      <c r="L104" s="915"/>
      <c r="M104" s="914"/>
      <c r="N104" s="921"/>
      <c r="O104" s="1565" t="s">
        <v>440</v>
      </c>
      <c r="P104" s="1273"/>
      <c r="Q104" s="1286">
        <v>10500</v>
      </c>
      <c r="R104" s="1554" t="s">
        <v>463</v>
      </c>
      <c r="S104" s="644">
        <f t="shared" ref="S104" si="28">Q104+M104+K104</f>
        <v>10500</v>
      </c>
      <c r="T104" s="645">
        <f t="shared" ref="T104" si="29">S104/H104</f>
        <v>70</v>
      </c>
    </row>
    <row r="105" spans="1:24" s="147" customFormat="1" ht="42" customHeight="1" x14ac:dyDescent="0.3">
      <c r="A105" s="667">
        <v>65</v>
      </c>
      <c r="B105" s="1560"/>
      <c r="C105" s="1268" t="s">
        <v>438</v>
      </c>
      <c r="D105" s="1257"/>
      <c r="E105" s="1563"/>
      <c r="F105" s="1259">
        <v>150</v>
      </c>
      <c r="G105" s="878">
        <v>15</v>
      </c>
      <c r="H105" s="879">
        <v>150</v>
      </c>
      <c r="I105" s="1210">
        <f t="shared" si="25"/>
        <v>0</v>
      </c>
      <c r="J105" s="913"/>
      <c r="K105" s="914"/>
      <c r="L105" s="915"/>
      <c r="M105" s="914"/>
      <c r="N105" s="921"/>
      <c r="O105" s="1566"/>
      <c r="P105" s="1273"/>
      <c r="Q105" s="1286">
        <v>12750</v>
      </c>
      <c r="R105" s="1555"/>
      <c r="S105" s="644">
        <f t="shared" ref="S105:S106" si="30">Q105+M105+K105</f>
        <v>12750</v>
      </c>
      <c r="T105" s="645">
        <f t="shared" ref="T105:T106" si="31">S105/H105</f>
        <v>85</v>
      </c>
    </row>
    <row r="106" spans="1:24" s="147" customFormat="1" ht="31.5" customHeight="1" thickBot="1" x14ac:dyDescent="0.35">
      <c r="A106" s="667">
        <v>66</v>
      </c>
      <c r="B106" s="1561"/>
      <c r="C106" s="1254" t="s">
        <v>439</v>
      </c>
      <c r="D106" s="1271"/>
      <c r="E106" s="1564"/>
      <c r="F106" s="1259">
        <v>2002.14</v>
      </c>
      <c r="G106" s="878">
        <v>441</v>
      </c>
      <c r="H106" s="879">
        <v>2002.14</v>
      </c>
      <c r="I106" s="1210">
        <f t="shared" si="25"/>
        <v>0</v>
      </c>
      <c r="J106" s="880"/>
      <c r="K106" s="914"/>
      <c r="L106" s="915"/>
      <c r="M106" s="914"/>
      <c r="N106" s="921"/>
      <c r="O106" s="1567"/>
      <c r="P106" s="1273"/>
      <c r="Q106" s="1286">
        <v>80085.600000000006</v>
      </c>
      <c r="R106" s="1556"/>
      <c r="S106" s="644">
        <f t="shared" si="30"/>
        <v>80085.600000000006</v>
      </c>
      <c r="T106" s="645">
        <f t="shared" si="31"/>
        <v>40</v>
      </c>
    </row>
    <row r="107" spans="1:24" s="147" customFormat="1" ht="40.5" customHeight="1" x14ac:dyDescent="0.3">
      <c r="A107" s="667">
        <v>67</v>
      </c>
      <c r="B107" s="1270" t="s">
        <v>432</v>
      </c>
      <c r="C107" s="874" t="s">
        <v>433</v>
      </c>
      <c r="D107" s="875"/>
      <c r="E107" s="1262">
        <v>45269</v>
      </c>
      <c r="F107" s="877">
        <v>3618.29</v>
      </c>
      <c r="G107" s="878">
        <v>4</v>
      </c>
      <c r="H107" s="879">
        <v>3618.29</v>
      </c>
      <c r="I107" s="592">
        <f t="shared" si="25"/>
        <v>0</v>
      </c>
      <c r="J107" s="913"/>
      <c r="K107" s="914"/>
      <c r="L107" s="915"/>
      <c r="M107" s="914"/>
      <c r="N107" s="916"/>
      <c r="O107" s="1275" t="s">
        <v>441</v>
      </c>
      <c r="P107" s="916"/>
      <c r="Q107" s="694">
        <v>86838.96</v>
      </c>
      <c r="R107" s="1287" t="s">
        <v>476</v>
      </c>
      <c r="S107" s="644">
        <f t="shared" ref="S107:S108" si="32">Q107+M107+K107</f>
        <v>86838.96</v>
      </c>
      <c r="T107" s="645">
        <f t="shared" ref="T107" si="33">S107/H107</f>
        <v>24.000000000000004</v>
      </c>
    </row>
    <row r="108" spans="1:24" s="147" customFormat="1" ht="28.5" customHeight="1" x14ac:dyDescent="0.3">
      <c r="A108" s="667">
        <v>68</v>
      </c>
      <c r="B108" s="898" t="s">
        <v>432</v>
      </c>
      <c r="C108" s="1117" t="s">
        <v>433</v>
      </c>
      <c r="D108" s="1121"/>
      <c r="E108" s="876">
        <v>45271</v>
      </c>
      <c r="F108" s="877">
        <v>3619.21</v>
      </c>
      <c r="G108" s="878">
        <v>4</v>
      </c>
      <c r="H108" s="879">
        <v>3619.21</v>
      </c>
      <c r="I108" s="592">
        <f t="shared" si="25"/>
        <v>0</v>
      </c>
      <c r="J108" s="922"/>
      <c r="K108" s="914"/>
      <c r="L108" s="915"/>
      <c r="M108" s="914"/>
      <c r="N108" s="916"/>
      <c r="O108" s="938" t="s">
        <v>442</v>
      </c>
      <c r="P108" s="599"/>
      <c r="Q108" s="694">
        <v>86861.04</v>
      </c>
      <c r="R108" s="918" t="s">
        <v>538</v>
      </c>
      <c r="S108" s="644">
        <f t="shared" si="32"/>
        <v>86861.04</v>
      </c>
      <c r="T108" s="645">
        <f>S108/H108</f>
        <v>23.999999999999996</v>
      </c>
    </row>
    <row r="109" spans="1:24" s="147" customFormat="1" ht="28.5" customHeight="1" x14ac:dyDescent="0.3">
      <c r="A109" s="667">
        <v>69</v>
      </c>
      <c r="B109" s="898" t="s">
        <v>91</v>
      </c>
      <c r="C109" s="1117" t="s">
        <v>500</v>
      </c>
      <c r="D109" s="1140"/>
      <c r="E109" s="876">
        <v>45276</v>
      </c>
      <c r="F109" s="877">
        <v>602.83000000000004</v>
      </c>
      <c r="G109" s="878">
        <v>51</v>
      </c>
      <c r="H109" s="879">
        <v>602.83000000000004</v>
      </c>
      <c r="I109" s="592">
        <f t="shared" si="25"/>
        <v>0</v>
      </c>
      <c r="J109" s="1141"/>
      <c r="K109" s="914"/>
      <c r="L109" s="915"/>
      <c r="M109" s="914"/>
      <c r="N109" s="916"/>
      <c r="O109" s="938" t="s">
        <v>501</v>
      </c>
      <c r="P109" s="599"/>
      <c r="Q109" s="694">
        <v>51240.55</v>
      </c>
      <c r="R109" s="918" t="s">
        <v>532</v>
      </c>
      <c r="S109" s="644">
        <f t="shared" ref="S109:S110" si="34">Q109+M109+K109</f>
        <v>51240.55</v>
      </c>
      <c r="T109" s="645">
        <f t="shared" ref="T109:T110" si="35">S109/H109</f>
        <v>85</v>
      </c>
    </row>
    <row r="110" spans="1:24" s="147" customFormat="1" ht="39.75" customHeight="1" x14ac:dyDescent="0.3">
      <c r="A110" s="667">
        <v>70</v>
      </c>
      <c r="B110" s="1124" t="s">
        <v>76</v>
      </c>
      <c r="C110" s="1117" t="s">
        <v>502</v>
      </c>
      <c r="D110" s="1121"/>
      <c r="E110" s="876">
        <v>45276</v>
      </c>
      <c r="F110" s="877">
        <v>9309.24</v>
      </c>
      <c r="G110" s="878">
        <v>340</v>
      </c>
      <c r="H110" s="879">
        <v>9254.7999999999993</v>
      </c>
      <c r="I110" s="592">
        <f t="shared" si="25"/>
        <v>-54.440000000000509</v>
      </c>
      <c r="J110" s="922"/>
      <c r="K110" s="914"/>
      <c r="L110" s="915"/>
      <c r="M110" s="914"/>
      <c r="N110" s="916"/>
      <c r="O110" s="931" t="s">
        <v>533</v>
      </c>
      <c r="P110" s="599"/>
      <c r="Q110" s="694">
        <f>663748.81-3881.57</f>
        <v>659867.24000000011</v>
      </c>
      <c r="R110" s="918" t="s">
        <v>534</v>
      </c>
      <c r="S110" s="644">
        <f t="shared" si="34"/>
        <v>659867.24000000011</v>
      </c>
      <c r="T110" s="645">
        <f t="shared" si="35"/>
        <v>71.300000000000011</v>
      </c>
    </row>
    <row r="111" spans="1:24" s="147" customFormat="1" ht="41.25" customHeight="1" x14ac:dyDescent="0.3">
      <c r="A111" s="667">
        <v>71</v>
      </c>
      <c r="B111" s="882" t="s">
        <v>82</v>
      </c>
      <c r="C111" s="1117" t="s">
        <v>43</v>
      </c>
      <c r="D111" s="1155"/>
      <c r="E111" s="876">
        <v>45278</v>
      </c>
      <c r="F111" s="877">
        <v>2043</v>
      </c>
      <c r="G111" s="878">
        <v>450</v>
      </c>
      <c r="H111" s="879">
        <v>2043</v>
      </c>
      <c r="I111" s="592">
        <f t="shared" si="25"/>
        <v>0</v>
      </c>
      <c r="J111" s="922"/>
      <c r="K111" s="914"/>
      <c r="L111" s="915"/>
      <c r="M111" s="914"/>
      <c r="N111" s="916"/>
      <c r="O111" s="945" t="s">
        <v>503</v>
      </c>
      <c r="P111" s="945"/>
      <c r="Q111" s="694">
        <v>87849</v>
      </c>
      <c r="R111" s="918" t="s">
        <v>531</v>
      </c>
      <c r="S111" s="644">
        <f t="shared" ref="S111" si="36">Q111+M111+K111</f>
        <v>87849</v>
      </c>
      <c r="T111" s="645">
        <f t="shared" ref="T111:T112" si="37">S111/H111</f>
        <v>43</v>
      </c>
    </row>
    <row r="112" spans="1:24" s="147" customFormat="1" ht="39.75" customHeight="1" thickBot="1" x14ac:dyDescent="0.35">
      <c r="A112" s="667">
        <v>72</v>
      </c>
      <c r="B112" s="1124" t="s">
        <v>76</v>
      </c>
      <c r="C112" s="1122" t="s">
        <v>504</v>
      </c>
      <c r="D112" s="1123"/>
      <c r="E112" s="876">
        <v>45280</v>
      </c>
      <c r="F112" s="877">
        <v>2015.51</v>
      </c>
      <c r="G112" s="878">
        <v>76</v>
      </c>
      <c r="H112" s="879">
        <v>2015.51</v>
      </c>
      <c r="I112" s="101">
        <f t="shared" si="25"/>
        <v>0</v>
      </c>
      <c r="J112" s="1118"/>
      <c r="K112" s="914"/>
      <c r="L112" s="915"/>
      <c r="M112" s="914"/>
      <c r="N112" s="1205"/>
      <c r="O112" s="920" t="s">
        <v>552</v>
      </c>
      <c r="P112" s="940"/>
      <c r="Q112" s="694">
        <v>128992.64</v>
      </c>
      <c r="R112" s="918" t="s">
        <v>553</v>
      </c>
      <c r="S112" s="644">
        <f>Q112+M112+K112</f>
        <v>128992.64</v>
      </c>
      <c r="T112" s="645">
        <f t="shared" si="37"/>
        <v>64</v>
      </c>
    </row>
    <row r="113" spans="1:20" s="147" customFormat="1" ht="44.25" customHeight="1" thickBot="1" x14ac:dyDescent="0.35">
      <c r="A113" s="667">
        <v>73</v>
      </c>
      <c r="B113" s="1124" t="s">
        <v>432</v>
      </c>
      <c r="C113" s="1122" t="s">
        <v>433</v>
      </c>
      <c r="D113" s="883"/>
      <c r="E113" s="876">
        <v>45281</v>
      </c>
      <c r="F113" s="877">
        <v>3645.96</v>
      </c>
      <c r="G113" s="878">
        <v>4</v>
      </c>
      <c r="H113" s="879">
        <v>3645.96</v>
      </c>
      <c r="I113" s="939">
        <f t="shared" si="25"/>
        <v>0</v>
      </c>
      <c r="J113" s="1118"/>
      <c r="K113" s="914"/>
      <c r="L113" s="915"/>
      <c r="M113" s="914"/>
      <c r="N113" s="916"/>
      <c r="O113" s="931" t="s">
        <v>505</v>
      </c>
      <c r="P113" s="917"/>
      <c r="Q113" s="694">
        <v>85680.06</v>
      </c>
      <c r="R113" s="932" t="s">
        <v>534</v>
      </c>
      <c r="S113" s="644">
        <f t="shared" ref="S113:S119" si="38">Q113+M113+K113</f>
        <v>85680.06</v>
      </c>
      <c r="T113" s="645">
        <f t="shared" ref="T113:T121" si="39">S113/H113</f>
        <v>23.5</v>
      </c>
    </row>
    <row r="114" spans="1:20" s="147" customFormat="1" ht="44.25" customHeight="1" x14ac:dyDescent="0.3">
      <c r="A114" s="667">
        <v>74</v>
      </c>
      <c r="B114" s="1124" t="s">
        <v>91</v>
      </c>
      <c r="C114" s="1209" t="s">
        <v>70</v>
      </c>
      <c r="D114" s="883"/>
      <c r="E114" s="876">
        <v>45281</v>
      </c>
      <c r="F114" s="877">
        <v>533.46</v>
      </c>
      <c r="G114" s="878">
        <v>28</v>
      </c>
      <c r="H114" s="879">
        <v>533.46</v>
      </c>
      <c r="I114" s="592">
        <f t="shared" si="25"/>
        <v>0</v>
      </c>
      <c r="J114" s="922"/>
      <c r="K114" s="914"/>
      <c r="L114" s="915"/>
      <c r="M114" s="914"/>
      <c r="N114" s="916"/>
      <c r="O114" s="931" t="s">
        <v>506</v>
      </c>
      <c r="P114" s="917"/>
      <c r="Q114" s="694">
        <v>43210.26</v>
      </c>
      <c r="R114" s="932" t="s">
        <v>553</v>
      </c>
      <c r="S114" s="644">
        <f t="shared" si="38"/>
        <v>43210.26</v>
      </c>
      <c r="T114" s="645">
        <f t="shared" si="39"/>
        <v>81</v>
      </c>
    </row>
    <row r="115" spans="1:20" s="147" customFormat="1" ht="44.25" customHeight="1" x14ac:dyDescent="0.3">
      <c r="A115" s="667">
        <v>75</v>
      </c>
      <c r="B115" s="1317" t="s">
        <v>76</v>
      </c>
      <c r="C115" s="1209" t="s">
        <v>504</v>
      </c>
      <c r="D115" s="883"/>
      <c r="E115" s="1318">
        <v>45282</v>
      </c>
      <c r="F115" s="877">
        <v>2008.14</v>
      </c>
      <c r="G115" s="878">
        <v>79</v>
      </c>
      <c r="H115" s="879">
        <v>2008.14</v>
      </c>
      <c r="I115" s="592">
        <f t="shared" si="25"/>
        <v>0</v>
      </c>
      <c r="J115" s="922"/>
      <c r="K115" s="914"/>
      <c r="L115" s="915"/>
      <c r="M115" s="914"/>
      <c r="N115" s="916"/>
      <c r="O115" s="1319" t="s">
        <v>554</v>
      </c>
      <c r="P115" s="917"/>
      <c r="Q115" s="694">
        <v>128520.96000000001</v>
      </c>
      <c r="R115" s="1326" t="s">
        <v>553</v>
      </c>
      <c r="S115" s="644">
        <f t="shared" si="38"/>
        <v>128520.96000000001</v>
      </c>
      <c r="T115" s="645">
        <f t="shared" si="39"/>
        <v>64</v>
      </c>
    </row>
    <row r="116" spans="1:20" s="147" customFormat="1" ht="44.25" customHeight="1" thickBot="1" x14ac:dyDescent="0.35">
      <c r="A116" s="667">
        <v>76</v>
      </c>
      <c r="B116" s="807" t="s">
        <v>570</v>
      </c>
      <c r="C116" s="1315" t="s">
        <v>50</v>
      </c>
      <c r="D116" s="1264"/>
      <c r="E116" s="1375">
        <v>45282</v>
      </c>
      <c r="F116" s="1259">
        <v>2127.4499999999998</v>
      </c>
      <c r="G116" s="878">
        <v>99</v>
      </c>
      <c r="H116" s="879">
        <v>2127.4499999999998</v>
      </c>
      <c r="I116" s="592">
        <f t="shared" si="25"/>
        <v>0</v>
      </c>
      <c r="J116" s="922"/>
      <c r="K116" s="914"/>
      <c r="L116" s="915"/>
      <c r="M116" s="914"/>
      <c r="N116" s="921"/>
      <c r="O116" s="1376"/>
      <c r="P116" s="1265"/>
      <c r="Q116" s="1286"/>
      <c r="R116" s="1377"/>
      <c r="S116" s="644"/>
      <c r="T116" s="645"/>
    </row>
    <row r="117" spans="1:20" s="147" customFormat="1" ht="44.25" customHeight="1" x14ac:dyDescent="0.3">
      <c r="A117" s="667">
        <v>77</v>
      </c>
      <c r="B117" s="1552" t="s">
        <v>82</v>
      </c>
      <c r="C117" s="1315" t="s">
        <v>524</v>
      </c>
      <c r="D117" s="1264"/>
      <c r="E117" s="1548">
        <v>45286</v>
      </c>
      <c r="F117" s="1259">
        <v>150</v>
      </c>
      <c r="G117" s="878">
        <v>15</v>
      </c>
      <c r="H117" s="879">
        <v>150</v>
      </c>
      <c r="I117" s="592">
        <f t="shared" si="25"/>
        <v>0</v>
      </c>
      <c r="J117" s="922"/>
      <c r="K117" s="914"/>
      <c r="L117" s="915"/>
      <c r="M117" s="914"/>
      <c r="N117" s="921"/>
      <c r="O117" s="1537" t="s">
        <v>526</v>
      </c>
      <c r="P117" s="1265"/>
      <c r="Q117" s="1286">
        <v>10500</v>
      </c>
      <c r="R117" s="1557" t="s">
        <v>545</v>
      </c>
      <c r="S117" s="644">
        <f t="shared" si="38"/>
        <v>10500</v>
      </c>
      <c r="T117" s="645">
        <f t="shared" si="39"/>
        <v>70</v>
      </c>
    </row>
    <row r="118" spans="1:20" s="147" customFormat="1" ht="44.25" customHeight="1" thickBot="1" x14ac:dyDescent="0.35">
      <c r="A118" s="667">
        <v>78</v>
      </c>
      <c r="B118" s="1553"/>
      <c r="C118" s="1316" t="s">
        <v>525</v>
      </c>
      <c r="D118" s="1264"/>
      <c r="E118" s="1549"/>
      <c r="F118" s="1259">
        <v>150</v>
      </c>
      <c r="G118" s="878">
        <v>15</v>
      </c>
      <c r="H118" s="879">
        <v>150</v>
      </c>
      <c r="I118" s="592">
        <f t="shared" si="25"/>
        <v>0</v>
      </c>
      <c r="J118" s="1202"/>
      <c r="K118" s="949"/>
      <c r="L118" s="932"/>
      <c r="M118" s="914"/>
      <c r="N118" s="921"/>
      <c r="O118" s="1539"/>
      <c r="P118" s="1265"/>
      <c r="Q118" s="1286">
        <v>12750</v>
      </c>
      <c r="R118" s="1558"/>
      <c r="S118" s="644">
        <f t="shared" si="38"/>
        <v>12750</v>
      </c>
      <c r="T118" s="645">
        <f t="shared" si="39"/>
        <v>85</v>
      </c>
    </row>
    <row r="119" spans="1:20" s="147" customFormat="1" ht="44.25" customHeight="1" thickBot="1" x14ac:dyDescent="0.35">
      <c r="A119" s="667">
        <v>79</v>
      </c>
      <c r="B119" s="1381" t="s">
        <v>82</v>
      </c>
      <c r="C119" s="1125" t="s">
        <v>43</v>
      </c>
      <c r="D119" s="883"/>
      <c r="E119" s="1272">
        <v>45286</v>
      </c>
      <c r="F119" s="877">
        <v>1003.34</v>
      </c>
      <c r="G119" s="878">
        <v>22</v>
      </c>
      <c r="H119" s="879">
        <v>1003.34</v>
      </c>
      <c r="I119" s="592">
        <f t="shared" si="25"/>
        <v>0</v>
      </c>
      <c r="J119" s="922"/>
      <c r="K119" s="941"/>
      <c r="L119" s="942"/>
      <c r="M119" s="914"/>
      <c r="N119" s="916"/>
      <c r="O119" s="1389" t="s">
        <v>527</v>
      </c>
      <c r="P119" s="917"/>
      <c r="Q119" s="694">
        <v>43143.62</v>
      </c>
      <c r="R119" s="1288" t="s">
        <v>545</v>
      </c>
      <c r="S119" s="644">
        <f t="shared" si="38"/>
        <v>43143.62</v>
      </c>
      <c r="T119" s="645">
        <f t="shared" si="39"/>
        <v>43</v>
      </c>
    </row>
    <row r="120" spans="1:20" s="147" customFormat="1" ht="35.25" customHeight="1" x14ac:dyDescent="0.3">
      <c r="A120" s="667">
        <v>80</v>
      </c>
      <c r="B120" s="1569" t="s">
        <v>430</v>
      </c>
      <c r="C120" s="1379" t="s">
        <v>578</v>
      </c>
      <c r="D120" s="1258"/>
      <c r="E120" s="1548">
        <v>45287</v>
      </c>
      <c r="F120" s="1385">
        <v>10499.034</v>
      </c>
      <c r="G120" s="884">
        <v>519</v>
      </c>
      <c r="H120" s="885">
        <v>10499.034</v>
      </c>
      <c r="I120" s="592">
        <f t="shared" ref="I120:I130" si="40">H120-F120</f>
        <v>0</v>
      </c>
      <c r="J120" s="922"/>
      <c r="K120" s="941"/>
      <c r="L120" s="942"/>
      <c r="M120" s="914"/>
      <c r="N120" s="921"/>
      <c r="O120" s="1537" t="s">
        <v>619</v>
      </c>
      <c r="P120" s="1387"/>
      <c r="Q120" s="1286">
        <v>1133895.23</v>
      </c>
      <c r="R120" s="1557" t="s">
        <v>620</v>
      </c>
      <c r="S120" s="644">
        <f>Q120+M120+K120</f>
        <v>1133895.23</v>
      </c>
      <c r="T120" s="645">
        <f t="shared" si="39"/>
        <v>107.99995790088879</v>
      </c>
    </row>
    <row r="121" spans="1:20" s="147" customFormat="1" ht="35.25" customHeight="1" x14ac:dyDescent="0.3">
      <c r="A121" s="667">
        <v>81</v>
      </c>
      <c r="B121" s="1570"/>
      <c r="C121" s="1380" t="s">
        <v>590</v>
      </c>
      <c r="D121" s="1383"/>
      <c r="E121" s="1572"/>
      <c r="F121" s="1259">
        <v>5791.491</v>
      </c>
      <c r="G121" s="878">
        <v>247</v>
      </c>
      <c r="H121" s="879">
        <v>5791.491</v>
      </c>
      <c r="I121" s="652">
        <f t="shared" si="40"/>
        <v>0</v>
      </c>
      <c r="J121" s="922"/>
      <c r="K121" s="941"/>
      <c r="L121" s="942"/>
      <c r="M121" s="914"/>
      <c r="N121" s="921"/>
      <c r="O121" s="1538"/>
      <c r="P121" s="1388"/>
      <c r="Q121" s="1286">
        <v>625481.02</v>
      </c>
      <c r="R121" s="1568"/>
      <c r="S121" s="644">
        <f>Q121+M121+K121</f>
        <v>625481.02</v>
      </c>
      <c r="T121" s="645">
        <f t="shared" si="39"/>
        <v>107.99999861866314</v>
      </c>
    </row>
    <row r="122" spans="1:20" s="147" customFormat="1" ht="35.25" customHeight="1" thickBot="1" x14ac:dyDescent="0.35">
      <c r="A122" s="667">
        <v>82</v>
      </c>
      <c r="B122" s="1571"/>
      <c r="C122" s="1380" t="s">
        <v>591</v>
      </c>
      <c r="D122" s="1384"/>
      <c r="E122" s="1549"/>
      <c r="F122" s="1259">
        <v>8716.8410000000003</v>
      </c>
      <c r="G122" s="878">
        <v>439</v>
      </c>
      <c r="H122" s="879">
        <v>8716.8410000000003</v>
      </c>
      <c r="I122" s="652">
        <f t="shared" si="40"/>
        <v>0</v>
      </c>
      <c r="J122" s="922"/>
      <c r="K122" s="941"/>
      <c r="L122" s="942"/>
      <c r="M122" s="914"/>
      <c r="N122" s="921"/>
      <c r="O122" s="1539"/>
      <c r="P122" s="1388"/>
      <c r="Q122" s="1286">
        <v>941418.71</v>
      </c>
      <c r="R122" s="1558"/>
      <c r="S122" s="644">
        <f t="shared" ref="S122:S123" si="41">Q122+M122+K122</f>
        <v>941418.71</v>
      </c>
      <c r="T122" s="645">
        <f t="shared" ref="T122:T123" si="42">S122/H122</f>
        <v>107.99998646298583</v>
      </c>
    </row>
    <row r="123" spans="1:20" s="147" customFormat="1" ht="42" customHeight="1" x14ac:dyDescent="0.3">
      <c r="A123" s="667">
        <v>83</v>
      </c>
      <c r="B123" s="1382" t="s">
        <v>592</v>
      </c>
      <c r="C123" s="1051" t="s">
        <v>80</v>
      </c>
      <c r="D123" s="886"/>
      <c r="E123" s="1386">
        <v>45288</v>
      </c>
      <c r="F123" s="877">
        <v>101.33</v>
      </c>
      <c r="G123" s="878">
        <v>4</v>
      </c>
      <c r="H123" s="879">
        <v>101.33</v>
      </c>
      <c r="I123" s="652">
        <f t="shared" si="40"/>
        <v>0</v>
      </c>
      <c r="J123" s="923"/>
      <c r="K123" s="914"/>
      <c r="L123" s="915"/>
      <c r="M123" s="914"/>
      <c r="N123" s="916"/>
      <c r="O123" s="1390"/>
      <c r="P123" s="924"/>
      <c r="Q123" s="1717"/>
      <c r="R123" s="1722"/>
      <c r="S123" s="644">
        <f t="shared" si="41"/>
        <v>0</v>
      </c>
      <c r="T123" s="645">
        <f t="shared" si="42"/>
        <v>0</v>
      </c>
    </row>
    <row r="124" spans="1:20" s="147" customFormat="1" ht="44.25" customHeight="1" thickBot="1" x14ac:dyDescent="0.35">
      <c r="A124" s="667">
        <v>84</v>
      </c>
      <c r="B124" s="1395" t="s">
        <v>254</v>
      </c>
      <c r="C124" s="1126" t="s">
        <v>593</v>
      </c>
      <c r="D124" s="883"/>
      <c r="E124" s="1397">
        <v>45288</v>
      </c>
      <c r="F124" s="877">
        <v>3149.54</v>
      </c>
      <c r="G124" s="878">
        <v>100</v>
      </c>
      <c r="H124" s="879">
        <v>3149.54</v>
      </c>
      <c r="I124" s="652">
        <f t="shared" si="40"/>
        <v>0</v>
      </c>
      <c r="J124" s="923"/>
      <c r="K124" s="914"/>
      <c r="L124" s="915"/>
      <c r="M124" s="914"/>
      <c r="N124" s="916"/>
      <c r="O124" s="1400">
        <v>22302</v>
      </c>
      <c r="P124" s="924"/>
      <c r="Q124" s="694">
        <v>283458.59999999998</v>
      </c>
      <c r="R124" s="1410" t="s">
        <v>553</v>
      </c>
      <c r="S124" s="644">
        <f t="shared" ref="S124:S127" si="43">Q124+M124+K124</f>
        <v>283458.59999999998</v>
      </c>
      <c r="T124" s="645">
        <f t="shared" ref="T124:T127" si="44">S124/H124</f>
        <v>90</v>
      </c>
    </row>
    <row r="125" spans="1:20" s="147" customFormat="1" ht="29.25" customHeight="1" x14ac:dyDescent="0.3">
      <c r="A125" s="667">
        <v>85</v>
      </c>
      <c r="B125" s="1573" t="s">
        <v>87</v>
      </c>
      <c r="C125" s="1391" t="s">
        <v>594</v>
      </c>
      <c r="D125" s="1258"/>
      <c r="E125" s="1576">
        <v>45288</v>
      </c>
      <c r="F125" s="1396">
        <v>1291.7</v>
      </c>
      <c r="G125" s="897">
        <v>50</v>
      </c>
      <c r="H125" s="896">
        <v>1291.7</v>
      </c>
      <c r="I125" s="652">
        <f t="shared" si="40"/>
        <v>0</v>
      </c>
      <c r="J125" s="923"/>
      <c r="K125" s="914"/>
      <c r="L125" s="915"/>
      <c r="M125" s="914"/>
      <c r="N125" s="921"/>
      <c r="O125" s="1579" t="s">
        <v>598</v>
      </c>
      <c r="P125" s="1265"/>
      <c r="Q125" s="1286">
        <v>118836.4</v>
      </c>
      <c r="R125" s="1557" t="s">
        <v>553</v>
      </c>
      <c r="S125" s="644">
        <f t="shared" si="43"/>
        <v>118836.4</v>
      </c>
      <c r="T125" s="645">
        <f t="shared" si="44"/>
        <v>91.999999999999986</v>
      </c>
    </row>
    <row r="126" spans="1:20" s="147" customFormat="1" ht="29.25" customHeight="1" x14ac:dyDescent="0.3">
      <c r="A126" s="667">
        <v>85</v>
      </c>
      <c r="B126" s="1574"/>
      <c r="C126" s="1392" t="s">
        <v>595</v>
      </c>
      <c r="D126" s="1264"/>
      <c r="E126" s="1577"/>
      <c r="F126" s="1259">
        <v>541.46</v>
      </c>
      <c r="G126" s="878">
        <v>23</v>
      </c>
      <c r="H126" s="879">
        <v>541.46</v>
      </c>
      <c r="I126" s="652">
        <f t="shared" si="40"/>
        <v>0</v>
      </c>
      <c r="J126" s="923"/>
      <c r="K126" s="914"/>
      <c r="L126" s="915"/>
      <c r="M126" s="914"/>
      <c r="N126" s="921"/>
      <c r="O126" s="1580"/>
      <c r="P126" s="1398"/>
      <c r="Q126" s="1286">
        <v>65516.66</v>
      </c>
      <c r="R126" s="1568"/>
      <c r="S126" s="644">
        <f t="shared" si="43"/>
        <v>65516.66</v>
      </c>
      <c r="T126" s="645">
        <f t="shared" si="44"/>
        <v>121</v>
      </c>
    </row>
    <row r="127" spans="1:20" s="147" customFormat="1" ht="29.25" customHeight="1" x14ac:dyDescent="0.3">
      <c r="A127" s="667">
        <v>86</v>
      </c>
      <c r="B127" s="1574"/>
      <c r="C127" s="1393" t="s">
        <v>596</v>
      </c>
      <c r="D127" s="1264"/>
      <c r="E127" s="1577"/>
      <c r="F127" s="1259">
        <v>567.91</v>
      </c>
      <c r="G127" s="878">
        <v>18</v>
      </c>
      <c r="H127" s="879">
        <v>567.91</v>
      </c>
      <c r="I127" s="652">
        <f t="shared" si="40"/>
        <v>0</v>
      </c>
      <c r="J127" s="925"/>
      <c r="K127" s="926"/>
      <c r="L127" s="927"/>
      <c r="M127" s="914"/>
      <c r="N127" s="921"/>
      <c r="O127" s="1580"/>
      <c r="P127" s="1387"/>
      <c r="Q127" s="1286">
        <v>73260.39</v>
      </c>
      <c r="R127" s="1568"/>
      <c r="S127" s="644">
        <f t="shared" si="43"/>
        <v>73260.39</v>
      </c>
      <c r="T127" s="645">
        <f t="shared" si="44"/>
        <v>129</v>
      </c>
    </row>
    <row r="128" spans="1:20" s="147" customFormat="1" ht="29.25" customHeight="1" thickBot="1" x14ac:dyDescent="0.35">
      <c r="A128" s="667">
        <v>87</v>
      </c>
      <c r="B128" s="1575"/>
      <c r="C128" s="1394" t="s">
        <v>597</v>
      </c>
      <c r="D128" s="1264"/>
      <c r="E128" s="1578"/>
      <c r="F128" s="1259">
        <v>537.29999999999995</v>
      </c>
      <c r="G128" s="878">
        <v>14</v>
      </c>
      <c r="H128" s="879">
        <v>537.29999999999995</v>
      </c>
      <c r="I128" s="652">
        <f t="shared" si="40"/>
        <v>0</v>
      </c>
      <c r="J128" s="925"/>
      <c r="K128" s="914"/>
      <c r="L128" s="927"/>
      <c r="M128" s="914"/>
      <c r="N128" s="921"/>
      <c r="O128" s="1581"/>
      <c r="P128" s="1399"/>
      <c r="Q128" s="1286">
        <v>37073.699999999997</v>
      </c>
      <c r="R128" s="1558"/>
      <c r="S128" s="1046">
        <f t="shared" ref="S128:S129" si="45">Q128+M128+K128</f>
        <v>37073.699999999997</v>
      </c>
      <c r="T128" s="430">
        <f t="shared" ref="T128:T129" si="46">S128/H128</f>
        <v>69</v>
      </c>
    </row>
    <row r="129" spans="1:20" s="147" customFormat="1" ht="41.25" customHeight="1" x14ac:dyDescent="0.3">
      <c r="A129" s="667">
        <v>88</v>
      </c>
      <c r="B129" s="1382" t="s">
        <v>91</v>
      </c>
      <c r="C129" s="887" t="s">
        <v>599</v>
      </c>
      <c r="D129" s="883"/>
      <c r="E129" s="1262">
        <v>45288</v>
      </c>
      <c r="F129" s="877">
        <v>493.53</v>
      </c>
      <c r="G129" s="878">
        <v>40</v>
      </c>
      <c r="H129" s="879">
        <v>493.53</v>
      </c>
      <c r="I129" s="652">
        <f t="shared" si="40"/>
        <v>0</v>
      </c>
      <c r="J129" s="928"/>
      <c r="K129" s="914"/>
      <c r="L129" s="927"/>
      <c r="M129" s="914"/>
      <c r="N129" s="929"/>
      <c r="O129" s="1401" t="s">
        <v>600</v>
      </c>
      <c r="P129" s="946"/>
      <c r="Q129" s="694"/>
      <c r="R129" s="1287"/>
      <c r="S129" s="644">
        <f t="shared" si="45"/>
        <v>0</v>
      </c>
      <c r="T129" s="645">
        <f t="shared" si="46"/>
        <v>0</v>
      </c>
    </row>
    <row r="130" spans="1:20" s="147" customFormat="1" ht="41.25" customHeight="1" x14ac:dyDescent="0.3">
      <c r="A130" s="667">
        <v>89</v>
      </c>
      <c r="B130" s="882" t="s">
        <v>87</v>
      </c>
      <c r="C130" s="887" t="s">
        <v>601</v>
      </c>
      <c r="D130" s="883"/>
      <c r="E130" s="876">
        <v>45289</v>
      </c>
      <c r="F130" s="877">
        <v>3447.35</v>
      </c>
      <c r="G130" s="878">
        <v>105</v>
      </c>
      <c r="H130" s="879">
        <v>3447.35</v>
      </c>
      <c r="I130" s="652">
        <f t="shared" si="40"/>
        <v>0</v>
      </c>
      <c r="J130" s="923"/>
      <c r="K130" s="914"/>
      <c r="L130" s="915"/>
      <c r="M130" s="914"/>
      <c r="N130" s="916"/>
      <c r="O130" s="945" t="s">
        <v>602</v>
      </c>
      <c r="P130" s="924"/>
      <c r="Q130" s="694">
        <v>313708.84999999998</v>
      </c>
      <c r="R130" s="918" t="s">
        <v>622</v>
      </c>
      <c r="S130" s="644">
        <f t="shared" ref="S130:S164" si="47">Q130+M130+K130</f>
        <v>313708.84999999998</v>
      </c>
      <c r="T130" s="645">
        <f t="shared" ref="T130:T164" si="48">S130/H130</f>
        <v>91</v>
      </c>
    </row>
    <row r="131" spans="1:20" s="147" customFormat="1" ht="42" customHeight="1" x14ac:dyDescent="0.3">
      <c r="A131" s="667">
        <v>90</v>
      </c>
      <c r="B131" s="882" t="s">
        <v>603</v>
      </c>
      <c r="C131" s="1126" t="s">
        <v>436</v>
      </c>
      <c r="D131" s="1713" t="s">
        <v>1005</v>
      </c>
      <c r="E131" s="876">
        <v>45289</v>
      </c>
      <c r="F131" s="877">
        <v>1002.4</v>
      </c>
      <c r="G131" s="878">
        <v>57</v>
      </c>
      <c r="H131" s="879">
        <v>1002.4</v>
      </c>
      <c r="I131" s="652">
        <f t="shared" ref="I131:I137" si="49">H131-F131</f>
        <v>0</v>
      </c>
      <c r="J131" s="923"/>
      <c r="K131" s="914"/>
      <c r="L131" s="915"/>
      <c r="M131" s="914"/>
      <c r="N131" s="916"/>
      <c r="O131" s="944" t="s">
        <v>1006</v>
      </c>
      <c r="P131" s="1714" t="s">
        <v>159</v>
      </c>
      <c r="Q131" s="694">
        <f>96230.4-2232.04</f>
        <v>93998.36</v>
      </c>
      <c r="R131" s="1715" t="s">
        <v>1007</v>
      </c>
      <c r="S131" s="644">
        <f t="shared" si="47"/>
        <v>93998.36</v>
      </c>
      <c r="T131" s="645">
        <f t="shared" si="48"/>
        <v>93.773304070231447</v>
      </c>
    </row>
    <row r="132" spans="1:20" s="147" customFormat="1" ht="39.75" customHeight="1" x14ac:dyDescent="0.3">
      <c r="A132" s="667">
        <v>91</v>
      </c>
      <c r="B132" s="882" t="s">
        <v>82</v>
      </c>
      <c r="C132" s="887" t="s">
        <v>604</v>
      </c>
      <c r="D132" s="1127"/>
      <c r="E132" s="876">
        <v>45290</v>
      </c>
      <c r="F132" s="877">
        <v>100</v>
      </c>
      <c r="G132" s="878">
        <v>10</v>
      </c>
      <c r="H132" s="879">
        <v>100</v>
      </c>
      <c r="I132" s="652">
        <f t="shared" si="49"/>
        <v>0</v>
      </c>
      <c r="J132" s="923"/>
      <c r="K132" s="914"/>
      <c r="L132" s="915"/>
      <c r="M132" s="914"/>
      <c r="N132" s="916"/>
      <c r="O132" s="938"/>
      <c r="P132" s="1716"/>
      <c r="Q132" s="1717"/>
      <c r="R132" s="1715"/>
      <c r="S132" s="644">
        <f t="shared" ref="S132:S138" si="50">Q132+M132+K132</f>
        <v>0</v>
      </c>
      <c r="T132" s="645">
        <f t="shared" ref="T132:T138" si="51">S132/H132</f>
        <v>0</v>
      </c>
    </row>
    <row r="133" spans="1:20" s="147" customFormat="1" ht="39" customHeight="1" x14ac:dyDescent="0.3">
      <c r="A133" s="667">
        <v>92</v>
      </c>
      <c r="B133" s="893" t="s">
        <v>82</v>
      </c>
      <c r="C133" s="1125" t="s">
        <v>605</v>
      </c>
      <c r="D133" s="883"/>
      <c r="E133" s="876">
        <v>45294</v>
      </c>
      <c r="F133" s="877">
        <v>150</v>
      </c>
      <c r="G133" s="878">
        <v>15</v>
      </c>
      <c r="H133" s="879">
        <v>150</v>
      </c>
      <c r="I133" s="652">
        <f t="shared" si="49"/>
        <v>0</v>
      </c>
      <c r="J133" s="842"/>
      <c r="K133" s="914"/>
      <c r="L133" s="915"/>
      <c r="M133" s="914"/>
      <c r="N133" s="916"/>
      <c r="O133" s="938" t="s">
        <v>606</v>
      </c>
      <c r="P133" s="1718"/>
      <c r="Q133" s="1717"/>
      <c r="R133" s="1715"/>
      <c r="S133" s="644">
        <f t="shared" si="50"/>
        <v>0</v>
      </c>
      <c r="T133" s="645">
        <f t="shared" si="51"/>
        <v>0</v>
      </c>
    </row>
    <row r="134" spans="1:20" s="147" customFormat="1" ht="31.5" customHeight="1" x14ac:dyDescent="0.3">
      <c r="A134" s="667">
        <v>93</v>
      </c>
      <c r="B134" s="893" t="s">
        <v>91</v>
      </c>
      <c r="C134" s="1128" t="s">
        <v>61</v>
      </c>
      <c r="D134" s="883"/>
      <c r="E134" s="900">
        <v>45295</v>
      </c>
      <c r="F134" s="877">
        <v>601.84</v>
      </c>
      <c r="G134" s="878">
        <v>49</v>
      </c>
      <c r="H134" s="879">
        <v>601.84</v>
      </c>
      <c r="I134" s="652">
        <f t="shared" si="49"/>
        <v>0</v>
      </c>
      <c r="J134" s="842"/>
      <c r="K134" s="914"/>
      <c r="L134" s="915"/>
      <c r="M134" s="914"/>
      <c r="N134" s="916"/>
      <c r="O134" s="931" t="s">
        <v>607</v>
      </c>
      <c r="P134" s="1718"/>
      <c r="Q134" s="1717"/>
      <c r="R134" s="1719"/>
      <c r="S134" s="644">
        <f t="shared" si="50"/>
        <v>0</v>
      </c>
      <c r="T134" s="645">
        <f t="shared" si="51"/>
        <v>0</v>
      </c>
    </row>
    <row r="135" spans="1:20" s="147" customFormat="1" ht="31.5" customHeight="1" x14ac:dyDescent="0.3">
      <c r="A135" s="667">
        <v>94</v>
      </c>
      <c r="B135" s="893" t="s">
        <v>432</v>
      </c>
      <c r="C135" s="1128" t="s">
        <v>433</v>
      </c>
      <c r="D135" s="883"/>
      <c r="E135" s="900">
        <v>45296</v>
      </c>
      <c r="F135" s="877">
        <v>3702.75</v>
      </c>
      <c r="G135" s="878">
        <v>4</v>
      </c>
      <c r="H135" s="879">
        <v>3702.75</v>
      </c>
      <c r="I135" s="652">
        <f t="shared" si="49"/>
        <v>0</v>
      </c>
      <c r="J135" s="842"/>
      <c r="K135" s="914"/>
      <c r="L135" s="915"/>
      <c r="M135" s="914"/>
      <c r="N135" s="916"/>
      <c r="O135" s="931" t="s">
        <v>608</v>
      </c>
      <c r="P135" s="1718"/>
      <c r="Q135" s="1717"/>
      <c r="R135" s="1719"/>
      <c r="S135" s="644">
        <f t="shared" si="50"/>
        <v>0</v>
      </c>
      <c r="T135" s="645">
        <f t="shared" si="51"/>
        <v>0</v>
      </c>
    </row>
    <row r="136" spans="1:20" s="147" customFormat="1" ht="43.5" customHeight="1" thickBot="1" x14ac:dyDescent="0.35">
      <c r="A136" s="667">
        <v>95</v>
      </c>
      <c r="B136" s="1395" t="s">
        <v>430</v>
      </c>
      <c r="C136" s="1128" t="s">
        <v>502</v>
      </c>
      <c r="D136" s="883"/>
      <c r="E136" s="1491">
        <v>45296</v>
      </c>
      <c r="F136" s="877">
        <v>18400.72</v>
      </c>
      <c r="G136" s="878">
        <v>676</v>
      </c>
      <c r="H136" s="879">
        <v>18400.72</v>
      </c>
      <c r="I136" s="652">
        <f t="shared" si="49"/>
        <v>0</v>
      </c>
      <c r="J136" s="873"/>
      <c r="K136" s="947"/>
      <c r="L136" s="948"/>
      <c r="M136" s="949"/>
      <c r="N136" s="1206"/>
      <c r="O136" s="1319"/>
      <c r="P136" s="1718"/>
      <c r="Q136" s="1717"/>
      <c r="R136" s="1719"/>
      <c r="S136" s="644">
        <f>Q136</f>
        <v>0</v>
      </c>
      <c r="T136" s="645">
        <f t="shared" si="51"/>
        <v>0</v>
      </c>
    </row>
    <row r="137" spans="1:20" s="147" customFormat="1" ht="39" customHeight="1" x14ac:dyDescent="0.3">
      <c r="A137" s="667">
        <v>96</v>
      </c>
      <c r="B137" s="1531" t="s">
        <v>87</v>
      </c>
      <c r="C137" s="1489" t="s">
        <v>983</v>
      </c>
      <c r="D137" s="1264"/>
      <c r="E137" s="1534"/>
      <c r="F137" s="1259">
        <v>3845.81</v>
      </c>
      <c r="G137" s="878">
        <v>120</v>
      </c>
      <c r="H137" s="879">
        <v>3845.81</v>
      </c>
      <c r="I137" s="652">
        <f t="shared" si="49"/>
        <v>0</v>
      </c>
      <c r="J137" s="873"/>
      <c r="K137" s="947"/>
      <c r="L137" s="948"/>
      <c r="M137" s="949"/>
      <c r="N137" s="1493"/>
      <c r="O137" s="1537" t="s">
        <v>985</v>
      </c>
      <c r="P137" s="1720"/>
      <c r="Q137" s="1717"/>
      <c r="R137" s="1719"/>
      <c r="S137" s="644">
        <f t="shared" si="50"/>
        <v>0</v>
      </c>
      <c r="T137" s="645">
        <f t="shared" si="51"/>
        <v>0</v>
      </c>
    </row>
    <row r="138" spans="1:20" s="147" customFormat="1" ht="45.75" customHeight="1" x14ac:dyDescent="0.25">
      <c r="A138" s="667">
        <v>97</v>
      </c>
      <c r="B138" s="1532"/>
      <c r="C138" s="1489" t="s">
        <v>984</v>
      </c>
      <c r="D138" s="1264"/>
      <c r="E138" s="1535"/>
      <c r="F138" s="1259">
        <v>2191.7800000000002</v>
      </c>
      <c r="G138" s="878">
        <v>120</v>
      </c>
      <c r="H138" s="879">
        <v>2191.7800000000002</v>
      </c>
      <c r="I138" s="409">
        <f t="shared" ref="I138:I150" si="52">H138-F138</f>
        <v>0</v>
      </c>
      <c r="J138" s="873"/>
      <c r="K138" s="947"/>
      <c r="L138" s="948"/>
      <c r="M138" s="949"/>
      <c r="N138" s="1493"/>
      <c r="O138" s="1538"/>
      <c r="P138" s="1720"/>
      <c r="Q138" s="1721"/>
      <c r="R138" s="1719"/>
      <c r="S138" s="644">
        <f t="shared" si="50"/>
        <v>0</v>
      </c>
      <c r="T138" s="645">
        <f t="shared" si="51"/>
        <v>0</v>
      </c>
    </row>
    <row r="139" spans="1:20" s="147" customFormat="1" ht="33.75" customHeight="1" thickBot="1" x14ac:dyDescent="0.3">
      <c r="A139" s="667">
        <v>98</v>
      </c>
      <c r="B139" s="1533"/>
      <c r="C139" s="1490" t="s">
        <v>982</v>
      </c>
      <c r="D139" s="1264"/>
      <c r="E139" s="1536"/>
      <c r="F139" s="1259">
        <v>598.4</v>
      </c>
      <c r="G139" s="878">
        <v>20</v>
      </c>
      <c r="H139" s="879">
        <v>598.4</v>
      </c>
      <c r="I139" s="409">
        <f t="shared" si="52"/>
        <v>0</v>
      </c>
      <c r="J139" s="923"/>
      <c r="K139" s="914"/>
      <c r="L139" s="915"/>
      <c r="M139" s="951"/>
      <c r="N139" s="1494"/>
      <c r="O139" s="1539"/>
      <c r="P139" s="1720"/>
      <c r="Q139" s="1721"/>
      <c r="R139" s="1719"/>
      <c r="S139" s="644">
        <f t="shared" ref="S139:S146" si="53">Q139+M139+K139</f>
        <v>0</v>
      </c>
      <c r="T139" s="645">
        <f t="shared" ref="T139:T146" si="54">S139/H139</f>
        <v>0</v>
      </c>
    </row>
    <row r="140" spans="1:20" s="147" customFormat="1" ht="33.75" customHeight="1" x14ac:dyDescent="0.25">
      <c r="A140" s="667">
        <v>99</v>
      </c>
      <c r="B140" s="1382"/>
      <c r="C140" s="1058"/>
      <c r="D140" s="883"/>
      <c r="E140" s="1492"/>
      <c r="F140" s="877"/>
      <c r="G140" s="878"/>
      <c r="H140" s="879"/>
      <c r="I140" s="409">
        <f t="shared" si="52"/>
        <v>0</v>
      </c>
      <c r="J140" s="923"/>
      <c r="K140" s="914"/>
      <c r="L140" s="915"/>
      <c r="M140" s="951"/>
      <c r="N140" s="1207"/>
      <c r="O140" s="1495"/>
      <c r="P140" s="950"/>
      <c r="Q140" s="746"/>
      <c r="R140" s="932"/>
      <c r="S140" s="644">
        <f t="shared" si="53"/>
        <v>0</v>
      </c>
      <c r="T140" s="645" t="e">
        <f t="shared" si="54"/>
        <v>#DIV/0!</v>
      </c>
    </row>
    <row r="141" spans="1:20" s="147" customFormat="1" ht="33.75" customHeight="1" x14ac:dyDescent="0.25">
      <c r="A141" s="667">
        <v>100</v>
      </c>
      <c r="B141" s="882"/>
      <c r="C141" s="1058"/>
      <c r="D141" s="883"/>
      <c r="E141" s="1057"/>
      <c r="F141" s="877"/>
      <c r="G141" s="878"/>
      <c r="H141" s="879"/>
      <c r="I141" s="409">
        <f t="shared" si="52"/>
        <v>0</v>
      </c>
      <c r="J141" s="923"/>
      <c r="K141" s="914"/>
      <c r="L141" s="915"/>
      <c r="M141" s="951"/>
      <c r="N141" s="1207"/>
      <c r="O141" s="931"/>
      <c r="P141" s="950"/>
      <c r="Q141" s="746"/>
      <c r="R141" s="932"/>
      <c r="S141" s="644">
        <f t="shared" si="53"/>
        <v>0</v>
      </c>
      <c r="T141" s="645" t="e">
        <f t="shared" si="54"/>
        <v>#DIV/0!</v>
      </c>
    </row>
    <row r="142" spans="1:20" s="147" customFormat="1" ht="33.75" customHeight="1" x14ac:dyDescent="0.25">
      <c r="A142" s="667"/>
      <c r="B142" s="882"/>
      <c r="C142" s="1058"/>
      <c r="D142" s="883"/>
      <c r="E142" s="1057"/>
      <c r="F142" s="877"/>
      <c r="G142" s="878"/>
      <c r="H142" s="879"/>
      <c r="I142" s="409">
        <f t="shared" si="52"/>
        <v>0</v>
      </c>
      <c r="J142" s="923"/>
      <c r="K142" s="914"/>
      <c r="L142" s="915"/>
      <c r="M142" s="951"/>
      <c r="N142" s="1207"/>
      <c r="O142" s="931"/>
      <c r="P142" s="950"/>
      <c r="Q142" s="746"/>
      <c r="R142" s="932"/>
      <c r="S142" s="644">
        <f t="shared" si="53"/>
        <v>0</v>
      </c>
      <c r="T142" s="645" t="e">
        <f t="shared" si="54"/>
        <v>#DIV/0!</v>
      </c>
    </row>
    <row r="143" spans="1:20" s="147" customFormat="1" ht="51.75" customHeight="1" x14ac:dyDescent="0.25">
      <c r="A143" s="667"/>
      <c r="B143" s="1124"/>
      <c r="C143" s="1058"/>
      <c r="D143" s="883"/>
      <c r="E143" s="1057"/>
      <c r="F143" s="877"/>
      <c r="G143" s="878"/>
      <c r="H143" s="879"/>
      <c r="I143" s="409">
        <f t="shared" si="52"/>
        <v>0</v>
      </c>
      <c r="J143" s="923"/>
      <c r="K143" s="914"/>
      <c r="L143" s="915"/>
      <c r="M143" s="951"/>
      <c r="N143" s="1207"/>
      <c r="O143" s="931"/>
      <c r="P143" s="950"/>
      <c r="Q143" s="746"/>
      <c r="R143" s="932"/>
      <c r="S143" s="644">
        <f t="shared" si="53"/>
        <v>0</v>
      </c>
      <c r="T143" s="645" t="e">
        <f t="shared" si="54"/>
        <v>#DIV/0!</v>
      </c>
    </row>
    <row r="144" spans="1:20" s="147" customFormat="1" ht="46.5" customHeight="1" x14ac:dyDescent="0.25">
      <c r="A144" s="667"/>
      <c r="B144" s="882"/>
      <c r="C144" s="1058"/>
      <c r="D144" s="883"/>
      <c r="E144" s="1057"/>
      <c r="F144" s="877"/>
      <c r="G144" s="878"/>
      <c r="H144" s="879"/>
      <c r="I144" s="409">
        <f t="shared" si="52"/>
        <v>0</v>
      </c>
      <c r="J144" s="923"/>
      <c r="K144" s="914"/>
      <c r="L144" s="915"/>
      <c r="M144" s="951"/>
      <c r="N144" s="1207"/>
      <c r="O144" s="931"/>
      <c r="P144" s="950"/>
      <c r="Q144" s="746"/>
      <c r="R144" s="932"/>
      <c r="S144" s="644">
        <f t="shared" si="53"/>
        <v>0</v>
      </c>
      <c r="T144" s="645" t="e">
        <f t="shared" si="54"/>
        <v>#DIV/0!</v>
      </c>
    </row>
    <row r="145" spans="1:24" s="147" customFormat="1" ht="33.75" customHeight="1" x14ac:dyDescent="0.25">
      <c r="A145" s="667"/>
      <c r="B145" s="882"/>
      <c r="C145" s="905"/>
      <c r="D145" s="883"/>
      <c r="E145" s="904"/>
      <c r="F145" s="877"/>
      <c r="G145" s="878"/>
      <c r="H145" s="879"/>
      <c r="I145" s="409">
        <f t="shared" si="52"/>
        <v>0</v>
      </c>
      <c r="J145" s="923"/>
      <c r="K145" s="914"/>
      <c r="L145" s="915"/>
      <c r="M145" s="951"/>
      <c r="N145" s="1207"/>
      <c r="O145" s="931"/>
      <c r="P145" s="950"/>
      <c r="Q145" s="746"/>
      <c r="R145" s="936"/>
      <c r="S145" s="644">
        <f t="shared" si="53"/>
        <v>0</v>
      </c>
      <c r="T145" s="645" t="e">
        <f t="shared" si="54"/>
        <v>#DIV/0!</v>
      </c>
    </row>
    <row r="146" spans="1:24" s="147" customFormat="1" ht="43.5" customHeight="1" x14ac:dyDescent="0.25">
      <c r="A146" s="667"/>
      <c r="B146" s="882"/>
      <c r="C146" s="888"/>
      <c r="D146" s="883"/>
      <c r="E146" s="903"/>
      <c r="F146" s="881"/>
      <c r="G146" s="864"/>
      <c r="H146" s="881"/>
      <c r="I146" s="409">
        <f t="shared" si="52"/>
        <v>0</v>
      </c>
      <c r="J146" s="864"/>
      <c r="K146" s="914"/>
      <c r="L146" s="919"/>
      <c r="M146" s="914"/>
      <c r="N146" s="921"/>
      <c r="O146" s="938"/>
      <c r="P146" s="933"/>
      <c r="Q146" s="746"/>
      <c r="R146" s="932"/>
      <c r="S146" s="644">
        <f t="shared" si="53"/>
        <v>0</v>
      </c>
      <c r="T146" s="645" t="e">
        <f t="shared" si="54"/>
        <v>#DIV/0!</v>
      </c>
    </row>
    <row r="147" spans="1:24" s="147" customFormat="1" ht="43.5" customHeight="1" x14ac:dyDescent="0.25">
      <c r="A147" s="667"/>
      <c r="B147" s="882"/>
      <c r="C147" s="888"/>
      <c r="D147" s="883"/>
      <c r="E147" s="903"/>
      <c r="F147" s="881"/>
      <c r="G147" s="864"/>
      <c r="H147" s="881"/>
      <c r="I147" s="409">
        <f t="shared" si="52"/>
        <v>0</v>
      </c>
      <c r="J147" s="864"/>
      <c r="K147" s="914"/>
      <c r="L147" s="919"/>
      <c r="M147" s="914"/>
      <c r="N147" s="921"/>
      <c r="O147" s="938"/>
      <c r="P147" s="933"/>
      <c r="Q147" s="746"/>
      <c r="R147" s="932"/>
      <c r="S147" s="644">
        <f t="shared" ref="S147:S150" si="55">Q147+M147+K147</f>
        <v>0</v>
      </c>
      <c r="T147" s="645" t="e">
        <f t="shared" ref="T147:T150" si="56">S147/H147</f>
        <v>#DIV/0!</v>
      </c>
    </row>
    <row r="148" spans="1:24" s="147" customFormat="1" ht="43.5" customHeight="1" x14ac:dyDescent="0.25">
      <c r="A148" s="667"/>
      <c r="B148" s="882"/>
      <c r="C148" s="888"/>
      <c r="D148" s="883"/>
      <c r="E148" s="903"/>
      <c r="F148" s="881"/>
      <c r="G148" s="864"/>
      <c r="H148" s="881"/>
      <c r="I148" s="409">
        <f t="shared" si="52"/>
        <v>0</v>
      </c>
      <c r="J148" s="864"/>
      <c r="K148" s="914"/>
      <c r="L148" s="919"/>
      <c r="M148" s="914"/>
      <c r="N148" s="921"/>
      <c r="O148" s="938"/>
      <c r="P148" s="933"/>
      <c r="Q148" s="746"/>
      <c r="R148" s="932"/>
      <c r="S148" s="644">
        <f t="shared" si="55"/>
        <v>0</v>
      </c>
      <c r="T148" s="645" t="e">
        <f t="shared" si="56"/>
        <v>#DIV/0!</v>
      </c>
    </row>
    <row r="149" spans="1:24" s="147" customFormat="1" ht="43.5" customHeight="1" x14ac:dyDescent="0.25">
      <c r="A149" s="667"/>
      <c r="B149" s="882"/>
      <c r="C149" s="888"/>
      <c r="D149" s="883"/>
      <c r="E149" s="903"/>
      <c r="F149" s="881"/>
      <c r="G149" s="864"/>
      <c r="H149" s="881"/>
      <c r="I149" s="409">
        <f t="shared" si="52"/>
        <v>0</v>
      </c>
      <c r="J149" s="864"/>
      <c r="K149" s="914"/>
      <c r="L149" s="919"/>
      <c r="M149" s="914"/>
      <c r="N149" s="921"/>
      <c r="O149" s="938"/>
      <c r="P149" s="933"/>
      <c r="Q149" s="746"/>
      <c r="R149" s="932"/>
      <c r="S149" s="644">
        <f t="shared" si="55"/>
        <v>0</v>
      </c>
      <c r="T149" s="645" t="e">
        <f t="shared" si="56"/>
        <v>#DIV/0!</v>
      </c>
    </row>
    <row r="150" spans="1:24" s="147" customFormat="1" ht="43.5" customHeight="1" x14ac:dyDescent="0.25">
      <c r="A150" s="667"/>
      <c r="B150" s="901"/>
      <c r="C150" s="888"/>
      <c r="D150" s="883"/>
      <c r="E150" s="906"/>
      <c r="F150" s="881"/>
      <c r="G150" s="864"/>
      <c r="H150" s="881"/>
      <c r="I150" s="409">
        <f t="shared" si="52"/>
        <v>0</v>
      </c>
      <c r="J150" s="864"/>
      <c r="K150" s="914"/>
      <c r="L150" s="919"/>
      <c r="M150" s="914"/>
      <c r="N150" s="916"/>
      <c r="O150" s="930"/>
      <c r="P150" s="933"/>
      <c r="Q150" s="746"/>
      <c r="R150" s="932"/>
      <c r="S150" s="644">
        <f t="shared" si="55"/>
        <v>0</v>
      </c>
      <c r="T150" s="645" t="e">
        <f t="shared" si="56"/>
        <v>#DIV/0!</v>
      </c>
    </row>
    <row r="151" spans="1:24" s="147" customFormat="1" ht="45" customHeight="1" x14ac:dyDescent="0.25">
      <c r="A151" s="667"/>
      <c r="B151" s="893"/>
      <c r="C151" s="880"/>
      <c r="D151" s="883"/>
      <c r="E151" s="900"/>
      <c r="F151" s="899"/>
      <c r="G151" s="884"/>
      <c r="H151" s="889"/>
      <c r="I151" s="409">
        <f t="shared" ref="I151:I164" si="57">H151-F151</f>
        <v>0</v>
      </c>
      <c r="J151" s="952"/>
      <c r="K151" s="953"/>
      <c r="L151" s="954"/>
      <c r="M151" s="914"/>
      <c r="N151" s="916"/>
      <c r="O151" s="931"/>
      <c r="P151" s="924"/>
      <c r="Q151" s="746"/>
      <c r="R151" s="932"/>
      <c r="S151" s="644">
        <f>Q151+M151+K151</f>
        <v>0</v>
      </c>
      <c r="T151" s="645" t="e">
        <f>S151/H151</f>
        <v>#DIV/0!</v>
      </c>
    </row>
    <row r="152" spans="1:24" s="147" customFormat="1" ht="31.5" customHeight="1" x14ac:dyDescent="0.3">
      <c r="A152" s="667"/>
      <c r="B152" s="893"/>
      <c r="C152" s="880"/>
      <c r="D152" s="873"/>
      <c r="E152" s="900"/>
      <c r="F152" s="894"/>
      <c r="G152" s="890"/>
      <c r="H152" s="891"/>
      <c r="I152" s="643">
        <f t="shared" si="57"/>
        <v>0</v>
      </c>
      <c r="J152" s="952"/>
      <c r="K152" s="953"/>
      <c r="L152" s="954"/>
      <c r="M152" s="914"/>
      <c r="N152" s="916"/>
      <c r="O152" s="931"/>
      <c r="P152" s="916"/>
      <c r="Q152" s="694"/>
      <c r="R152" s="932"/>
      <c r="S152" s="644">
        <f t="shared" si="47"/>
        <v>0</v>
      </c>
      <c r="T152" s="645" t="e">
        <f t="shared" si="48"/>
        <v>#DIV/0!</v>
      </c>
      <c r="X152" s="617"/>
    </row>
    <row r="153" spans="1:24" s="147" customFormat="1" ht="43.5" customHeight="1" x14ac:dyDescent="0.3">
      <c r="A153" s="667"/>
      <c r="B153" s="893"/>
      <c r="C153" s="907"/>
      <c r="D153" s="873"/>
      <c r="E153" s="900"/>
      <c r="F153" s="894"/>
      <c r="G153" s="890"/>
      <c r="H153" s="891"/>
      <c r="I153" s="643">
        <f t="shared" si="57"/>
        <v>0</v>
      </c>
      <c r="J153" s="952"/>
      <c r="K153" s="953"/>
      <c r="L153" s="954"/>
      <c r="M153" s="914"/>
      <c r="N153" s="937"/>
      <c r="O153" s="931"/>
      <c r="P153" s="916"/>
      <c r="Q153" s="694"/>
      <c r="R153" s="932"/>
      <c r="S153" s="644">
        <f t="shared" si="47"/>
        <v>0</v>
      </c>
      <c r="T153" s="645" t="e">
        <f t="shared" si="48"/>
        <v>#DIV/0!</v>
      </c>
      <c r="X153" s="617"/>
    </row>
    <row r="154" spans="1:24" s="147" customFormat="1" ht="38.25" customHeight="1" x14ac:dyDescent="0.3">
      <c r="A154" s="667"/>
      <c r="B154" s="893"/>
      <c r="C154" s="907"/>
      <c r="D154" s="873"/>
      <c r="E154" s="900"/>
      <c r="F154" s="894"/>
      <c r="G154" s="890"/>
      <c r="H154" s="892"/>
      <c r="I154" s="643">
        <f t="shared" si="57"/>
        <v>0</v>
      </c>
      <c r="J154" s="952"/>
      <c r="K154" s="953"/>
      <c r="L154" s="954"/>
      <c r="M154" s="914"/>
      <c r="N154" s="916"/>
      <c r="O154" s="931"/>
      <c r="P154" s="916"/>
      <c r="Q154" s="694"/>
      <c r="R154" s="932"/>
      <c r="S154" s="644">
        <f t="shared" si="47"/>
        <v>0</v>
      </c>
      <c r="T154" s="430" t="e">
        <f t="shared" si="48"/>
        <v>#DIV/0!</v>
      </c>
      <c r="U154" s="798"/>
      <c r="X154" s="617"/>
    </row>
    <row r="155" spans="1:24" s="147" customFormat="1" ht="38.25" customHeight="1" x14ac:dyDescent="0.3">
      <c r="A155" s="667"/>
      <c r="B155" s="893"/>
      <c r="C155" s="893"/>
      <c r="D155" s="873"/>
      <c r="E155" s="902"/>
      <c r="F155" s="894"/>
      <c r="G155" s="890"/>
      <c r="H155" s="892"/>
      <c r="I155" s="643">
        <f t="shared" si="57"/>
        <v>0</v>
      </c>
      <c r="J155" s="955"/>
      <c r="K155" s="934"/>
      <c r="L155" s="935"/>
      <c r="M155" s="914"/>
      <c r="N155" s="916"/>
      <c r="O155" s="931"/>
      <c r="P155" s="916"/>
      <c r="Q155" s="694"/>
      <c r="R155" s="918"/>
      <c r="S155" s="644">
        <f t="shared" ref="S155:S156" si="58">Q155+M155+K155</f>
        <v>0</v>
      </c>
      <c r="T155" s="430" t="e">
        <f t="shared" ref="T155:T156" si="59">S155/H155</f>
        <v>#DIV/0!</v>
      </c>
      <c r="U155" s="798"/>
      <c r="X155" s="617"/>
    </row>
    <row r="156" spans="1:24" s="147" customFormat="1" ht="31.5" customHeight="1" x14ac:dyDescent="0.3">
      <c r="A156" s="667"/>
      <c r="B156" s="893"/>
      <c r="C156" s="893"/>
      <c r="D156" s="895"/>
      <c r="E156" s="902"/>
      <c r="F156" s="896"/>
      <c r="G156" s="897"/>
      <c r="H156" s="896"/>
      <c r="I156" s="643">
        <f t="shared" si="57"/>
        <v>0</v>
      </c>
      <c r="J156" s="864"/>
      <c r="K156" s="934"/>
      <c r="L156" s="935"/>
      <c r="M156" s="914"/>
      <c r="N156" s="916"/>
      <c r="O156" s="944"/>
      <c r="P156" s="916"/>
      <c r="Q156" s="694"/>
      <c r="R156" s="918"/>
      <c r="S156" s="644">
        <f t="shared" si="58"/>
        <v>0</v>
      </c>
      <c r="T156" s="430" t="e">
        <f t="shared" si="59"/>
        <v>#DIV/0!</v>
      </c>
      <c r="U156" s="798"/>
      <c r="X156" s="617"/>
    </row>
    <row r="157" spans="1:24" s="147" customFormat="1" ht="37.5" customHeight="1" x14ac:dyDescent="0.3">
      <c r="A157" s="667"/>
      <c r="B157" s="882"/>
      <c r="C157" s="908"/>
      <c r="D157" s="895"/>
      <c r="E157" s="876"/>
      <c r="F157" s="896"/>
      <c r="G157" s="897"/>
      <c r="H157" s="896"/>
      <c r="I157" s="643">
        <f t="shared" si="57"/>
        <v>0</v>
      </c>
      <c r="J157" s="864"/>
      <c r="K157" s="914"/>
      <c r="L157" s="919"/>
      <c r="M157" s="914"/>
      <c r="N157" s="916"/>
      <c r="O157" s="938"/>
      <c r="P157" s="916"/>
      <c r="Q157" s="694"/>
      <c r="R157" s="932"/>
      <c r="S157" s="644">
        <f t="shared" ref="S157:S163" si="60">Q157+M157+K157</f>
        <v>0</v>
      </c>
      <c r="T157" s="645" t="e">
        <f t="shared" ref="T157:T163" si="61">S157/H157</f>
        <v>#DIV/0!</v>
      </c>
      <c r="X157" s="617"/>
    </row>
    <row r="158" spans="1:24" s="147" customFormat="1" ht="31.5" customHeight="1" x14ac:dyDescent="0.3">
      <c r="A158" s="667"/>
      <c r="B158" s="882"/>
      <c r="C158" s="908"/>
      <c r="D158" s="895"/>
      <c r="E158" s="876"/>
      <c r="F158" s="896"/>
      <c r="G158" s="897"/>
      <c r="H158" s="896"/>
      <c r="I158" s="643">
        <f t="shared" si="57"/>
        <v>0</v>
      </c>
      <c r="J158" s="864"/>
      <c r="K158" s="914"/>
      <c r="L158" s="919"/>
      <c r="M158" s="914"/>
      <c r="N158" s="916"/>
      <c r="O158" s="938"/>
      <c r="P158" s="916"/>
      <c r="Q158" s="694"/>
      <c r="R158" s="932"/>
      <c r="S158" s="644">
        <f t="shared" si="60"/>
        <v>0</v>
      </c>
      <c r="T158" s="645" t="e">
        <f t="shared" si="61"/>
        <v>#DIV/0!</v>
      </c>
      <c r="X158" s="617"/>
    </row>
    <row r="159" spans="1:24" s="147" customFormat="1" ht="44.25" customHeight="1" x14ac:dyDescent="0.3">
      <c r="A159" s="667"/>
      <c r="B159" s="882"/>
      <c r="C159" s="908"/>
      <c r="D159" s="895"/>
      <c r="E159" s="876"/>
      <c r="F159" s="896"/>
      <c r="G159" s="897"/>
      <c r="H159" s="896"/>
      <c r="I159" s="643">
        <f t="shared" si="57"/>
        <v>0</v>
      </c>
      <c r="J159" s="864"/>
      <c r="K159" s="914"/>
      <c r="L159" s="919"/>
      <c r="M159" s="914"/>
      <c r="N159" s="916"/>
      <c r="O159" s="938"/>
      <c r="P159" s="916"/>
      <c r="Q159" s="694"/>
      <c r="R159" s="932"/>
      <c r="S159" s="644">
        <f t="shared" si="60"/>
        <v>0</v>
      </c>
      <c r="T159" s="645" t="e">
        <f t="shared" si="61"/>
        <v>#DIV/0!</v>
      </c>
      <c r="X159" s="617"/>
    </row>
    <row r="160" spans="1:24" s="147" customFormat="1" ht="42.75" customHeight="1" x14ac:dyDescent="0.3">
      <c r="A160" s="667"/>
      <c r="B160" s="882"/>
      <c r="C160" s="909"/>
      <c r="D160" s="895"/>
      <c r="E160" s="876"/>
      <c r="F160" s="896"/>
      <c r="G160" s="897"/>
      <c r="H160" s="896"/>
      <c r="I160" s="643">
        <f t="shared" si="57"/>
        <v>0</v>
      </c>
      <c r="J160" s="864"/>
      <c r="K160" s="926"/>
      <c r="L160" s="935"/>
      <c r="M160" s="914"/>
      <c r="N160" s="916"/>
      <c r="O160" s="938"/>
      <c r="P160" s="916"/>
      <c r="Q160" s="694"/>
      <c r="R160" s="932"/>
      <c r="S160" s="644">
        <f t="shared" si="60"/>
        <v>0</v>
      </c>
      <c r="T160" s="645" t="e">
        <f>S160/H160</f>
        <v>#DIV/0!</v>
      </c>
      <c r="X160" s="617"/>
    </row>
    <row r="161" spans="1:24" s="147" customFormat="1" ht="42.75" customHeight="1" x14ac:dyDescent="0.3">
      <c r="A161" s="667"/>
      <c r="B161" s="882"/>
      <c r="C161" s="908"/>
      <c r="D161" s="895"/>
      <c r="E161" s="876"/>
      <c r="F161" s="896"/>
      <c r="G161" s="897"/>
      <c r="H161" s="896"/>
      <c r="I161" s="643">
        <f t="shared" si="57"/>
        <v>0</v>
      </c>
      <c r="J161" s="864"/>
      <c r="K161" s="914"/>
      <c r="L161" s="935"/>
      <c r="M161" s="914"/>
      <c r="N161" s="916"/>
      <c r="O161" s="938"/>
      <c r="P161" s="916"/>
      <c r="Q161" s="694"/>
      <c r="R161" s="932"/>
      <c r="S161" s="644">
        <f t="shared" ref="S161:S162" si="62">Q161+M161+K161</f>
        <v>0</v>
      </c>
      <c r="T161" s="645" t="e">
        <f t="shared" ref="T161:T162" si="63">S161/H161</f>
        <v>#DIV/0!</v>
      </c>
      <c r="X161" s="617"/>
    </row>
    <row r="162" spans="1:24" s="147" customFormat="1" ht="42.75" customHeight="1" x14ac:dyDescent="0.3">
      <c r="A162" s="667"/>
      <c r="B162" s="882"/>
      <c r="C162" s="908"/>
      <c r="D162" s="895"/>
      <c r="E162" s="876"/>
      <c r="F162" s="896"/>
      <c r="G162" s="897"/>
      <c r="H162" s="896"/>
      <c r="I162" s="643">
        <f t="shared" si="57"/>
        <v>0</v>
      </c>
      <c r="J162" s="864"/>
      <c r="K162" s="914"/>
      <c r="L162" s="935"/>
      <c r="M162" s="914"/>
      <c r="N162" s="916"/>
      <c r="O162" s="938"/>
      <c r="P162" s="916"/>
      <c r="Q162" s="694"/>
      <c r="R162" s="932"/>
      <c r="S162" s="644">
        <f t="shared" si="62"/>
        <v>0</v>
      </c>
      <c r="T162" s="645" t="e">
        <f t="shared" si="63"/>
        <v>#DIV/0!</v>
      </c>
      <c r="X162" s="617"/>
    </row>
    <row r="163" spans="1:24" s="147" customFormat="1" ht="41.25" customHeight="1" x14ac:dyDescent="0.3">
      <c r="A163" s="667"/>
      <c r="B163" s="882"/>
      <c r="C163" s="890"/>
      <c r="D163" s="910"/>
      <c r="E163" s="876"/>
      <c r="F163" s="896"/>
      <c r="G163" s="897"/>
      <c r="H163" s="896"/>
      <c r="I163" s="643">
        <f t="shared" si="57"/>
        <v>0</v>
      </c>
      <c r="J163" s="884"/>
      <c r="K163" s="914"/>
      <c r="L163" s="919"/>
      <c r="M163" s="914"/>
      <c r="N163" s="916"/>
      <c r="O163" s="945"/>
      <c r="P163" s="694"/>
      <c r="Q163" s="694"/>
      <c r="R163" s="932"/>
      <c r="S163" s="644">
        <f t="shared" si="60"/>
        <v>0</v>
      </c>
      <c r="T163" s="645" t="e">
        <f t="shared" si="61"/>
        <v>#DIV/0!</v>
      </c>
      <c r="X163" s="617">
        <v>3611.88</v>
      </c>
    </row>
    <row r="164" spans="1:24" s="147" customFormat="1" ht="37.5" customHeight="1" x14ac:dyDescent="0.3">
      <c r="A164" s="667"/>
      <c r="B164" s="882"/>
      <c r="C164" s="911"/>
      <c r="D164" s="910"/>
      <c r="E164" s="876"/>
      <c r="F164" s="896"/>
      <c r="G164" s="897"/>
      <c r="H164" s="896"/>
      <c r="I164" s="643">
        <f t="shared" si="57"/>
        <v>0</v>
      </c>
      <c r="J164" s="864"/>
      <c r="K164" s="914"/>
      <c r="L164" s="919"/>
      <c r="M164" s="914"/>
      <c r="N164" s="883"/>
      <c r="O164" s="945"/>
      <c r="P164" s="943"/>
      <c r="Q164" s="694"/>
      <c r="R164" s="932"/>
      <c r="S164" s="644">
        <f t="shared" si="47"/>
        <v>0</v>
      </c>
      <c r="T164" s="645" t="e">
        <f t="shared" si="48"/>
        <v>#DIV/0!</v>
      </c>
      <c r="X164" s="617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4"/>
      <c r="G165" s="71"/>
      <c r="H165" s="628"/>
      <c r="I165" s="101">
        <f t="shared" ref="I165:I187" si="64">H165-F165</f>
        <v>0</v>
      </c>
      <c r="J165" s="167"/>
      <c r="K165" s="208"/>
      <c r="L165" s="500"/>
      <c r="M165" s="207"/>
      <c r="N165" s="571"/>
      <c r="O165" s="679"/>
      <c r="P165" s="601"/>
      <c r="Q165" s="452"/>
      <c r="R165" s="506"/>
      <c r="S165" s="644">
        <f t="shared" ref="S165:S172" si="65">Q165+M165+K165</f>
        <v>0</v>
      </c>
      <c r="T165" s="645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4"/>
      <c r="G166" s="71"/>
      <c r="H166" s="628"/>
      <c r="I166" s="101">
        <f t="shared" si="64"/>
        <v>0</v>
      </c>
      <c r="J166" s="167"/>
      <c r="K166" s="208"/>
      <c r="L166" s="500"/>
      <c r="M166" s="207"/>
      <c r="N166" s="571"/>
      <c r="O166" s="679"/>
      <c r="P166" s="601"/>
      <c r="Q166" s="452"/>
      <c r="R166" s="506"/>
      <c r="S166" s="644">
        <f t="shared" si="65"/>
        <v>0</v>
      </c>
      <c r="T166" s="645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4"/>
      <c r="G167" s="71"/>
      <c r="H167" s="628"/>
      <c r="I167" s="101">
        <f t="shared" si="64"/>
        <v>0</v>
      </c>
      <c r="J167" s="167"/>
      <c r="K167" s="208"/>
      <c r="L167" s="500"/>
      <c r="M167" s="207"/>
      <c r="N167" s="571"/>
      <c r="O167" s="679"/>
      <c r="P167" s="601"/>
      <c r="Q167" s="452"/>
      <c r="R167" s="506"/>
      <c r="S167" s="644">
        <f t="shared" si="65"/>
        <v>0</v>
      </c>
      <c r="T167" s="645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4"/>
      <c r="G168" s="71"/>
      <c r="H168" s="628"/>
      <c r="I168" s="101">
        <f t="shared" si="64"/>
        <v>0</v>
      </c>
      <c r="J168" s="167"/>
      <c r="K168" s="208"/>
      <c r="L168" s="500"/>
      <c r="M168" s="207"/>
      <c r="N168" s="571"/>
      <c r="O168" s="679"/>
      <c r="P168" s="601"/>
      <c r="Q168" s="452"/>
      <c r="R168" s="506"/>
      <c r="S168" s="644">
        <f t="shared" si="65"/>
        <v>0</v>
      </c>
      <c r="T168" s="645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4"/>
      <c r="G169" s="71"/>
      <c r="H169" s="628"/>
      <c r="I169" s="101">
        <f t="shared" si="64"/>
        <v>0</v>
      </c>
      <c r="J169" s="167"/>
      <c r="K169" s="208"/>
      <c r="L169" s="500"/>
      <c r="M169" s="207"/>
      <c r="N169" s="571"/>
      <c r="O169" s="679"/>
      <c r="P169" s="601"/>
      <c r="Q169" s="452"/>
      <c r="R169" s="506"/>
      <c r="S169" s="644">
        <f t="shared" si="65"/>
        <v>0</v>
      </c>
      <c r="T169" s="645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4"/>
      <c r="G170" s="71"/>
      <c r="H170" s="628"/>
      <c r="I170" s="101">
        <f t="shared" si="64"/>
        <v>0</v>
      </c>
      <c r="J170" s="167"/>
      <c r="K170" s="208"/>
      <c r="L170" s="500"/>
      <c r="M170" s="207"/>
      <c r="N170" s="571"/>
      <c r="O170" s="679"/>
      <c r="P170" s="601"/>
      <c r="Q170" s="452"/>
      <c r="R170" s="506"/>
      <c r="S170" s="644">
        <f t="shared" si="65"/>
        <v>0</v>
      </c>
      <c r="T170" s="645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4"/>
      <c r="G171" s="71"/>
      <c r="H171" s="628"/>
      <c r="I171" s="101">
        <f t="shared" si="64"/>
        <v>0</v>
      </c>
      <c r="J171" s="167"/>
      <c r="K171" s="208"/>
      <c r="L171" s="500"/>
      <c r="M171" s="207"/>
      <c r="N171" s="571"/>
      <c r="O171" s="679"/>
      <c r="P171" s="601"/>
      <c r="Q171" s="452"/>
      <c r="R171" s="506"/>
      <c r="S171" s="644">
        <f t="shared" si="65"/>
        <v>0</v>
      </c>
      <c r="T171" s="645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4"/>
      <c r="G172" s="71"/>
      <c r="H172" s="628"/>
      <c r="I172" s="101">
        <f t="shared" si="64"/>
        <v>0</v>
      </c>
      <c r="J172" s="167"/>
      <c r="K172" s="208"/>
      <c r="L172" s="500"/>
      <c r="M172" s="207"/>
      <c r="N172" s="572"/>
      <c r="O172" s="679"/>
      <c r="P172" s="601"/>
      <c r="Q172" s="453"/>
      <c r="R172" s="507"/>
      <c r="S172" s="644">
        <f t="shared" si="65"/>
        <v>0</v>
      </c>
      <c r="T172" s="645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4"/>
      <c r="G173" s="71"/>
      <c r="H173" s="628"/>
      <c r="I173" s="101">
        <f t="shared" si="64"/>
        <v>0</v>
      </c>
      <c r="J173" s="167"/>
      <c r="K173" s="208"/>
      <c r="L173" s="500"/>
      <c r="M173" s="207"/>
      <c r="N173" s="572"/>
      <c r="O173" s="679"/>
      <c r="P173" s="601"/>
      <c r="Q173" s="453"/>
      <c r="R173" s="507"/>
      <c r="S173" s="644"/>
      <c r="T173" s="644"/>
    </row>
    <row r="174" spans="1:24" s="147" customFormat="1" x14ac:dyDescent="0.25">
      <c r="A174" s="96"/>
      <c r="B174" s="73"/>
      <c r="C174" s="71"/>
      <c r="D174" s="151"/>
      <c r="E174" s="144"/>
      <c r="F174" s="624"/>
      <c r="G174" s="71"/>
      <c r="H174" s="628"/>
      <c r="I174" s="101">
        <f t="shared" si="64"/>
        <v>0</v>
      </c>
      <c r="J174" s="167"/>
      <c r="K174" s="208"/>
      <c r="L174" s="500"/>
      <c r="M174" s="207"/>
      <c r="N174" s="572"/>
      <c r="O174" s="679"/>
      <c r="P174" s="601"/>
      <c r="Q174" s="453"/>
      <c r="R174" s="507"/>
      <c r="S174" s="644"/>
      <c r="T174" s="644"/>
    </row>
    <row r="175" spans="1:24" s="147" customFormat="1" ht="16.5" thickBot="1" x14ac:dyDescent="0.3">
      <c r="A175" s="96"/>
      <c r="B175" s="73"/>
      <c r="C175" s="141"/>
      <c r="D175" s="141"/>
      <c r="E175" s="129"/>
      <c r="F175" s="765"/>
      <c r="G175" s="71"/>
      <c r="H175" s="628"/>
      <c r="I175" s="101">
        <f t="shared" si="64"/>
        <v>0</v>
      </c>
      <c r="J175" s="167"/>
      <c r="K175" s="104"/>
      <c r="L175" s="500"/>
      <c r="M175" s="69"/>
      <c r="N175" s="572"/>
      <c r="O175" s="679"/>
      <c r="P175" s="360"/>
      <c r="Q175" s="454"/>
      <c r="R175" s="508"/>
      <c r="S175" s="644">
        <f t="shared" ref="S175:S180" si="67">Q175+M175+K175</f>
        <v>0</v>
      </c>
      <c r="T175" s="644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5"/>
      <c r="G176" s="71"/>
      <c r="H176" s="628"/>
      <c r="I176" s="101">
        <f t="shared" si="64"/>
        <v>0</v>
      </c>
      <c r="J176" s="167"/>
      <c r="K176" s="104"/>
      <c r="L176" s="500"/>
      <c r="M176" s="69"/>
      <c r="N176" s="572"/>
      <c r="O176" s="679"/>
      <c r="P176" s="360"/>
      <c r="Q176" s="455"/>
      <c r="R176" s="509"/>
      <c r="S176" s="644">
        <f t="shared" si="67"/>
        <v>0</v>
      </c>
      <c r="T176" s="644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5"/>
      <c r="G177" s="71"/>
      <c r="H177" s="628"/>
      <c r="I177" s="101">
        <f t="shared" si="64"/>
        <v>0</v>
      </c>
      <c r="J177" s="167"/>
      <c r="K177" s="104"/>
      <c r="L177" s="500"/>
      <c r="M177" s="69"/>
      <c r="N177" s="572"/>
      <c r="O177" s="679"/>
      <c r="P177" s="360"/>
      <c r="Q177" s="455"/>
      <c r="R177" s="509"/>
      <c r="S177" s="644">
        <f t="shared" si="67"/>
        <v>0</v>
      </c>
      <c r="T177" s="644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5"/>
      <c r="G178" s="71"/>
      <c r="H178" s="628"/>
      <c r="I178" s="101">
        <f t="shared" si="64"/>
        <v>0</v>
      </c>
      <c r="J178" s="167"/>
      <c r="K178" s="104"/>
      <c r="L178" s="500"/>
      <c r="M178" s="69"/>
      <c r="N178" s="572"/>
      <c r="O178" s="679"/>
      <c r="P178" s="360"/>
      <c r="Q178" s="455"/>
      <c r="R178" s="510"/>
      <c r="S178" s="644">
        <f t="shared" si="67"/>
        <v>0</v>
      </c>
      <c r="T178" s="644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5"/>
      <c r="G179" s="71"/>
      <c r="H179" s="628"/>
      <c r="I179" s="101">
        <f t="shared" si="64"/>
        <v>0</v>
      </c>
      <c r="J179" s="167"/>
      <c r="K179" s="104"/>
      <c r="L179" s="500"/>
      <c r="M179" s="69"/>
      <c r="N179" s="572"/>
      <c r="O179" s="679"/>
      <c r="P179" s="360"/>
      <c r="Q179" s="455"/>
      <c r="R179" s="510"/>
      <c r="S179" s="644">
        <f t="shared" si="67"/>
        <v>0</v>
      </c>
      <c r="T179" s="644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5"/>
      <c r="G180" s="71"/>
      <c r="H180" s="628"/>
      <c r="I180" s="101">
        <f t="shared" si="64"/>
        <v>0</v>
      </c>
      <c r="J180" s="167"/>
      <c r="K180" s="104"/>
      <c r="L180" s="500"/>
      <c r="M180" s="69"/>
      <c r="N180" s="572"/>
      <c r="O180" s="679"/>
      <c r="P180" s="360"/>
      <c r="Q180" s="350"/>
      <c r="R180" s="511"/>
      <c r="S180" s="644">
        <f t="shared" si="67"/>
        <v>0</v>
      </c>
      <c r="T180" s="644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5"/>
      <c r="G181" s="71"/>
      <c r="H181" s="628"/>
      <c r="I181" s="101">
        <f t="shared" si="64"/>
        <v>0</v>
      </c>
      <c r="J181" s="167"/>
      <c r="K181" s="104"/>
      <c r="L181" s="500"/>
      <c r="M181" s="69"/>
      <c r="N181" s="572"/>
      <c r="O181" s="679"/>
      <c r="P181" s="360"/>
      <c r="Q181" s="350"/>
      <c r="R181" s="511"/>
      <c r="S181" s="644">
        <f t="shared" ref="S181:S186" si="69">Q181+M181+K181</f>
        <v>0</v>
      </c>
      <c r="T181" s="644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5"/>
      <c r="G182" s="71"/>
      <c r="H182" s="628"/>
      <c r="I182" s="101">
        <f t="shared" si="64"/>
        <v>0</v>
      </c>
      <c r="J182" s="167"/>
      <c r="K182" s="104"/>
      <c r="L182" s="500"/>
      <c r="M182" s="69"/>
      <c r="N182" s="572"/>
      <c r="O182" s="679"/>
      <c r="P182" s="360"/>
      <c r="Q182" s="350"/>
      <c r="R182" s="511"/>
      <c r="S182" s="644">
        <f t="shared" si="69"/>
        <v>0</v>
      </c>
      <c r="T182" s="644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5"/>
      <c r="G183" s="71"/>
      <c r="H183" s="628"/>
      <c r="I183" s="101">
        <f t="shared" si="64"/>
        <v>0</v>
      </c>
      <c r="J183" s="167"/>
      <c r="K183" s="104"/>
      <c r="L183" s="500"/>
      <c r="M183" s="69"/>
      <c r="N183" s="572"/>
      <c r="O183" s="679"/>
      <c r="P183" s="360"/>
      <c r="Q183" s="350"/>
      <c r="R183" s="511"/>
      <c r="S183" s="644">
        <f t="shared" si="69"/>
        <v>0</v>
      </c>
      <c r="T183" s="644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5"/>
      <c r="G184" s="71"/>
      <c r="H184" s="628"/>
      <c r="I184" s="101">
        <f t="shared" si="64"/>
        <v>0</v>
      </c>
      <c r="J184" s="167"/>
      <c r="K184" s="104"/>
      <c r="L184" s="500"/>
      <c r="M184" s="69"/>
      <c r="N184" s="572"/>
      <c r="O184" s="679"/>
      <c r="P184" s="360"/>
      <c r="Q184" s="350"/>
      <c r="R184" s="511"/>
      <c r="S184" s="644">
        <f t="shared" si="69"/>
        <v>0</v>
      </c>
      <c r="T184" s="644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5"/>
      <c r="G185" s="71"/>
      <c r="H185" s="628"/>
      <c r="I185" s="101">
        <f t="shared" si="64"/>
        <v>0</v>
      </c>
      <c r="J185" s="167"/>
      <c r="K185" s="104"/>
      <c r="L185" s="500"/>
      <c r="M185" s="69"/>
      <c r="N185" s="572"/>
      <c r="O185" s="679"/>
      <c r="P185" s="360"/>
      <c r="Q185" s="456"/>
      <c r="R185" s="508"/>
      <c r="S185" s="644">
        <f t="shared" si="69"/>
        <v>0</v>
      </c>
      <c r="T185" s="644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5"/>
      <c r="G186" s="71"/>
      <c r="H186" s="628"/>
      <c r="I186" s="101">
        <f t="shared" si="64"/>
        <v>0</v>
      </c>
      <c r="J186" s="167"/>
      <c r="K186" s="104"/>
      <c r="L186" s="500"/>
      <c r="M186" s="69"/>
      <c r="N186" s="572"/>
      <c r="O186" s="679"/>
      <c r="P186" s="360"/>
      <c r="Q186" s="456"/>
      <c r="R186" s="512"/>
      <c r="S186" s="644">
        <f t="shared" si="69"/>
        <v>0</v>
      </c>
      <c r="T186" s="644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5"/>
      <c r="G187" s="71"/>
      <c r="H187" s="628"/>
      <c r="I187" s="101">
        <f t="shared" si="64"/>
        <v>0</v>
      </c>
      <c r="J187" s="124"/>
      <c r="K187" s="155"/>
      <c r="L187" s="501"/>
      <c r="M187" s="69"/>
      <c r="N187" s="573"/>
      <c r="O187" s="679"/>
      <c r="P187" s="360"/>
      <c r="Q187" s="350"/>
      <c r="R187" s="513"/>
      <c r="S187" s="644">
        <f>Q187+M187+K187</f>
        <v>0</v>
      </c>
      <c r="T187" s="644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5" t="s">
        <v>31</v>
      </c>
      <c r="G188" s="70">
        <f>SUM(G5:G187)</f>
        <v>6141</v>
      </c>
      <c r="H188" s="631">
        <f>SUM(H3:H187)</f>
        <v>1083779.8260000001</v>
      </c>
      <c r="I188" s="410">
        <f>PIERNA!I37</f>
        <v>-75.669999999998254</v>
      </c>
      <c r="J188" s="46"/>
      <c r="K188" s="157">
        <f>SUM(K5:K187)</f>
        <v>571470</v>
      </c>
      <c r="L188" s="502"/>
      <c r="M188" s="157">
        <f>SUM(M5:M187)</f>
        <v>1564700</v>
      </c>
      <c r="N188" s="574"/>
      <c r="O188" s="681"/>
      <c r="P188" s="602"/>
      <c r="Q188" s="457">
        <f>SUM(Q5:Q187)</f>
        <v>32725735.901020009</v>
      </c>
      <c r="R188" s="514"/>
      <c r="S188" s="646">
        <f>Q188+M188+K188</f>
        <v>34861905.901020005</v>
      </c>
      <c r="T188" s="644"/>
    </row>
    <row r="189" spans="1:20" s="147" customFormat="1" ht="16.5" thickTop="1" x14ac:dyDescent="0.25">
      <c r="B189" s="73"/>
      <c r="C189" s="73"/>
      <c r="D189" s="96"/>
      <c r="E189" s="129"/>
      <c r="F189" s="624"/>
      <c r="G189" s="71"/>
      <c r="H189" s="622"/>
      <c r="I189" s="73"/>
      <c r="J189" s="124"/>
      <c r="L189" s="503"/>
      <c r="N189" s="575"/>
      <c r="O189" s="677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6"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R104:R106"/>
    <mergeCell ref="R101:R102"/>
    <mergeCell ref="B104:B106"/>
    <mergeCell ref="E104:E106"/>
    <mergeCell ref="O104:O106"/>
    <mergeCell ref="B137:B139"/>
    <mergeCell ref="E137:E139"/>
    <mergeCell ref="O137:O139"/>
    <mergeCell ref="Q1:Q2"/>
    <mergeCell ref="K1:K2"/>
    <mergeCell ref="M1:M2"/>
    <mergeCell ref="B101:B102"/>
    <mergeCell ref="E101:E102"/>
    <mergeCell ref="O101:O102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604"/>
      <c r="C5" s="482"/>
      <c r="D5" s="215"/>
      <c r="E5" s="76"/>
      <c r="F5" s="61"/>
      <c r="G5" s="5"/>
    </row>
    <row r="6" spans="1:9" x14ac:dyDescent="0.25">
      <c r="A6" s="210"/>
      <c r="B6" s="1604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91" t="s">
        <v>11</v>
      </c>
      <c r="D47" s="1592"/>
      <c r="E47" s="56">
        <f>E5+E6-F42+E7</f>
        <v>0</v>
      </c>
      <c r="F47" s="71"/>
    </row>
    <row r="50" spans="1:7" x14ac:dyDescent="0.25">
      <c r="A50" s="210"/>
      <c r="B50" s="1598"/>
      <c r="C50" s="424"/>
      <c r="D50" s="215"/>
      <c r="E50" s="76"/>
      <c r="F50" s="61"/>
      <c r="G50" s="5"/>
    </row>
    <row r="51" spans="1:7" x14ac:dyDescent="0.25">
      <c r="A51" s="210"/>
      <c r="B51" s="1598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S26" sqref="S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6" t="s">
        <v>369</v>
      </c>
      <c r="B1" s="1596"/>
      <c r="C1" s="1596"/>
      <c r="D1" s="1596"/>
      <c r="E1" s="1596"/>
      <c r="F1" s="1596"/>
      <c r="G1" s="1596"/>
      <c r="H1" s="11">
        <v>1</v>
      </c>
      <c r="K1" s="1589" t="s">
        <v>381</v>
      </c>
      <c r="L1" s="1589"/>
      <c r="M1" s="1589"/>
      <c r="N1" s="1589"/>
      <c r="O1" s="1589"/>
      <c r="P1" s="1589"/>
      <c r="Q1" s="158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31">
        <v>45236</v>
      </c>
      <c r="E4" s="865">
        <v>2040.72</v>
      </c>
      <c r="F4" s="825">
        <v>171</v>
      </c>
      <c r="G4" s="150"/>
      <c r="H4" s="150"/>
      <c r="K4" s="12"/>
      <c r="L4" s="12"/>
      <c r="M4" s="349"/>
      <c r="N4" s="1131"/>
      <c r="O4" s="865"/>
      <c r="P4" s="825"/>
      <c r="Q4" s="150"/>
      <c r="R4" s="150"/>
    </row>
    <row r="5" spans="1:19" ht="15.75" x14ac:dyDescent="0.25">
      <c r="A5" s="1605" t="s">
        <v>91</v>
      </c>
      <c r="B5" s="12"/>
      <c r="C5" s="482">
        <v>83</v>
      </c>
      <c r="D5" s="1131">
        <v>45253</v>
      </c>
      <c r="E5" s="1047">
        <v>591.29999999999995</v>
      </c>
      <c r="F5" s="1132">
        <v>50</v>
      </c>
      <c r="G5" s="150"/>
      <c r="H5" s="150"/>
      <c r="K5" s="1605" t="s">
        <v>91</v>
      </c>
      <c r="L5" s="12"/>
      <c r="M5" s="482">
        <v>85</v>
      </c>
      <c r="N5" s="1131">
        <v>45276</v>
      </c>
      <c r="O5" s="1047">
        <v>602.83000000000004</v>
      </c>
      <c r="P5" s="1132">
        <v>51</v>
      </c>
      <c r="Q5" s="150"/>
      <c r="R5" s="150"/>
    </row>
    <row r="6" spans="1:19" ht="15" customHeight="1" x14ac:dyDescent="0.25">
      <c r="A6" s="1605"/>
      <c r="B6" s="1606" t="s">
        <v>75</v>
      </c>
      <c r="C6" s="430"/>
      <c r="D6" s="820"/>
      <c r="E6" s="1047"/>
      <c r="F6" s="1132"/>
      <c r="G6" s="5"/>
      <c r="K6" s="1605"/>
      <c r="L6" s="1606" t="s">
        <v>75</v>
      </c>
      <c r="M6" s="430">
        <v>85</v>
      </c>
      <c r="N6" s="820">
        <v>45288</v>
      </c>
      <c r="O6" s="1047">
        <v>493.53</v>
      </c>
      <c r="P6" s="1132">
        <v>40</v>
      </c>
      <c r="Q6" s="5"/>
    </row>
    <row r="7" spans="1:19" ht="15.75" x14ac:dyDescent="0.25">
      <c r="A7" s="1605"/>
      <c r="B7" s="1606"/>
      <c r="C7" s="482"/>
      <c r="D7" s="820"/>
      <c r="E7" s="1133"/>
      <c r="F7" s="1132"/>
      <c r="G7" s="47">
        <f>F79</f>
        <v>2632.739</v>
      </c>
      <c r="H7" s="7">
        <f>E7-G7+E8+E6-G6+E5+E4</f>
        <v>-0.71900000000005093</v>
      </c>
      <c r="K7" s="1605"/>
      <c r="L7" s="1606"/>
      <c r="M7" s="482"/>
      <c r="N7" s="820"/>
      <c r="O7" s="1133"/>
      <c r="P7" s="1132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20"/>
      <c r="E8" s="1134"/>
      <c r="F8" s="825"/>
      <c r="L8" s="19"/>
      <c r="M8" s="349"/>
      <c r="N8" s="820"/>
      <c r="O8" s="1134"/>
      <c r="P8" s="8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272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90">
        <v>15</v>
      </c>
      <c r="N10" s="870">
        <v>176.94</v>
      </c>
      <c r="O10" s="979">
        <v>45277</v>
      </c>
      <c r="P10" s="870">
        <f t="shared" ref="P10:P14" si="1">N10</f>
        <v>176.94</v>
      </c>
      <c r="Q10" s="844" t="s">
        <v>791</v>
      </c>
      <c r="R10" s="859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273</v>
      </c>
      <c r="H11" s="69">
        <v>90</v>
      </c>
      <c r="I11" s="101">
        <f>I10-F11</f>
        <v>2266.98</v>
      </c>
      <c r="K11" s="182"/>
      <c r="L11" s="171">
        <f>L10-M11</f>
        <v>70</v>
      </c>
      <c r="M11" s="990">
        <v>6</v>
      </c>
      <c r="N11" s="870">
        <v>71.13</v>
      </c>
      <c r="O11" s="979">
        <v>45280</v>
      </c>
      <c r="P11" s="870">
        <f t="shared" si="1"/>
        <v>71.13</v>
      </c>
      <c r="Q11" s="844" t="s">
        <v>781</v>
      </c>
      <c r="R11" s="859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275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90">
        <v>1</v>
      </c>
      <c r="N12" s="870">
        <v>11.95</v>
      </c>
      <c r="O12" s="979">
        <v>45280</v>
      </c>
      <c r="P12" s="870">
        <f t="shared" si="1"/>
        <v>11.95</v>
      </c>
      <c r="Q12" s="844" t="s">
        <v>781</v>
      </c>
      <c r="R12" s="859">
        <v>0</v>
      </c>
      <c r="S12" s="101">
        <f t="shared" ref="S12:S75" si="5">S11-P12</f>
        <v>836.34</v>
      </c>
    </row>
    <row r="13" spans="1:19" x14ac:dyDescent="0.25">
      <c r="A13" s="717"/>
      <c r="B13" s="1048">
        <f t="shared" si="2"/>
        <v>180</v>
      </c>
      <c r="C13" s="990">
        <v>1</v>
      </c>
      <c r="D13" s="870">
        <v>11.68</v>
      </c>
      <c r="E13" s="979">
        <v>45238</v>
      </c>
      <c r="F13" s="870">
        <f t="shared" si="0"/>
        <v>11.68</v>
      </c>
      <c r="G13" s="844" t="s">
        <v>280</v>
      </c>
      <c r="H13" s="859">
        <v>90</v>
      </c>
      <c r="I13" s="980">
        <f t="shared" si="3"/>
        <v>2139.5500000000002</v>
      </c>
      <c r="J13" s="803"/>
      <c r="K13" s="717"/>
      <c r="L13" s="1048">
        <f t="shared" si="4"/>
        <v>66</v>
      </c>
      <c r="M13" s="990">
        <v>3</v>
      </c>
      <c r="N13" s="870">
        <v>35.51</v>
      </c>
      <c r="O13" s="979">
        <v>45281</v>
      </c>
      <c r="P13" s="870">
        <f t="shared" si="1"/>
        <v>35.51</v>
      </c>
      <c r="Q13" s="844" t="s">
        <v>825</v>
      </c>
      <c r="R13" s="859">
        <v>86</v>
      </c>
      <c r="S13" s="980">
        <f t="shared" si="5"/>
        <v>800.83</v>
      </c>
    </row>
    <row r="14" spans="1:19" x14ac:dyDescent="0.25">
      <c r="A14" s="80" t="s">
        <v>33</v>
      </c>
      <c r="B14" s="1048">
        <f t="shared" si="2"/>
        <v>165</v>
      </c>
      <c r="C14" s="990">
        <v>15</v>
      </c>
      <c r="D14" s="870">
        <v>172.67</v>
      </c>
      <c r="E14" s="979">
        <v>45239</v>
      </c>
      <c r="F14" s="870">
        <f t="shared" si="0"/>
        <v>172.67</v>
      </c>
      <c r="G14" s="844" t="s">
        <v>287</v>
      </c>
      <c r="H14" s="859">
        <v>0</v>
      </c>
      <c r="I14" s="980">
        <f t="shared" si="3"/>
        <v>1966.88</v>
      </c>
      <c r="J14" s="803"/>
      <c r="K14" s="80" t="s">
        <v>33</v>
      </c>
      <c r="L14" s="1048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832</v>
      </c>
      <c r="R14" s="69">
        <v>90</v>
      </c>
      <c r="S14" s="980">
        <f t="shared" si="5"/>
        <v>788.61</v>
      </c>
    </row>
    <row r="15" spans="1:19" x14ac:dyDescent="0.25">
      <c r="A15" s="71"/>
      <c r="B15" s="1048">
        <f t="shared" si="2"/>
        <v>160</v>
      </c>
      <c r="C15" s="990">
        <v>5</v>
      </c>
      <c r="D15" s="870">
        <v>57.37</v>
      </c>
      <c r="E15" s="979">
        <v>45243</v>
      </c>
      <c r="F15" s="870">
        <f t="shared" si="0"/>
        <v>57.37</v>
      </c>
      <c r="G15" s="844" t="s">
        <v>304</v>
      </c>
      <c r="H15" s="859">
        <v>0</v>
      </c>
      <c r="I15" s="980">
        <f t="shared" si="3"/>
        <v>1909.5100000000002</v>
      </c>
      <c r="J15" s="803"/>
      <c r="K15" s="71"/>
      <c r="L15" s="1048">
        <f t="shared" si="4"/>
        <v>55</v>
      </c>
      <c r="M15" s="990">
        <v>10</v>
      </c>
      <c r="N15" s="870">
        <v>119.89</v>
      </c>
      <c r="O15" s="979">
        <v>45647</v>
      </c>
      <c r="P15" s="870">
        <f t="shared" ref="P15:P26" si="6">N15</f>
        <v>119.89</v>
      </c>
      <c r="Q15" s="844" t="s">
        <v>837</v>
      </c>
      <c r="R15" s="859">
        <v>90</v>
      </c>
      <c r="S15" s="980">
        <f t="shared" si="5"/>
        <v>668.72</v>
      </c>
    </row>
    <row r="16" spans="1:19" ht="15.75" customHeight="1" x14ac:dyDescent="0.25">
      <c r="A16" s="71"/>
      <c r="B16" s="1048">
        <f t="shared" si="2"/>
        <v>150</v>
      </c>
      <c r="C16" s="990">
        <v>10</v>
      </c>
      <c r="D16" s="870">
        <v>116.97</v>
      </c>
      <c r="E16" s="979">
        <v>45243</v>
      </c>
      <c r="F16" s="870">
        <f t="shared" si="0"/>
        <v>116.97</v>
      </c>
      <c r="G16" s="844" t="s">
        <v>305</v>
      </c>
      <c r="H16" s="859">
        <v>90</v>
      </c>
      <c r="I16" s="980">
        <f t="shared" si="3"/>
        <v>1792.5400000000002</v>
      </c>
      <c r="J16" s="803"/>
      <c r="K16" s="71"/>
      <c r="L16" s="1048">
        <f t="shared" si="4"/>
        <v>40</v>
      </c>
      <c r="M16" s="990">
        <v>15</v>
      </c>
      <c r="N16" s="870">
        <v>175.19</v>
      </c>
      <c r="O16" s="979">
        <v>45283</v>
      </c>
      <c r="P16" s="870">
        <f t="shared" si="6"/>
        <v>175.19</v>
      </c>
      <c r="Q16" s="844" t="s">
        <v>862</v>
      </c>
      <c r="R16" s="859">
        <v>0</v>
      </c>
      <c r="S16" s="980">
        <f t="shared" si="5"/>
        <v>493.53000000000003</v>
      </c>
    </row>
    <row r="17" spans="1:20" ht="15.75" customHeight="1" x14ac:dyDescent="0.25">
      <c r="B17" s="1048">
        <f t="shared" si="2"/>
        <v>135</v>
      </c>
      <c r="C17" s="990">
        <v>15</v>
      </c>
      <c r="D17" s="870">
        <v>174.87</v>
      </c>
      <c r="E17" s="979">
        <v>45246</v>
      </c>
      <c r="F17" s="870">
        <f t="shared" si="0"/>
        <v>174.87</v>
      </c>
      <c r="G17" s="844" t="s">
        <v>321</v>
      </c>
      <c r="H17" s="859">
        <v>0</v>
      </c>
      <c r="I17" s="980">
        <f t="shared" si="3"/>
        <v>1617.67</v>
      </c>
      <c r="J17" s="803"/>
      <c r="L17" s="1048">
        <f t="shared" si="4"/>
        <v>35</v>
      </c>
      <c r="M17" s="990">
        <v>5</v>
      </c>
      <c r="N17" s="870">
        <v>60.81</v>
      </c>
      <c r="O17" s="979">
        <v>45288</v>
      </c>
      <c r="P17" s="870">
        <f t="shared" si="6"/>
        <v>60.81</v>
      </c>
      <c r="Q17" s="844" t="s">
        <v>909</v>
      </c>
      <c r="R17" s="859">
        <v>90</v>
      </c>
      <c r="S17" s="980">
        <f t="shared" si="5"/>
        <v>432.72</v>
      </c>
    </row>
    <row r="18" spans="1:20" x14ac:dyDescent="0.25">
      <c r="B18" s="1048">
        <f t="shared" si="2"/>
        <v>130</v>
      </c>
      <c r="C18" s="990">
        <v>5</v>
      </c>
      <c r="D18" s="870">
        <v>58.66</v>
      </c>
      <c r="E18" s="979">
        <v>45246</v>
      </c>
      <c r="F18" s="870">
        <f t="shared" si="0"/>
        <v>58.66</v>
      </c>
      <c r="G18" s="844" t="s">
        <v>321</v>
      </c>
      <c r="H18" s="859">
        <v>0</v>
      </c>
      <c r="I18" s="980">
        <f t="shared" si="3"/>
        <v>1559.01</v>
      </c>
      <c r="J18" s="803"/>
      <c r="L18" s="1048">
        <f t="shared" si="4"/>
        <v>33</v>
      </c>
      <c r="M18" s="990">
        <v>2</v>
      </c>
      <c r="N18" s="870">
        <v>23.84</v>
      </c>
      <c r="O18" s="979">
        <v>45289</v>
      </c>
      <c r="P18" s="870">
        <f t="shared" si="6"/>
        <v>23.84</v>
      </c>
      <c r="Q18" s="844" t="s">
        <v>898</v>
      </c>
      <c r="R18" s="859">
        <v>86</v>
      </c>
      <c r="S18" s="980">
        <f t="shared" si="5"/>
        <v>408.88000000000005</v>
      </c>
    </row>
    <row r="19" spans="1:20" x14ac:dyDescent="0.25">
      <c r="A19" s="117"/>
      <c r="B19" s="1048">
        <f t="shared" si="2"/>
        <v>128</v>
      </c>
      <c r="C19" s="990">
        <v>2</v>
      </c>
      <c r="D19" s="870">
        <v>24.04</v>
      </c>
      <c r="E19" s="979">
        <v>45246</v>
      </c>
      <c r="F19" s="870">
        <f t="shared" si="0"/>
        <v>24.04</v>
      </c>
      <c r="G19" s="844" t="s">
        <v>324</v>
      </c>
      <c r="H19" s="859">
        <v>84</v>
      </c>
      <c r="I19" s="980">
        <f t="shared" si="3"/>
        <v>1534.97</v>
      </c>
      <c r="J19" s="803"/>
      <c r="K19" s="117"/>
      <c r="L19" s="1048">
        <f t="shared" si="4"/>
        <v>30</v>
      </c>
      <c r="M19" s="990">
        <v>3</v>
      </c>
      <c r="N19" s="870">
        <v>37.42</v>
      </c>
      <c r="O19" s="979">
        <v>45289</v>
      </c>
      <c r="P19" s="870">
        <f t="shared" si="6"/>
        <v>37.42</v>
      </c>
      <c r="Q19" s="844" t="s">
        <v>898</v>
      </c>
      <c r="R19" s="859">
        <v>86</v>
      </c>
      <c r="S19" s="980">
        <f t="shared" si="5"/>
        <v>371.46000000000004</v>
      </c>
    </row>
    <row r="20" spans="1:20" x14ac:dyDescent="0.25">
      <c r="A20" s="117"/>
      <c r="B20" s="1048">
        <f t="shared" si="2"/>
        <v>123</v>
      </c>
      <c r="C20" s="990">
        <v>5</v>
      </c>
      <c r="D20" s="870">
        <v>59.2</v>
      </c>
      <c r="E20" s="979">
        <v>45247</v>
      </c>
      <c r="F20" s="870">
        <f t="shared" si="0"/>
        <v>59.2</v>
      </c>
      <c r="G20" s="844" t="s">
        <v>326</v>
      </c>
      <c r="H20" s="859">
        <v>0</v>
      </c>
      <c r="I20" s="980">
        <f t="shared" si="3"/>
        <v>1475.77</v>
      </c>
      <c r="J20" s="803"/>
      <c r="K20" s="117"/>
      <c r="L20" s="1048">
        <f t="shared" si="4"/>
        <v>20</v>
      </c>
      <c r="M20" s="990">
        <v>10</v>
      </c>
      <c r="N20" s="870">
        <v>124.25</v>
      </c>
      <c r="O20" s="979">
        <v>45290</v>
      </c>
      <c r="P20" s="870">
        <f t="shared" si="6"/>
        <v>124.25</v>
      </c>
      <c r="Q20" s="844" t="s">
        <v>922</v>
      </c>
      <c r="R20" s="859">
        <v>90</v>
      </c>
      <c r="S20" s="980">
        <f t="shared" si="5"/>
        <v>247.21000000000004</v>
      </c>
    </row>
    <row r="21" spans="1:20" x14ac:dyDescent="0.25">
      <c r="A21" s="117"/>
      <c r="B21" s="1048">
        <f t="shared" si="2"/>
        <v>122</v>
      </c>
      <c r="C21" s="990">
        <v>1</v>
      </c>
      <c r="D21" s="870">
        <v>11.8</v>
      </c>
      <c r="E21" s="979">
        <v>45247</v>
      </c>
      <c r="F21" s="870">
        <f t="shared" si="0"/>
        <v>11.8</v>
      </c>
      <c r="G21" s="844" t="s">
        <v>330</v>
      </c>
      <c r="H21" s="859">
        <v>90</v>
      </c>
      <c r="I21" s="980">
        <f t="shared" si="3"/>
        <v>1463.97</v>
      </c>
      <c r="J21" s="803"/>
      <c r="K21" s="117"/>
      <c r="L21" s="1048">
        <f t="shared" si="4"/>
        <v>10</v>
      </c>
      <c r="M21" s="990">
        <v>10</v>
      </c>
      <c r="N21" s="870">
        <v>125.32</v>
      </c>
      <c r="O21" s="979">
        <v>45293</v>
      </c>
      <c r="P21" s="870">
        <f t="shared" si="6"/>
        <v>125.32</v>
      </c>
      <c r="Q21" s="844" t="s">
        <v>941</v>
      </c>
      <c r="R21" s="859">
        <v>90</v>
      </c>
      <c r="S21" s="980">
        <f t="shared" si="5"/>
        <v>121.89000000000004</v>
      </c>
    </row>
    <row r="22" spans="1:20" x14ac:dyDescent="0.25">
      <c r="A22" s="117"/>
      <c r="B22" s="1048">
        <f t="shared" si="2"/>
        <v>112</v>
      </c>
      <c r="C22" s="990">
        <v>10</v>
      </c>
      <c r="D22" s="870">
        <v>121.32</v>
      </c>
      <c r="E22" s="979">
        <v>45248</v>
      </c>
      <c r="F22" s="870">
        <f t="shared" si="0"/>
        <v>121.32</v>
      </c>
      <c r="G22" s="844" t="s">
        <v>331</v>
      </c>
      <c r="H22" s="859">
        <v>90</v>
      </c>
      <c r="I22" s="980">
        <f t="shared" si="3"/>
        <v>1342.65</v>
      </c>
      <c r="J22" s="803"/>
      <c r="K22" s="117"/>
      <c r="L22" s="1048">
        <f t="shared" si="4"/>
        <v>9</v>
      </c>
      <c r="M22" s="990">
        <v>1</v>
      </c>
      <c r="N22" s="870">
        <v>12.85</v>
      </c>
      <c r="O22" s="979">
        <v>45294</v>
      </c>
      <c r="P22" s="870">
        <f t="shared" si="6"/>
        <v>12.85</v>
      </c>
      <c r="Q22" s="844" t="s">
        <v>945</v>
      </c>
      <c r="R22" s="859">
        <v>90</v>
      </c>
      <c r="S22" s="980">
        <f t="shared" si="5"/>
        <v>109.04000000000005</v>
      </c>
    </row>
    <row r="23" spans="1:20" x14ac:dyDescent="0.25">
      <c r="A23" s="117"/>
      <c r="B23" s="1048">
        <f t="shared" si="2"/>
        <v>102</v>
      </c>
      <c r="C23" s="990">
        <v>10</v>
      </c>
      <c r="D23" s="870">
        <v>120.2</v>
      </c>
      <c r="E23" s="979">
        <v>45248</v>
      </c>
      <c r="F23" s="870">
        <f t="shared" si="0"/>
        <v>120.2</v>
      </c>
      <c r="G23" s="844" t="s">
        <v>332</v>
      </c>
      <c r="H23" s="859">
        <v>0</v>
      </c>
      <c r="I23" s="980">
        <f t="shared" si="3"/>
        <v>1222.45</v>
      </c>
      <c r="J23" s="803"/>
      <c r="K23" s="117"/>
      <c r="L23" s="1048">
        <f t="shared" si="4"/>
        <v>8</v>
      </c>
      <c r="M23" s="990">
        <v>1</v>
      </c>
      <c r="N23" s="870">
        <v>12.52</v>
      </c>
      <c r="O23" s="979">
        <v>45294</v>
      </c>
      <c r="P23" s="870">
        <f t="shared" si="6"/>
        <v>12.52</v>
      </c>
      <c r="Q23" s="844" t="s">
        <v>948</v>
      </c>
      <c r="R23" s="859">
        <v>86</v>
      </c>
      <c r="S23" s="980">
        <f t="shared" si="5"/>
        <v>96.520000000000053</v>
      </c>
      <c r="T23" s="803"/>
    </row>
    <row r="24" spans="1:20" x14ac:dyDescent="0.25">
      <c r="A24" s="118"/>
      <c r="B24" s="1048">
        <f t="shared" si="2"/>
        <v>101</v>
      </c>
      <c r="C24" s="990">
        <v>1</v>
      </c>
      <c r="D24" s="870">
        <v>11.8</v>
      </c>
      <c r="E24" s="979">
        <v>45253</v>
      </c>
      <c r="F24" s="870">
        <f t="shared" si="0"/>
        <v>11.8</v>
      </c>
      <c r="G24" s="844" t="s">
        <v>353</v>
      </c>
      <c r="H24" s="859">
        <v>90</v>
      </c>
      <c r="I24" s="980">
        <f t="shared" si="3"/>
        <v>1210.6500000000001</v>
      </c>
      <c r="J24" s="803"/>
      <c r="K24" s="118"/>
      <c r="L24" s="1048">
        <f t="shared" si="4"/>
        <v>7</v>
      </c>
      <c r="M24" s="990">
        <v>1</v>
      </c>
      <c r="N24" s="870">
        <v>11.98</v>
      </c>
      <c r="O24" s="979">
        <v>45294</v>
      </c>
      <c r="P24" s="870">
        <f t="shared" si="6"/>
        <v>11.98</v>
      </c>
      <c r="Q24" s="844" t="s">
        <v>953</v>
      </c>
      <c r="R24" s="859">
        <v>86</v>
      </c>
      <c r="S24" s="980">
        <f t="shared" si="5"/>
        <v>84.540000000000049</v>
      </c>
      <c r="T24" s="803"/>
    </row>
    <row r="25" spans="1:20" x14ac:dyDescent="0.25">
      <c r="A25" s="117"/>
      <c r="B25" s="1048">
        <f t="shared" si="2"/>
        <v>91</v>
      </c>
      <c r="C25" s="990">
        <v>10</v>
      </c>
      <c r="D25" s="870">
        <v>121.75</v>
      </c>
      <c r="E25" s="979">
        <v>45254</v>
      </c>
      <c r="F25" s="870">
        <f t="shared" si="0"/>
        <v>121.75</v>
      </c>
      <c r="G25" s="844" t="s">
        <v>360</v>
      </c>
      <c r="H25" s="859">
        <v>90</v>
      </c>
      <c r="I25" s="980">
        <f t="shared" si="3"/>
        <v>1088.9000000000001</v>
      </c>
      <c r="J25" s="803"/>
      <c r="K25" s="117"/>
      <c r="L25" s="1048">
        <f t="shared" si="4"/>
        <v>6</v>
      </c>
      <c r="M25" s="990">
        <v>1</v>
      </c>
      <c r="N25" s="870">
        <v>11.89</v>
      </c>
      <c r="O25" s="979">
        <v>45296</v>
      </c>
      <c r="P25" s="870">
        <f t="shared" si="6"/>
        <v>11.89</v>
      </c>
      <c r="Q25" s="844" t="s">
        <v>970</v>
      </c>
      <c r="R25" s="859">
        <v>87</v>
      </c>
      <c r="S25" s="980">
        <f t="shared" si="5"/>
        <v>72.650000000000048</v>
      </c>
      <c r="T25" s="803"/>
    </row>
    <row r="26" spans="1:20" x14ac:dyDescent="0.25">
      <c r="A26" s="117"/>
      <c r="B26" s="1048">
        <f t="shared" si="2"/>
        <v>83</v>
      </c>
      <c r="C26" s="990">
        <v>8</v>
      </c>
      <c r="D26" s="870">
        <v>97.92</v>
      </c>
      <c r="E26" s="979">
        <v>45255</v>
      </c>
      <c r="F26" s="870">
        <f t="shared" si="0"/>
        <v>97.92</v>
      </c>
      <c r="G26" s="844" t="s">
        <v>363</v>
      </c>
      <c r="H26" s="859">
        <v>90</v>
      </c>
      <c r="I26" s="980">
        <f t="shared" si="3"/>
        <v>990.98000000000013</v>
      </c>
      <c r="J26" s="803"/>
      <c r="K26" s="117"/>
      <c r="L26" s="545">
        <f t="shared" si="4"/>
        <v>6</v>
      </c>
      <c r="M26" s="990"/>
      <c r="N26" s="870"/>
      <c r="O26" s="979"/>
      <c r="P26" s="870">
        <f t="shared" si="6"/>
        <v>0</v>
      </c>
      <c r="Q26" s="844"/>
      <c r="R26" s="859"/>
      <c r="S26" s="542">
        <f t="shared" si="5"/>
        <v>72.650000000000048</v>
      </c>
      <c r="T26" s="803"/>
    </row>
    <row r="27" spans="1:20" x14ac:dyDescent="0.25">
      <c r="A27" s="117"/>
      <c r="B27" s="1048">
        <f t="shared" si="2"/>
        <v>81</v>
      </c>
      <c r="C27" s="990">
        <v>2</v>
      </c>
      <c r="D27" s="870">
        <f>1136+11.78</f>
        <v>1147.78</v>
      </c>
      <c r="E27" s="979">
        <v>45241</v>
      </c>
      <c r="F27" s="870">
        <v>23.14</v>
      </c>
      <c r="G27" s="844" t="s">
        <v>295</v>
      </c>
      <c r="H27" s="859">
        <v>84</v>
      </c>
      <c r="I27" s="980">
        <f t="shared" si="3"/>
        <v>967.84000000000015</v>
      </c>
      <c r="J27" s="803"/>
      <c r="K27" s="117"/>
      <c r="L27" s="1048">
        <f t="shared" si="4"/>
        <v>6</v>
      </c>
      <c r="M27" s="990"/>
      <c r="N27" s="870"/>
      <c r="O27" s="979"/>
      <c r="P27" s="870">
        <v>0</v>
      </c>
      <c r="Q27" s="844"/>
      <c r="R27" s="859"/>
      <c r="S27" s="980">
        <f t="shared" si="5"/>
        <v>72.650000000000048</v>
      </c>
      <c r="T27" s="803"/>
    </row>
    <row r="28" spans="1:20" x14ac:dyDescent="0.25">
      <c r="A28" s="117"/>
      <c r="B28" s="545">
        <f t="shared" si="2"/>
        <v>81</v>
      </c>
      <c r="C28" s="990"/>
      <c r="D28" s="870"/>
      <c r="E28" s="979"/>
      <c r="F28" s="870">
        <f t="shared" si="0"/>
        <v>0</v>
      </c>
      <c r="G28" s="844"/>
      <c r="H28" s="859"/>
      <c r="I28" s="542">
        <f t="shared" si="3"/>
        <v>967.84000000000015</v>
      </c>
      <c r="J28" s="803"/>
      <c r="K28" s="117"/>
      <c r="L28" s="1048">
        <f t="shared" si="4"/>
        <v>6</v>
      </c>
      <c r="M28" s="990"/>
      <c r="N28" s="870"/>
      <c r="O28" s="979"/>
      <c r="P28" s="870">
        <f t="shared" ref="P28:P74" si="7">N28</f>
        <v>0</v>
      </c>
      <c r="Q28" s="844"/>
      <c r="R28" s="859"/>
      <c r="S28" s="980">
        <f t="shared" si="5"/>
        <v>72.650000000000048</v>
      </c>
      <c r="T28" s="803"/>
    </row>
    <row r="29" spans="1:20" x14ac:dyDescent="0.25">
      <c r="A29" s="117"/>
      <c r="B29" s="1048">
        <f t="shared" si="2"/>
        <v>73</v>
      </c>
      <c r="C29" s="990">
        <v>8</v>
      </c>
      <c r="D29" s="1162">
        <v>97.63</v>
      </c>
      <c r="E29" s="1334">
        <v>45258</v>
      </c>
      <c r="F29" s="1162">
        <f t="shared" ref="F29:F74" si="8">D29</f>
        <v>97.63</v>
      </c>
      <c r="G29" s="1158" t="s">
        <v>561</v>
      </c>
      <c r="H29" s="1159">
        <v>90</v>
      </c>
      <c r="I29" s="980">
        <f t="shared" si="3"/>
        <v>870.21000000000015</v>
      </c>
      <c r="J29" s="803"/>
      <c r="K29" s="117"/>
      <c r="L29" s="1048">
        <f t="shared" si="4"/>
        <v>6</v>
      </c>
      <c r="M29" s="990"/>
      <c r="N29" s="870"/>
      <c r="O29" s="979"/>
      <c r="P29" s="870">
        <f t="shared" si="7"/>
        <v>0</v>
      </c>
      <c r="Q29" s="844"/>
      <c r="R29" s="859"/>
      <c r="S29" s="980">
        <f t="shared" si="5"/>
        <v>72.650000000000048</v>
      </c>
      <c r="T29" s="803"/>
    </row>
    <row r="30" spans="1:20" x14ac:dyDescent="0.25">
      <c r="A30" s="117"/>
      <c r="B30" s="1048">
        <f t="shared" si="2"/>
        <v>72</v>
      </c>
      <c r="C30" s="990">
        <v>1</v>
      </c>
      <c r="D30" s="1162">
        <v>12.23</v>
      </c>
      <c r="E30" s="1334">
        <v>45260</v>
      </c>
      <c r="F30" s="1162">
        <f t="shared" si="8"/>
        <v>12.23</v>
      </c>
      <c r="G30" s="1158" t="s">
        <v>630</v>
      </c>
      <c r="H30" s="1159">
        <v>90</v>
      </c>
      <c r="I30" s="980">
        <f t="shared" si="3"/>
        <v>857.98000000000013</v>
      </c>
      <c r="J30" s="803"/>
      <c r="K30" s="117"/>
      <c r="L30" s="1048">
        <f t="shared" si="4"/>
        <v>6</v>
      </c>
      <c r="M30" s="990"/>
      <c r="N30" s="870"/>
      <c r="O30" s="979"/>
      <c r="P30" s="870">
        <f t="shared" si="7"/>
        <v>0</v>
      </c>
      <c r="Q30" s="844"/>
      <c r="R30" s="859"/>
      <c r="S30" s="980">
        <f t="shared" si="5"/>
        <v>72.650000000000048</v>
      </c>
      <c r="T30" s="803"/>
    </row>
    <row r="31" spans="1:20" x14ac:dyDescent="0.25">
      <c r="A31" s="117"/>
      <c r="B31" s="1048">
        <f t="shared" si="2"/>
        <v>70</v>
      </c>
      <c r="C31" s="990">
        <v>2</v>
      </c>
      <c r="D31" s="1162">
        <v>24.77</v>
      </c>
      <c r="E31" s="1334">
        <v>45260</v>
      </c>
      <c r="F31" s="1162">
        <f t="shared" si="8"/>
        <v>24.77</v>
      </c>
      <c r="G31" s="1158" t="s">
        <v>631</v>
      </c>
      <c r="H31" s="1159">
        <v>86</v>
      </c>
      <c r="I31" s="980">
        <f t="shared" si="3"/>
        <v>833.21000000000015</v>
      </c>
      <c r="J31" s="803"/>
      <c r="K31" s="117"/>
      <c r="L31" s="1048">
        <f t="shared" si="4"/>
        <v>6</v>
      </c>
      <c r="M31" s="990"/>
      <c r="N31" s="870"/>
      <c r="O31" s="979"/>
      <c r="P31" s="870">
        <f t="shared" si="7"/>
        <v>0</v>
      </c>
      <c r="Q31" s="844"/>
      <c r="R31" s="859"/>
      <c r="S31" s="980">
        <f t="shared" si="5"/>
        <v>72.650000000000048</v>
      </c>
      <c r="T31" s="803"/>
    </row>
    <row r="32" spans="1:20" x14ac:dyDescent="0.25">
      <c r="A32" s="117"/>
      <c r="B32" s="1048">
        <f t="shared" si="2"/>
        <v>69</v>
      </c>
      <c r="C32" s="990">
        <v>1</v>
      </c>
      <c r="D32" s="1162">
        <v>12.189</v>
      </c>
      <c r="E32" s="1334">
        <v>45260</v>
      </c>
      <c r="F32" s="1162">
        <f t="shared" si="8"/>
        <v>12.189</v>
      </c>
      <c r="G32" s="1158" t="s">
        <v>631</v>
      </c>
      <c r="H32" s="1159">
        <v>86</v>
      </c>
      <c r="I32" s="980">
        <f t="shared" si="3"/>
        <v>821.02100000000019</v>
      </c>
      <c r="J32" s="803"/>
      <c r="K32" s="117"/>
      <c r="L32" s="1048">
        <f t="shared" si="4"/>
        <v>6</v>
      </c>
      <c r="M32" s="990"/>
      <c r="N32" s="870"/>
      <c r="O32" s="979"/>
      <c r="P32" s="870">
        <f t="shared" si="7"/>
        <v>0</v>
      </c>
      <c r="Q32" s="844"/>
      <c r="R32" s="859"/>
      <c r="S32" s="980">
        <f t="shared" si="5"/>
        <v>72.650000000000048</v>
      </c>
      <c r="T32" s="803"/>
    </row>
    <row r="33" spans="1:19" x14ac:dyDescent="0.25">
      <c r="A33" s="117"/>
      <c r="B33" s="1048">
        <f t="shared" si="2"/>
        <v>63</v>
      </c>
      <c r="C33" s="990">
        <v>6</v>
      </c>
      <c r="D33" s="1162">
        <v>72.34</v>
      </c>
      <c r="E33" s="1334">
        <v>45260</v>
      </c>
      <c r="F33" s="1162">
        <f t="shared" si="8"/>
        <v>72.34</v>
      </c>
      <c r="G33" s="1158" t="s">
        <v>632</v>
      </c>
      <c r="H33" s="1159">
        <v>0</v>
      </c>
      <c r="I33" s="980">
        <f t="shared" si="3"/>
        <v>748.68100000000015</v>
      </c>
      <c r="J33" s="803"/>
      <c r="K33" s="117"/>
      <c r="L33" s="1048">
        <f t="shared" si="4"/>
        <v>6</v>
      </c>
      <c r="M33" s="990"/>
      <c r="N33" s="870"/>
      <c r="O33" s="979"/>
      <c r="P33" s="870">
        <f t="shared" si="7"/>
        <v>0</v>
      </c>
      <c r="Q33" s="844"/>
      <c r="R33" s="859"/>
      <c r="S33" s="980">
        <f t="shared" si="5"/>
        <v>72.650000000000048</v>
      </c>
    </row>
    <row r="34" spans="1:19" x14ac:dyDescent="0.25">
      <c r="A34" s="117"/>
      <c r="B34" s="1048">
        <f t="shared" si="2"/>
        <v>56</v>
      </c>
      <c r="C34" s="990">
        <v>7</v>
      </c>
      <c r="D34" s="1162">
        <v>85.2</v>
      </c>
      <c r="E34" s="1334">
        <v>45261</v>
      </c>
      <c r="F34" s="1162">
        <f t="shared" si="8"/>
        <v>85.2</v>
      </c>
      <c r="G34" s="1158" t="s">
        <v>640</v>
      </c>
      <c r="H34" s="1159">
        <v>0</v>
      </c>
      <c r="I34" s="980">
        <f t="shared" si="3"/>
        <v>663.48100000000011</v>
      </c>
      <c r="J34" s="803"/>
      <c r="K34" s="117"/>
      <c r="L34" s="1048">
        <f t="shared" si="4"/>
        <v>6</v>
      </c>
      <c r="M34" s="990"/>
      <c r="N34" s="870"/>
      <c r="O34" s="979"/>
      <c r="P34" s="870">
        <f t="shared" si="7"/>
        <v>0</v>
      </c>
      <c r="Q34" s="844"/>
      <c r="R34" s="859"/>
      <c r="S34" s="980">
        <f t="shared" si="5"/>
        <v>72.650000000000048</v>
      </c>
    </row>
    <row r="35" spans="1:19" x14ac:dyDescent="0.25">
      <c r="A35" s="117"/>
      <c r="B35" s="1048">
        <f t="shared" si="2"/>
        <v>51</v>
      </c>
      <c r="C35" s="990">
        <v>5</v>
      </c>
      <c r="D35" s="1162">
        <v>59.85</v>
      </c>
      <c r="E35" s="1334">
        <v>45262</v>
      </c>
      <c r="F35" s="1162">
        <f t="shared" si="8"/>
        <v>59.85</v>
      </c>
      <c r="G35" s="1158" t="s">
        <v>653</v>
      </c>
      <c r="H35" s="1159">
        <v>90</v>
      </c>
      <c r="I35" s="980">
        <f t="shared" si="3"/>
        <v>603.63100000000009</v>
      </c>
      <c r="J35" s="803"/>
      <c r="K35" s="117"/>
      <c r="L35" s="1048">
        <f t="shared" si="4"/>
        <v>6</v>
      </c>
      <c r="M35" s="990"/>
      <c r="N35" s="870"/>
      <c r="O35" s="979"/>
      <c r="P35" s="870">
        <f t="shared" si="7"/>
        <v>0</v>
      </c>
      <c r="Q35" s="844"/>
      <c r="R35" s="859"/>
      <c r="S35" s="980">
        <f t="shared" si="5"/>
        <v>72.650000000000048</v>
      </c>
    </row>
    <row r="36" spans="1:19" x14ac:dyDescent="0.25">
      <c r="A36" s="117"/>
      <c r="B36" s="1048">
        <f t="shared" si="2"/>
        <v>36</v>
      </c>
      <c r="C36" s="990">
        <v>15</v>
      </c>
      <c r="D36" s="1162">
        <v>173.69</v>
      </c>
      <c r="E36" s="1334">
        <v>45266</v>
      </c>
      <c r="F36" s="1162">
        <f t="shared" si="8"/>
        <v>173.69</v>
      </c>
      <c r="G36" s="1158" t="s">
        <v>683</v>
      </c>
      <c r="H36" s="1159">
        <v>90</v>
      </c>
      <c r="I36" s="980">
        <f t="shared" si="3"/>
        <v>429.94100000000009</v>
      </c>
      <c r="J36" s="803"/>
      <c r="K36" s="117"/>
      <c r="L36" s="1048">
        <f t="shared" si="4"/>
        <v>6</v>
      </c>
      <c r="M36" s="990"/>
      <c r="N36" s="870"/>
      <c r="O36" s="979"/>
      <c r="P36" s="870">
        <f t="shared" si="7"/>
        <v>0</v>
      </c>
      <c r="Q36" s="844"/>
      <c r="R36" s="859"/>
      <c r="S36" s="980">
        <f t="shared" si="5"/>
        <v>72.650000000000048</v>
      </c>
    </row>
    <row r="37" spans="1:19" x14ac:dyDescent="0.25">
      <c r="A37" s="117" t="s">
        <v>22</v>
      </c>
      <c r="B37" s="1048">
        <f t="shared" si="2"/>
        <v>31</v>
      </c>
      <c r="C37" s="990">
        <v>5</v>
      </c>
      <c r="D37" s="1162">
        <v>56.67</v>
      </c>
      <c r="E37" s="1334">
        <v>45268</v>
      </c>
      <c r="F37" s="1162">
        <f t="shared" si="8"/>
        <v>56.67</v>
      </c>
      <c r="G37" s="1158" t="s">
        <v>698</v>
      </c>
      <c r="H37" s="1159">
        <v>0</v>
      </c>
      <c r="I37" s="980">
        <f t="shared" si="3"/>
        <v>373.27100000000007</v>
      </c>
      <c r="J37" s="803"/>
      <c r="K37" s="117" t="s">
        <v>22</v>
      </c>
      <c r="L37" s="1048">
        <f t="shared" si="4"/>
        <v>6</v>
      </c>
      <c r="M37" s="990"/>
      <c r="N37" s="870"/>
      <c r="O37" s="979"/>
      <c r="P37" s="870">
        <f t="shared" si="7"/>
        <v>0</v>
      </c>
      <c r="Q37" s="844"/>
      <c r="R37" s="859"/>
      <c r="S37" s="980">
        <f t="shared" si="5"/>
        <v>72.650000000000048</v>
      </c>
    </row>
    <row r="38" spans="1:19" x14ac:dyDescent="0.25">
      <c r="A38" s="118"/>
      <c r="B38" s="1048">
        <f t="shared" si="2"/>
        <v>21</v>
      </c>
      <c r="C38" s="990">
        <v>10</v>
      </c>
      <c r="D38" s="1162">
        <v>116.27</v>
      </c>
      <c r="E38" s="1334">
        <v>45269</v>
      </c>
      <c r="F38" s="1162">
        <f t="shared" si="8"/>
        <v>116.27</v>
      </c>
      <c r="G38" s="1158" t="s">
        <v>712</v>
      </c>
      <c r="H38" s="1159">
        <v>0</v>
      </c>
      <c r="I38" s="980">
        <f t="shared" si="3"/>
        <v>257.00100000000009</v>
      </c>
      <c r="J38" s="803"/>
      <c r="K38" s="118"/>
      <c r="L38" s="1048">
        <f t="shared" si="4"/>
        <v>6</v>
      </c>
      <c r="M38" s="990"/>
      <c r="N38" s="870"/>
      <c r="O38" s="979"/>
      <c r="P38" s="870">
        <f t="shared" si="7"/>
        <v>0</v>
      </c>
      <c r="Q38" s="844"/>
      <c r="R38" s="859"/>
      <c r="S38" s="980">
        <f t="shared" si="5"/>
        <v>72.650000000000048</v>
      </c>
    </row>
    <row r="39" spans="1:19" x14ac:dyDescent="0.25">
      <c r="A39" s="117"/>
      <c r="B39" s="1048">
        <f t="shared" si="2"/>
        <v>20</v>
      </c>
      <c r="C39" s="990">
        <v>1</v>
      </c>
      <c r="D39" s="1162">
        <v>12.21</v>
      </c>
      <c r="E39" s="1334">
        <v>45269</v>
      </c>
      <c r="F39" s="1162">
        <f t="shared" si="8"/>
        <v>12.21</v>
      </c>
      <c r="G39" s="1158" t="s">
        <v>719</v>
      </c>
      <c r="H39" s="1159">
        <v>90</v>
      </c>
      <c r="I39" s="980">
        <f t="shared" si="3"/>
        <v>244.79100000000008</v>
      </c>
      <c r="J39" s="803"/>
      <c r="K39" s="117"/>
      <c r="L39" s="1048">
        <f t="shared" si="4"/>
        <v>6</v>
      </c>
      <c r="M39" s="990"/>
      <c r="N39" s="870"/>
      <c r="O39" s="979"/>
      <c r="P39" s="870">
        <f t="shared" si="7"/>
        <v>0</v>
      </c>
      <c r="Q39" s="844"/>
      <c r="R39" s="859"/>
      <c r="S39" s="980">
        <f t="shared" si="5"/>
        <v>72.650000000000048</v>
      </c>
    </row>
    <row r="40" spans="1:19" x14ac:dyDescent="0.25">
      <c r="A40" s="117"/>
      <c r="B40" s="1048">
        <f t="shared" si="2"/>
        <v>19</v>
      </c>
      <c r="C40" s="990">
        <v>1</v>
      </c>
      <c r="D40" s="1162">
        <v>12.03</v>
      </c>
      <c r="E40" s="1334">
        <v>45269</v>
      </c>
      <c r="F40" s="1162">
        <f t="shared" si="8"/>
        <v>12.03</v>
      </c>
      <c r="G40" s="1158" t="s">
        <v>719</v>
      </c>
      <c r="H40" s="1159">
        <v>90</v>
      </c>
      <c r="I40" s="980">
        <f t="shared" si="3"/>
        <v>232.76100000000008</v>
      </c>
      <c r="J40" s="803"/>
      <c r="K40" s="117"/>
      <c r="L40" s="1048">
        <f t="shared" si="4"/>
        <v>6</v>
      </c>
      <c r="M40" s="990"/>
      <c r="N40" s="870"/>
      <c r="O40" s="979"/>
      <c r="P40" s="870">
        <f t="shared" si="7"/>
        <v>0</v>
      </c>
      <c r="Q40" s="844"/>
      <c r="R40" s="859"/>
      <c r="S40" s="980">
        <f t="shared" si="5"/>
        <v>72.650000000000048</v>
      </c>
    </row>
    <row r="41" spans="1:19" x14ac:dyDescent="0.25">
      <c r="A41" s="117"/>
      <c r="B41" s="1048">
        <f t="shared" si="2"/>
        <v>9</v>
      </c>
      <c r="C41" s="990">
        <v>10</v>
      </c>
      <c r="D41" s="1162">
        <v>122.23</v>
      </c>
      <c r="E41" s="1334">
        <v>45272</v>
      </c>
      <c r="F41" s="1162">
        <f t="shared" si="8"/>
        <v>122.23</v>
      </c>
      <c r="G41" s="1158" t="s">
        <v>732</v>
      </c>
      <c r="H41" s="1159">
        <v>90</v>
      </c>
      <c r="I41" s="980">
        <f t="shared" si="3"/>
        <v>110.53100000000008</v>
      </c>
      <c r="J41" s="803"/>
      <c r="K41" s="117"/>
      <c r="L41" s="1048">
        <f t="shared" si="4"/>
        <v>6</v>
      </c>
      <c r="M41" s="990"/>
      <c r="N41" s="870"/>
      <c r="O41" s="979"/>
      <c r="P41" s="870">
        <f t="shared" si="7"/>
        <v>0</v>
      </c>
      <c r="Q41" s="844"/>
      <c r="R41" s="859"/>
      <c r="S41" s="980">
        <f t="shared" si="5"/>
        <v>72.650000000000048</v>
      </c>
    </row>
    <row r="42" spans="1:19" x14ac:dyDescent="0.25">
      <c r="A42" s="117"/>
      <c r="B42" s="1048">
        <f t="shared" si="2"/>
        <v>8</v>
      </c>
      <c r="C42" s="990">
        <v>1</v>
      </c>
      <c r="D42" s="1162">
        <v>12.12</v>
      </c>
      <c r="E42" s="1334">
        <v>45275</v>
      </c>
      <c r="F42" s="1162">
        <f t="shared" si="8"/>
        <v>12.12</v>
      </c>
      <c r="G42" s="1158" t="s">
        <v>770</v>
      </c>
      <c r="H42" s="1159">
        <v>85</v>
      </c>
      <c r="I42" s="980">
        <f t="shared" si="3"/>
        <v>98.411000000000072</v>
      </c>
      <c r="J42" s="803"/>
      <c r="K42" s="117"/>
      <c r="L42" s="1048">
        <f t="shared" si="4"/>
        <v>6</v>
      </c>
      <c r="M42" s="990"/>
      <c r="N42" s="870"/>
      <c r="O42" s="979"/>
      <c r="P42" s="870">
        <f t="shared" si="7"/>
        <v>0</v>
      </c>
      <c r="Q42" s="844"/>
      <c r="R42" s="859"/>
      <c r="S42" s="980">
        <f t="shared" si="5"/>
        <v>72.650000000000048</v>
      </c>
    </row>
    <row r="43" spans="1:19" x14ac:dyDescent="0.25">
      <c r="A43" s="117"/>
      <c r="B43" s="1048">
        <f t="shared" si="2"/>
        <v>6</v>
      </c>
      <c r="C43" s="990">
        <v>2</v>
      </c>
      <c r="D43" s="1162">
        <f>12.26+12.15</f>
        <v>24.41</v>
      </c>
      <c r="E43" s="1334">
        <v>45276</v>
      </c>
      <c r="F43" s="1162">
        <f t="shared" si="8"/>
        <v>24.41</v>
      </c>
      <c r="G43" s="1158" t="s">
        <v>775</v>
      </c>
      <c r="H43" s="1159">
        <v>90</v>
      </c>
      <c r="I43" s="980">
        <f t="shared" si="3"/>
        <v>74.001000000000076</v>
      </c>
      <c r="J43" s="803"/>
      <c r="K43" s="117"/>
      <c r="L43" s="1048">
        <f t="shared" si="4"/>
        <v>6</v>
      </c>
      <c r="M43" s="990"/>
      <c r="N43" s="870"/>
      <c r="O43" s="979"/>
      <c r="P43" s="870">
        <f t="shared" si="7"/>
        <v>0</v>
      </c>
      <c r="Q43" s="844"/>
      <c r="R43" s="859"/>
      <c r="S43" s="980">
        <f t="shared" si="5"/>
        <v>72.650000000000048</v>
      </c>
    </row>
    <row r="44" spans="1:19" x14ac:dyDescent="0.25">
      <c r="A44" s="117"/>
      <c r="B44" s="1048">
        <f t="shared" si="2"/>
        <v>4</v>
      </c>
      <c r="C44" s="990">
        <v>2</v>
      </c>
      <c r="D44" s="1162">
        <v>24.55</v>
      </c>
      <c r="E44" s="1334">
        <v>45276</v>
      </c>
      <c r="F44" s="1162">
        <f t="shared" si="8"/>
        <v>24.55</v>
      </c>
      <c r="G44" s="1158" t="s">
        <v>777</v>
      </c>
      <c r="H44" s="1159">
        <v>90</v>
      </c>
      <c r="I44" s="980">
        <f t="shared" si="3"/>
        <v>49.451000000000079</v>
      </c>
      <c r="J44" s="803"/>
      <c r="K44" s="117"/>
      <c r="L44" s="1048">
        <f t="shared" si="4"/>
        <v>6</v>
      </c>
      <c r="M44" s="990"/>
      <c r="N44" s="870"/>
      <c r="O44" s="979"/>
      <c r="P44" s="870">
        <f t="shared" si="7"/>
        <v>0</v>
      </c>
      <c r="Q44" s="844"/>
      <c r="R44" s="859"/>
      <c r="S44" s="980">
        <f t="shared" si="5"/>
        <v>72.650000000000048</v>
      </c>
    </row>
    <row r="45" spans="1:19" x14ac:dyDescent="0.25">
      <c r="A45" s="117"/>
      <c r="B45" s="1048">
        <f t="shared" si="2"/>
        <v>0</v>
      </c>
      <c r="C45" s="990">
        <v>4</v>
      </c>
      <c r="D45" s="1162">
        <v>50.17</v>
      </c>
      <c r="E45" s="1334">
        <v>45276</v>
      </c>
      <c r="F45" s="1162">
        <f t="shared" si="8"/>
        <v>50.17</v>
      </c>
      <c r="G45" s="1158" t="s">
        <v>779</v>
      </c>
      <c r="H45" s="1159">
        <v>0</v>
      </c>
      <c r="I45" s="980">
        <f t="shared" si="3"/>
        <v>-0.71899999999992303</v>
      </c>
      <c r="J45" s="803"/>
      <c r="K45" s="117"/>
      <c r="L45" s="1048">
        <f t="shared" si="4"/>
        <v>6</v>
      </c>
      <c r="M45" s="990"/>
      <c r="N45" s="870"/>
      <c r="O45" s="979"/>
      <c r="P45" s="870">
        <f t="shared" si="7"/>
        <v>0</v>
      </c>
      <c r="Q45" s="844"/>
      <c r="R45" s="859"/>
      <c r="S45" s="980">
        <f t="shared" si="5"/>
        <v>72.650000000000048</v>
      </c>
    </row>
    <row r="46" spans="1:19" x14ac:dyDescent="0.25">
      <c r="A46" s="117"/>
      <c r="B46" s="1048">
        <f t="shared" si="2"/>
        <v>0</v>
      </c>
      <c r="C46" s="990"/>
      <c r="D46" s="1162"/>
      <c r="E46" s="1334"/>
      <c r="F46" s="1162">
        <f t="shared" si="8"/>
        <v>0</v>
      </c>
      <c r="G46" s="1158"/>
      <c r="H46" s="1159"/>
      <c r="I46" s="980">
        <f t="shared" si="3"/>
        <v>-0.71899999999992303</v>
      </c>
      <c r="J46" s="803"/>
      <c r="K46" s="117"/>
      <c r="L46" s="1048">
        <f t="shared" si="4"/>
        <v>6</v>
      </c>
      <c r="M46" s="990"/>
      <c r="N46" s="870"/>
      <c r="O46" s="979"/>
      <c r="P46" s="870">
        <f t="shared" si="7"/>
        <v>0</v>
      </c>
      <c r="Q46" s="844"/>
      <c r="R46" s="859"/>
      <c r="S46" s="980">
        <f t="shared" si="5"/>
        <v>72.650000000000048</v>
      </c>
    </row>
    <row r="47" spans="1:19" x14ac:dyDescent="0.25">
      <c r="A47" s="117"/>
      <c r="B47" s="1048">
        <f t="shared" si="2"/>
        <v>0</v>
      </c>
      <c r="C47" s="990"/>
      <c r="D47" s="1162"/>
      <c r="E47" s="1334"/>
      <c r="F47" s="1162">
        <f t="shared" si="8"/>
        <v>0</v>
      </c>
      <c r="G47" s="1158"/>
      <c r="H47" s="1159"/>
      <c r="I47" s="980">
        <f t="shared" si="3"/>
        <v>-0.71899999999992303</v>
      </c>
      <c r="J47" s="803"/>
      <c r="K47" s="117"/>
      <c r="L47" s="1048">
        <f t="shared" si="4"/>
        <v>6</v>
      </c>
      <c r="M47" s="990"/>
      <c r="N47" s="870"/>
      <c r="O47" s="979"/>
      <c r="P47" s="870">
        <f t="shared" si="7"/>
        <v>0</v>
      </c>
      <c r="Q47" s="844"/>
      <c r="R47" s="859"/>
      <c r="S47" s="980">
        <f t="shared" si="5"/>
        <v>72.650000000000048</v>
      </c>
    </row>
    <row r="48" spans="1:19" x14ac:dyDescent="0.25">
      <c r="A48" s="117"/>
      <c r="B48" s="1048">
        <f t="shared" si="2"/>
        <v>0</v>
      </c>
      <c r="C48" s="990"/>
      <c r="D48" s="1162"/>
      <c r="E48" s="1334"/>
      <c r="F48" s="1455">
        <f t="shared" si="8"/>
        <v>0</v>
      </c>
      <c r="G48" s="1423"/>
      <c r="H48" s="1424"/>
      <c r="I48" s="1425">
        <f t="shared" si="3"/>
        <v>-0.71899999999992303</v>
      </c>
      <c r="J48" s="803"/>
      <c r="K48" s="117"/>
      <c r="L48" s="1048">
        <f t="shared" si="4"/>
        <v>6</v>
      </c>
      <c r="M48" s="990"/>
      <c r="N48" s="870"/>
      <c r="O48" s="979"/>
      <c r="P48" s="870">
        <f t="shared" si="7"/>
        <v>0</v>
      </c>
      <c r="Q48" s="844"/>
      <c r="R48" s="859"/>
      <c r="S48" s="980">
        <f t="shared" si="5"/>
        <v>72.650000000000048</v>
      </c>
    </row>
    <row r="49" spans="1:19" x14ac:dyDescent="0.25">
      <c r="A49" s="117"/>
      <c r="B49" s="1048">
        <f t="shared" si="2"/>
        <v>0</v>
      </c>
      <c r="C49" s="990"/>
      <c r="D49" s="1162"/>
      <c r="E49" s="1334"/>
      <c r="F49" s="1455">
        <f t="shared" si="8"/>
        <v>0</v>
      </c>
      <c r="G49" s="1423"/>
      <c r="H49" s="1424"/>
      <c r="I49" s="1425">
        <f t="shared" si="3"/>
        <v>-0.71899999999992303</v>
      </c>
      <c r="J49" s="803"/>
      <c r="K49" s="117"/>
      <c r="L49" s="1048">
        <f t="shared" si="4"/>
        <v>6</v>
      </c>
      <c r="M49" s="990"/>
      <c r="N49" s="870"/>
      <c r="O49" s="979"/>
      <c r="P49" s="870">
        <f t="shared" si="7"/>
        <v>0</v>
      </c>
      <c r="Q49" s="844"/>
      <c r="R49" s="859"/>
      <c r="S49" s="980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81"/>
      <c r="E50" s="782"/>
      <c r="F50" s="1455">
        <f t="shared" si="8"/>
        <v>0</v>
      </c>
      <c r="G50" s="1423"/>
      <c r="H50" s="1424"/>
      <c r="I50" s="1425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81"/>
      <c r="E51" s="782"/>
      <c r="F51" s="1455">
        <f t="shared" si="8"/>
        <v>0</v>
      </c>
      <c r="G51" s="1423"/>
      <c r="H51" s="1424"/>
      <c r="I51" s="1425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81"/>
      <c r="E52" s="782"/>
      <c r="F52" s="1455">
        <f t="shared" si="8"/>
        <v>0</v>
      </c>
      <c r="G52" s="1423"/>
      <c r="H52" s="1424"/>
      <c r="I52" s="1425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81"/>
      <c r="E53" s="782"/>
      <c r="F53" s="781">
        <f t="shared" si="8"/>
        <v>0</v>
      </c>
      <c r="G53" s="708"/>
      <c r="H53" s="709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81"/>
      <c r="E54" s="782"/>
      <c r="F54" s="781">
        <f t="shared" si="8"/>
        <v>0</v>
      </c>
      <c r="G54" s="708"/>
      <c r="H54" s="709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81"/>
      <c r="E55" s="782"/>
      <c r="F55" s="781">
        <f t="shared" si="8"/>
        <v>0</v>
      </c>
      <c r="G55" s="708"/>
      <c r="H55" s="709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81"/>
      <c r="E56" s="782"/>
      <c r="F56" s="781">
        <f t="shared" si="8"/>
        <v>0</v>
      </c>
      <c r="G56" s="708"/>
      <c r="H56" s="709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81"/>
      <c r="E57" s="782"/>
      <c r="F57" s="781">
        <f t="shared" si="8"/>
        <v>0</v>
      </c>
      <c r="G57" s="708"/>
      <c r="H57" s="709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81"/>
      <c r="E58" s="782"/>
      <c r="F58" s="781">
        <f t="shared" si="8"/>
        <v>0</v>
      </c>
      <c r="G58" s="708"/>
      <c r="H58" s="709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81"/>
      <c r="E59" s="782"/>
      <c r="F59" s="781">
        <f t="shared" si="8"/>
        <v>0</v>
      </c>
      <c r="G59" s="708"/>
      <c r="H59" s="709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81"/>
      <c r="E60" s="782"/>
      <c r="F60" s="781">
        <f t="shared" si="8"/>
        <v>0</v>
      </c>
      <c r="G60" s="708"/>
      <c r="H60" s="709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81"/>
      <c r="E61" s="782"/>
      <c r="F61" s="781">
        <f t="shared" si="8"/>
        <v>0</v>
      </c>
      <c r="G61" s="708"/>
      <c r="H61" s="709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591" t="s">
        <v>11</v>
      </c>
      <c r="D84" s="1592"/>
      <c r="E84" s="56">
        <f>E6+E7-F79+E8</f>
        <v>-2632.739</v>
      </c>
      <c r="F84" s="71"/>
      <c r="M84" s="1591" t="s">
        <v>11</v>
      </c>
      <c r="N84" s="1592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AC1" zoomScaleNormal="100" workbookViewId="0">
      <pane ySplit="9" topLeftCell="A10" activePane="bottomLeft" state="frozen"/>
      <selection pane="bottomLeft" activeCell="AI24" sqref="AI24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3" customWidth="1"/>
    <col min="36" max="36" width="14.7109375" customWidth="1"/>
    <col min="38" max="38" width="13" bestFit="1" customWidth="1"/>
    <col min="42" max="42" width="11.42578125" style="60"/>
  </cols>
  <sheetData>
    <row r="1" spans="1:43" ht="40.5" x14ac:dyDescent="0.55000000000000004">
      <c r="A1" s="1596" t="s">
        <v>370</v>
      </c>
      <c r="B1" s="1596"/>
      <c r="C1" s="1596"/>
      <c r="D1" s="1596"/>
      <c r="E1" s="1596"/>
      <c r="F1" s="1596"/>
      <c r="G1" s="1596"/>
      <c r="H1" s="11">
        <v>1</v>
      </c>
      <c r="L1" s="1596" t="str">
        <f>A1</f>
        <v>INVENTARIO  DEL MES DE NOVIEMBRE 2023</v>
      </c>
      <c r="M1" s="1596"/>
      <c r="N1" s="1596"/>
      <c r="O1" s="1596"/>
      <c r="P1" s="1596"/>
      <c r="Q1" s="1596"/>
      <c r="R1" s="1596"/>
      <c r="S1" s="11">
        <v>2</v>
      </c>
      <c r="W1" s="1589" t="s">
        <v>381</v>
      </c>
      <c r="X1" s="1589"/>
      <c r="Y1" s="1589"/>
      <c r="Z1" s="1589"/>
      <c r="AA1" s="1589"/>
      <c r="AB1" s="1589"/>
      <c r="AC1" s="1589"/>
      <c r="AD1" s="11">
        <v>3</v>
      </c>
      <c r="AH1" s="1589" t="s">
        <v>381</v>
      </c>
      <c r="AI1" s="1589"/>
      <c r="AJ1" s="1589"/>
      <c r="AK1" s="1589"/>
      <c r="AL1" s="1589"/>
      <c r="AM1" s="1589"/>
      <c r="AN1" s="1589"/>
      <c r="AO1" s="11">
        <v>3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544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24" customHeight="1" thickTop="1" thickBot="1" x14ac:dyDescent="0.3">
      <c r="A4" s="393"/>
      <c r="B4" s="1607" t="s">
        <v>277</v>
      </c>
      <c r="C4" s="227"/>
      <c r="D4" s="129"/>
      <c r="E4" s="418"/>
      <c r="F4" s="71"/>
      <c r="G4" s="150"/>
      <c r="H4" s="150"/>
      <c r="L4" s="393"/>
      <c r="M4" s="1611" t="s">
        <v>67</v>
      </c>
      <c r="N4" s="227"/>
      <c r="O4" s="129"/>
      <c r="P4" s="418"/>
      <c r="Q4" s="71"/>
      <c r="R4" s="150"/>
      <c r="S4" s="150"/>
      <c r="W4" s="393"/>
      <c r="X4" s="1611" t="s">
        <v>67</v>
      </c>
      <c r="Y4" s="227"/>
      <c r="Z4" s="129"/>
      <c r="AA4" s="418"/>
      <c r="AB4" s="71"/>
      <c r="AC4" s="150"/>
      <c r="AD4" s="150"/>
      <c r="AH4" s="393"/>
      <c r="AI4" s="1607" t="s">
        <v>998</v>
      </c>
      <c r="AJ4" s="227"/>
      <c r="AK4" s="129"/>
      <c r="AL4" s="418"/>
      <c r="AM4" s="71"/>
      <c r="AN4" s="150"/>
      <c r="AO4" s="150"/>
    </row>
    <row r="5" spans="1:43" ht="21" customHeight="1" x14ac:dyDescent="0.25">
      <c r="A5" s="1608" t="s">
        <v>250</v>
      </c>
      <c r="B5" s="1610"/>
      <c r="C5" s="227">
        <v>96.29</v>
      </c>
      <c r="D5" s="129">
        <v>45237</v>
      </c>
      <c r="E5" s="418">
        <v>11799.4</v>
      </c>
      <c r="F5" s="71">
        <v>475</v>
      </c>
      <c r="G5" s="5"/>
      <c r="L5" s="1608" t="s">
        <v>76</v>
      </c>
      <c r="M5" s="1612"/>
      <c r="N5" s="227">
        <v>133</v>
      </c>
      <c r="O5" s="129">
        <v>45241</v>
      </c>
      <c r="P5" s="418">
        <v>1060.47</v>
      </c>
      <c r="Q5" s="71">
        <v>35</v>
      </c>
      <c r="R5" s="5"/>
      <c r="W5" s="1608" t="s">
        <v>339</v>
      </c>
      <c r="X5" s="1612"/>
      <c r="Y5" s="227">
        <v>130</v>
      </c>
      <c r="Z5" s="129">
        <v>45260</v>
      </c>
      <c r="AA5" s="418">
        <v>17755.64</v>
      </c>
      <c r="AB5" s="71">
        <v>575</v>
      </c>
      <c r="AC5" s="5"/>
      <c r="AH5" s="1608" t="s">
        <v>339</v>
      </c>
      <c r="AI5" s="1595"/>
      <c r="AJ5" s="227"/>
      <c r="AK5" s="129"/>
      <c r="AL5" s="418"/>
      <c r="AM5" s="71"/>
      <c r="AN5" s="5"/>
    </row>
    <row r="6" spans="1:43" ht="21" customHeight="1" thickBot="1" x14ac:dyDescent="0.3">
      <c r="A6" s="1609"/>
      <c r="B6" s="1610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609"/>
      <c r="M6" s="1612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609"/>
      <c r="X6" s="1612"/>
      <c r="Y6" s="358"/>
      <c r="Z6" s="129"/>
      <c r="AA6" s="419">
        <v>6.79</v>
      </c>
      <c r="AB6" s="71"/>
      <c r="AC6" s="47">
        <f>AB79</f>
        <v>17762.429999999997</v>
      </c>
      <c r="AD6" s="7">
        <f>AA6-AC6+AA7+AA5-AC5+AA4</f>
        <v>3.637978807091713E-12</v>
      </c>
      <c r="AH6" s="1609"/>
      <c r="AI6" s="1595"/>
      <c r="AJ6" s="358">
        <v>108</v>
      </c>
      <c r="AK6" s="129">
        <v>45287</v>
      </c>
      <c r="AL6" s="419">
        <v>8716.8410000000003</v>
      </c>
      <c r="AM6" s="71">
        <v>439</v>
      </c>
      <c r="AN6" s="47">
        <f>AM79</f>
        <v>5073.91</v>
      </c>
      <c r="AO6" s="7">
        <f>AL6-AN6+AL7+AL5-AN5+AL4</f>
        <v>3642.9310000000005</v>
      </c>
    </row>
    <row r="7" spans="1:43" ht="15.75" x14ac:dyDescent="0.25">
      <c r="A7" s="1178" t="s">
        <v>355</v>
      </c>
      <c r="B7" s="1179"/>
      <c r="C7" s="1180"/>
      <c r="D7" s="1181"/>
      <c r="E7" s="1182">
        <v>1296.24</v>
      </c>
      <c r="F7" s="71">
        <v>50</v>
      </c>
      <c r="L7" s="576"/>
      <c r="M7" s="1612"/>
      <c r="N7" s="217"/>
      <c r="O7" s="215"/>
      <c r="P7" s="418"/>
      <c r="Q7" s="71"/>
      <c r="W7" s="576"/>
      <c r="X7" s="1612"/>
      <c r="Y7" s="217"/>
      <c r="Z7" s="215"/>
      <c r="AA7" s="418"/>
      <c r="AB7" s="71"/>
      <c r="AH7" s="576"/>
      <c r="AI7" s="1595"/>
      <c r="AJ7" s="217"/>
      <c r="AK7" s="215"/>
      <c r="AL7" s="418"/>
      <c r="AM7" s="71"/>
    </row>
    <row r="8" spans="1:43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  <c r="AH8" s="393"/>
      <c r="AI8" s="143"/>
      <c r="AJ8" s="217"/>
      <c r="AK8" s="215"/>
      <c r="AL8" s="418"/>
      <c r="AM8" s="71"/>
    </row>
    <row r="9" spans="1:43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  <c r="AH9" s="115"/>
      <c r="AI9" s="268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546" t="s">
        <v>3</v>
      </c>
    </row>
    <row r="10" spans="1:43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278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317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572</v>
      </c>
      <c r="Y10" s="990">
        <v>3</v>
      </c>
      <c r="Z10" s="870">
        <v>90.13</v>
      </c>
      <c r="AA10" s="979">
        <v>45261</v>
      </c>
      <c r="AB10" s="870">
        <f t="shared" ref="AB10:AB53" si="2">Z10</f>
        <v>90.13</v>
      </c>
      <c r="AC10" s="1427" t="s">
        <v>643</v>
      </c>
      <c r="AD10" s="859">
        <v>130</v>
      </c>
      <c r="AE10" s="101">
        <f>AA6-AB10+AA5+AA4+AA7+AA8</f>
        <v>17672.3</v>
      </c>
      <c r="AF10" s="17">
        <f>AB10*AD10</f>
        <v>11716.9</v>
      </c>
      <c r="AH10" s="78" t="s">
        <v>32</v>
      </c>
      <c r="AI10" s="171">
        <f>AM6-AJ10+AM5+AM4+AM7+AM8</f>
        <v>395</v>
      </c>
      <c r="AJ10" s="15">
        <v>44</v>
      </c>
      <c r="AK10" s="67">
        <v>913.6</v>
      </c>
      <c r="AL10" s="188">
        <v>45287</v>
      </c>
      <c r="AM10" s="1483">
        <f t="shared" ref="AM10:AM53" si="3">AK10</f>
        <v>913.6</v>
      </c>
      <c r="AN10" s="1505" t="s">
        <v>899</v>
      </c>
      <c r="AO10" s="859">
        <v>120</v>
      </c>
      <c r="AP10" s="101">
        <f>AL6-AM10+AL5+AL4+AL7+AL8</f>
        <v>7803.241</v>
      </c>
      <c r="AQ10" s="17">
        <f>AM10*AO10</f>
        <v>109632</v>
      </c>
    </row>
    <row r="11" spans="1:43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279</v>
      </c>
      <c r="H11" s="69">
        <v>134</v>
      </c>
      <c r="I11" s="101">
        <f>I10-F11</f>
        <v>11946.77</v>
      </c>
      <c r="J11" s="17">
        <f t="shared" ref="J11:J74" si="4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347</v>
      </c>
      <c r="S11" s="69">
        <v>0</v>
      </c>
      <c r="T11" s="101">
        <f>T10-Q11</f>
        <v>668.83</v>
      </c>
      <c r="U11" s="17">
        <f t="shared" ref="U11:U74" si="5">Q11*S11</f>
        <v>0</v>
      </c>
      <c r="W11" s="182"/>
      <c r="X11" s="171">
        <f>X10-Y11</f>
        <v>552</v>
      </c>
      <c r="Y11" s="15">
        <v>20</v>
      </c>
      <c r="Z11" s="67">
        <v>667.54</v>
      </c>
      <c r="AA11" s="188">
        <v>45261</v>
      </c>
      <c r="AB11" s="67">
        <f t="shared" si="2"/>
        <v>667.54</v>
      </c>
      <c r="AC11" s="68" t="s">
        <v>648</v>
      </c>
      <c r="AD11" s="69">
        <v>132</v>
      </c>
      <c r="AE11" s="101">
        <f>AE10-AB11</f>
        <v>17004.759999999998</v>
      </c>
      <c r="AF11" s="17">
        <f t="shared" ref="AF11:AF74" si="6">AB11*AD11</f>
        <v>88115.28</v>
      </c>
      <c r="AH11" s="182"/>
      <c r="AI11" s="171">
        <f>AI10-AJ11</f>
        <v>386</v>
      </c>
      <c r="AJ11" s="15">
        <v>9</v>
      </c>
      <c r="AK11" s="67">
        <v>163.63</v>
      </c>
      <c r="AL11" s="188">
        <v>45288</v>
      </c>
      <c r="AM11" s="870">
        <f t="shared" si="3"/>
        <v>163.63</v>
      </c>
      <c r="AN11" s="844" t="s">
        <v>900</v>
      </c>
      <c r="AO11" s="859">
        <v>0</v>
      </c>
      <c r="AP11" s="101">
        <f>AP10-AM11</f>
        <v>7639.6109999999999</v>
      </c>
      <c r="AQ11" s="17">
        <f t="shared" ref="AQ11:AQ74" si="7">AM11*AO11</f>
        <v>0</v>
      </c>
    </row>
    <row r="12" spans="1:43" x14ac:dyDescent="0.25">
      <c r="A12" s="171"/>
      <c r="B12" s="171">
        <f t="shared" ref="B12:B75" si="8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280</v>
      </c>
      <c r="H12" s="69">
        <v>134</v>
      </c>
      <c r="I12" s="101">
        <f t="shared" ref="I12:I75" si="9">I11-F12</f>
        <v>11897.91</v>
      </c>
      <c r="J12" s="17">
        <f t="shared" si="4"/>
        <v>6547.24</v>
      </c>
      <c r="L12" s="171"/>
      <c r="M12" s="171">
        <f t="shared" ref="M12:M75" si="10">M11-N12</f>
        <v>12</v>
      </c>
      <c r="N12" s="15">
        <v>10</v>
      </c>
      <c r="O12" s="67">
        <v>294.06</v>
      </c>
      <c r="P12" s="188">
        <v>45255</v>
      </c>
      <c r="Q12" s="870">
        <f t="shared" si="1"/>
        <v>294.06</v>
      </c>
      <c r="R12" s="844" t="s">
        <v>363</v>
      </c>
      <c r="S12" s="859">
        <v>138</v>
      </c>
      <c r="T12" s="101">
        <f t="shared" ref="T12:T75" si="11">T11-Q12</f>
        <v>374.77000000000004</v>
      </c>
      <c r="U12" s="17">
        <f t="shared" si="5"/>
        <v>40580.28</v>
      </c>
      <c r="W12" s="171"/>
      <c r="X12" s="171">
        <f t="shared" ref="X12:X75" si="12">X11-Y12</f>
        <v>530</v>
      </c>
      <c r="Y12" s="15">
        <v>22</v>
      </c>
      <c r="Z12" s="67">
        <v>678.17</v>
      </c>
      <c r="AA12" s="188">
        <v>45265</v>
      </c>
      <c r="AB12" s="67">
        <f t="shared" si="2"/>
        <v>678.17</v>
      </c>
      <c r="AC12" s="68" t="s">
        <v>661</v>
      </c>
      <c r="AD12" s="69">
        <v>0</v>
      </c>
      <c r="AE12" s="101">
        <f t="shared" ref="AE12:AE75" si="13">AE11-AB12</f>
        <v>16326.589999999998</v>
      </c>
      <c r="AF12" s="17">
        <f t="shared" si="6"/>
        <v>0</v>
      </c>
      <c r="AH12" s="171"/>
      <c r="AI12" s="171">
        <f t="shared" ref="AI12:AI75" si="14">AI11-AJ12</f>
        <v>385</v>
      </c>
      <c r="AJ12" s="15">
        <v>1</v>
      </c>
      <c r="AK12" s="67">
        <v>20.43</v>
      </c>
      <c r="AL12" s="188">
        <v>45288</v>
      </c>
      <c r="AM12" s="67">
        <f t="shared" si="3"/>
        <v>20.43</v>
      </c>
      <c r="AN12" s="68" t="s">
        <v>907</v>
      </c>
      <c r="AO12" s="69">
        <v>120</v>
      </c>
      <c r="AP12" s="101">
        <f t="shared" ref="AP12:AP75" si="15">AP11-AM12</f>
        <v>7619.1809999999996</v>
      </c>
      <c r="AQ12" s="17">
        <f t="shared" si="7"/>
        <v>2451.6</v>
      </c>
    </row>
    <row r="13" spans="1:43" x14ac:dyDescent="0.25">
      <c r="A13" s="171"/>
      <c r="B13" s="171">
        <f t="shared" si="8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281</v>
      </c>
      <c r="H13" s="69">
        <v>0</v>
      </c>
      <c r="I13" s="101">
        <f t="shared" si="9"/>
        <v>11644.28</v>
      </c>
      <c r="J13" s="17">
        <f t="shared" si="4"/>
        <v>0</v>
      </c>
      <c r="L13" s="171"/>
      <c r="M13" s="545">
        <f t="shared" si="10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11"/>
        <v>374.77000000000004</v>
      </c>
      <c r="U13" s="17">
        <f t="shared" si="5"/>
        <v>0</v>
      </c>
      <c r="W13" s="171"/>
      <c r="X13" s="1048">
        <f t="shared" si="12"/>
        <v>510</v>
      </c>
      <c r="Y13" s="15">
        <v>20</v>
      </c>
      <c r="Z13" s="67">
        <v>619.38</v>
      </c>
      <c r="AA13" s="188">
        <v>45266</v>
      </c>
      <c r="AB13" s="67">
        <f t="shared" si="2"/>
        <v>619.38</v>
      </c>
      <c r="AC13" s="68" t="s">
        <v>680</v>
      </c>
      <c r="AD13" s="69">
        <v>0</v>
      </c>
      <c r="AE13" s="980">
        <f t="shared" si="13"/>
        <v>15707.21</v>
      </c>
      <c r="AF13" s="17">
        <f t="shared" si="6"/>
        <v>0</v>
      </c>
      <c r="AH13" s="171"/>
      <c r="AI13" s="1048">
        <f t="shared" si="14"/>
        <v>384</v>
      </c>
      <c r="AJ13" s="15">
        <v>1</v>
      </c>
      <c r="AK13" s="67">
        <v>20.309999999999999</v>
      </c>
      <c r="AL13" s="188">
        <v>45289</v>
      </c>
      <c r="AM13" s="67">
        <f t="shared" si="3"/>
        <v>20.309999999999999</v>
      </c>
      <c r="AN13" s="68" t="s">
        <v>916</v>
      </c>
      <c r="AO13" s="69">
        <v>120</v>
      </c>
      <c r="AP13" s="980">
        <f t="shared" si="15"/>
        <v>7598.8709999999992</v>
      </c>
      <c r="AQ13" s="17">
        <f t="shared" si="7"/>
        <v>2437.1999999999998</v>
      </c>
    </row>
    <row r="14" spans="1:43" x14ac:dyDescent="0.25">
      <c r="A14" s="80" t="s">
        <v>33</v>
      </c>
      <c r="B14" s="171">
        <f t="shared" si="8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282</v>
      </c>
      <c r="H14" s="69">
        <v>134</v>
      </c>
      <c r="I14" s="101">
        <f t="shared" si="9"/>
        <v>11620.890000000001</v>
      </c>
      <c r="J14" s="17">
        <f t="shared" si="4"/>
        <v>3134.26</v>
      </c>
      <c r="L14" s="80" t="s">
        <v>33</v>
      </c>
      <c r="M14" s="171">
        <f t="shared" si="10"/>
        <v>0</v>
      </c>
      <c r="N14" s="15">
        <v>12</v>
      </c>
      <c r="O14" s="67">
        <v>374.77</v>
      </c>
      <c r="P14" s="188">
        <v>45260</v>
      </c>
      <c r="Q14" s="870">
        <f t="shared" ref="Q14" si="16">O14</f>
        <v>374.77</v>
      </c>
      <c r="R14" s="844" t="s">
        <v>636</v>
      </c>
      <c r="S14" s="859">
        <v>0</v>
      </c>
      <c r="T14" s="101">
        <f t="shared" si="11"/>
        <v>0</v>
      </c>
      <c r="U14" s="17">
        <f t="shared" si="5"/>
        <v>0</v>
      </c>
      <c r="W14" s="80" t="s">
        <v>33</v>
      </c>
      <c r="X14" s="1048">
        <f t="shared" si="12"/>
        <v>505</v>
      </c>
      <c r="Y14" s="15">
        <v>5</v>
      </c>
      <c r="Z14" s="67">
        <v>149.32</v>
      </c>
      <c r="AA14" s="188">
        <v>45267</v>
      </c>
      <c r="AB14" s="67">
        <f t="shared" si="2"/>
        <v>149.32</v>
      </c>
      <c r="AC14" s="68" t="s">
        <v>689</v>
      </c>
      <c r="AD14" s="69">
        <v>0</v>
      </c>
      <c r="AE14" s="980">
        <f t="shared" si="13"/>
        <v>15557.89</v>
      </c>
      <c r="AF14" s="17">
        <f t="shared" si="6"/>
        <v>0</v>
      </c>
      <c r="AH14" s="80" t="s">
        <v>33</v>
      </c>
      <c r="AI14" s="1048">
        <f t="shared" si="14"/>
        <v>339</v>
      </c>
      <c r="AJ14" s="15">
        <v>45</v>
      </c>
      <c r="AK14" s="67">
        <v>874.43</v>
      </c>
      <c r="AL14" s="188">
        <v>45289</v>
      </c>
      <c r="AM14" s="67">
        <f t="shared" si="3"/>
        <v>874.43</v>
      </c>
      <c r="AN14" s="68" t="s">
        <v>917</v>
      </c>
      <c r="AO14" s="69">
        <v>0</v>
      </c>
      <c r="AP14" s="980">
        <f t="shared" si="15"/>
        <v>6724.4409999999989</v>
      </c>
      <c r="AQ14" s="17">
        <f t="shared" si="7"/>
        <v>0</v>
      </c>
    </row>
    <row r="15" spans="1:43" x14ac:dyDescent="0.25">
      <c r="A15" s="71"/>
      <c r="B15" s="171">
        <f t="shared" si="8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282</v>
      </c>
      <c r="H15" s="69">
        <v>134</v>
      </c>
      <c r="I15" s="101">
        <f t="shared" si="9"/>
        <v>11596.390000000001</v>
      </c>
      <c r="J15" s="17">
        <f t="shared" si="4"/>
        <v>3283</v>
      </c>
      <c r="L15" s="71"/>
      <c r="M15" s="171">
        <f t="shared" si="10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11"/>
        <v>0</v>
      </c>
      <c r="U15" s="17">
        <f t="shared" si="5"/>
        <v>0</v>
      </c>
      <c r="W15" s="71"/>
      <c r="X15" s="171">
        <f t="shared" si="12"/>
        <v>475</v>
      </c>
      <c r="Y15" s="15">
        <v>30</v>
      </c>
      <c r="Z15" s="67">
        <v>927.62</v>
      </c>
      <c r="AA15" s="188">
        <v>45267</v>
      </c>
      <c r="AB15" s="67">
        <f t="shared" si="2"/>
        <v>927.62</v>
      </c>
      <c r="AC15" s="68" t="s">
        <v>693</v>
      </c>
      <c r="AD15" s="69">
        <v>138</v>
      </c>
      <c r="AE15" s="101">
        <f t="shared" si="13"/>
        <v>14630.269999999999</v>
      </c>
      <c r="AF15" s="17">
        <f t="shared" si="6"/>
        <v>128011.56</v>
      </c>
      <c r="AH15" s="71"/>
      <c r="AI15" s="171">
        <f t="shared" si="14"/>
        <v>302</v>
      </c>
      <c r="AJ15" s="15">
        <v>37</v>
      </c>
      <c r="AK15" s="67">
        <v>726.84</v>
      </c>
      <c r="AL15" s="188">
        <v>45290</v>
      </c>
      <c r="AM15" s="67">
        <f t="shared" si="3"/>
        <v>726.84</v>
      </c>
      <c r="AN15" s="68" t="s">
        <v>930</v>
      </c>
      <c r="AO15" s="69">
        <v>0</v>
      </c>
      <c r="AP15" s="101">
        <f t="shared" si="15"/>
        <v>5997.6009999999987</v>
      </c>
      <c r="AQ15" s="17">
        <f t="shared" si="7"/>
        <v>0</v>
      </c>
    </row>
    <row r="16" spans="1:43" x14ac:dyDescent="0.25">
      <c r="A16" s="71"/>
      <c r="B16" s="171">
        <f t="shared" si="8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284</v>
      </c>
      <c r="H16" s="69">
        <v>134</v>
      </c>
      <c r="I16" s="101">
        <f t="shared" si="9"/>
        <v>11354.54</v>
      </c>
      <c r="J16" s="17">
        <f t="shared" si="4"/>
        <v>32407.899999999998</v>
      </c>
      <c r="L16" s="71"/>
      <c r="M16" s="171">
        <f t="shared" si="10"/>
        <v>0</v>
      </c>
      <c r="N16" s="15"/>
      <c r="O16" s="67"/>
      <c r="P16" s="188"/>
      <c r="Q16" s="67">
        <f t="shared" si="1"/>
        <v>0</v>
      </c>
      <c r="R16" s="1428"/>
      <c r="S16" s="1429"/>
      <c r="T16" s="1425">
        <f t="shared" si="11"/>
        <v>0</v>
      </c>
      <c r="U16" s="1426">
        <f t="shared" si="5"/>
        <v>0</v>
      </c>
      <c r="W16" s="71"/>
      <c r="X16" s="171">
        <f t="shared" si="12"/>
        <v>450</v>
      </c>
      <c r="Y16" s="15">
        <v>25</v>
      </c>
      <c r="Z16" s="67">
        <v>784.5</v>
      </c>
      <c r="AA16" s="188">
        <v>45267</v>
      </c>
      <c r="AB16" s="67">
        <f t="shared" si="2"/>
        <v>784.5</v>
      </c>
      <c r="AC16" s="68" t="s">
        <v>694</v>
      </c>
      <c r="AD16" s="69">
        <v>0</v>
      </c>
      <c r="AE16" s="101">
        <f t="shared" si="13"/>
        <v>13845.769999999999</v>
      </c>
      <c r="AF16" s="17">
        <f t="shared" si="6"/>
        <v>0</v>
      </c>
      <c r="AH16" s="71"/>
      <c r="AI16" s="171">
        <f t="shared" si="14"/>
        <v>257</v>
      </c>
      <c r="AJ16" s="15">
        <v>45</v>
      </c>
      <c r="AK16" s="67">
        <v>881.43</v>
      </c>
      <c r="AL16" s="188">
        <v>45290</v>
      </c>
      <c r="AM16" s="67">
        <f t="shared" si="3"/>
        <v>881.43</v>
      </c>
      <c r="AN16" s="68" t="s">
        <v>930</v>
      </c>
      <c r="AO16" s="69">
        <v>0</v>
      </c>
      <c r="AP16" s="101">
        <f t="shared" si="15"/>
        <v>5116.1709999999985</v>
      </c>
      <c r="AQ16" s="17">
        <f t="shared" si="7"/>
        <v>0</v>
      </c>
    </row>
    <row r="17" spans="1:43" x14ac:dyDescent="0.25">
      <c r="B17" s="171">
        <f t="shared" si="8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285</v>
      </c>
      <c r="H17" s="69">
        <v>134</v>
      </c>
      <c r="I17" s="101">
        <f t="shared" si="9"/>
        <v>11119.68</v>
      </c>
      <c r="J17" s="17">
        <f t="shared" si="4"/>
        <v>31471.24</v>
      </c>
      <c r="M17" s="171">
        <f t="shared" si="10"/>
        <v>0</v>
      </c>
      <c r="N17" s="15"/>
      <c r="O17" s="67"/>
      <c r="P17" s="188"/>
      <c r="Q17" s="67">
        <f t="shared" si="1"/>
        <v>0</v>
      </c>
      <c r="R17" s="1428"/>
      <c r="S17" s="1429"/>
      <c r="T17" s="1425">
        <f t="shared" si="11"/>
        <v>0</v>
      </c>
      <c r="U17" s="1426">
        <f t="shared" si="5"/>
        <v>0</v>
      </c>
      <c r="X17" s="171">
        <f t="shared" si="12"/>
        <v>435</v>
      </c>
      <c r="Y17" s="15">
        <v>15</v>
      </c>
      <c r="Z17" s="67">
        <v>481.54</v>
      </c>
      <c r="AA17" s="188">
        <v>45267</v>
      </c>
      <c r="AB17" s="67">
        <f t="shared" si="2"/>
        <v>481.54</v>
      </c>
      <c r="AC17" s="68" t="s">
        <v>694</v>
      </c>
      <c r="AD17" s="69">
        <v>0</v>
      </c>
      <c r="AE17" s="101">
        <f t="shared" si="13"/>
        <v>13364.229999999998</v>
      </c>
      <c r="AF17" s="17">
        <f t="shared" si="6"/>
        <v>0</v>
      </c>
      <c r="AI17" s="171">
        <f t="shared" si="14"/>
        <v>255</v>
      </c>
      <c r="AJ17" s="15">
        <v>2</v>
      </c>
      <c r="AK17" s="67">
        <f>21.57+24.17</f>
        <v>45.74</v>
      </c>
      <c r="AL17" s="188">
        <v>45290</v>
      </c>
      <c r="AM17" s="67">
        <f t="shared" si="3"/>
        <v>45.74</v>
      </c>
      <c r="AN17" s="68" t="s">
        <v>931</v>
      </c>
      <c r="AO17" s="69">
        <v>120</v>
      </c>
      <c r="AP17" s="101">
        <f t="shared" si="15"/>
        <v>5070.4309999999987</v>
      </c>
      <c r="AQ17" s="17">
        <f t="shared" si="7"/>
        <v>5488.8</v>
      </c>
    </row>
    <row r="18" spans="1:43" x14ac:dyDescent="0.25">
      <c r="B18" s="171">
        <f t="shared" si="8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286</v>
      </c>
      <c r="H18" s="69">
        <v>0</v>
      </c>
      <c r="I18" s="101">
        <f t="shared" si="9"/>
        <v>9993.36</v>
      </c>
      <c r="J18" s="17">
        <f t="shared" si="4"/>
        <v>0</v>
      </c>
      <c r="M18" s="171">
        <f t="shared" si="10"/>
        <v>0</v>
      </c>
      <c r="N18" s="15"/>
      <c r="O18" s="67"/>
      <c r="P18" s="188"/>
      <c r="Q18" s="67">
        <f t="shared" si="1"/>
        <v>0</v>
      </c>
      <c r="R18" s="1428"/>
      <c r="S18" s="1429"/>
      <c r="T18" s="1425">
        <f t="shared" si="11"/>
        <v>0</v>
      </c>
      <c r="U18" s="1426">
        <f t="shared" si="5"/>
        <v>0</v>
      </c>
      <c r="X18" s="171">
        <f t="shared" si="12"/>
        <v>430</v>
      </c>
      <c r="Y18" s="15">
        <v>5</v>
      </c>
      <c r="Z18" s="67">
        <v>149.22999999999999</v>
      </c>
      <c r="AA18" s="188">
        <v>45268</v>
      </c>
      <c r="AB18" s="67">
        <f t="shared" si="2"/>
        <v>149.22999999999999</v>
      </c>
      <c r="AC18" s="68" t="s">
        <v>699</v>
      </c>
      <c r="AD18" s="69">
        <v>0</v>
      </c>
      <c r="AE18" s="101">
        <f t="shared" si="13"/>
        <v>13214.999999999998</v>
      </c>
      <c r="AF18" s="17">
        <f t="shared" si="6"/>
        <v>0</v>
      </c>
      <c r="AI18" s="171">
        <f t="shared" si="14"/>
        <v>252</v>
      </c>
      <c r="AJ18" s="15">
        <v>3</v>
      </c>
      <c r="AK18" s="67">
        <v>62.39</v>
      </c>
      <c r="AL18" s="188">
        <v>45291</v>
      </c>
      <c r="AM18" s="67">
        <f t="shared" si="3"/>
        <v>62.39</v>
      </c>
      <c r="AN18" s="68" t="s">
        <v>936</v>
      </c>
      <c r="AO18" s="69">
        <v>120</v>
      </c>
      <c r="AP18" s="101">
        <f t="shared" si="15"/>
        <v>5008.0409999999983</v>
      </c>
      <c r="AQ18" s="17">
        <f t="shared" si="7"/>
        <v>7486.8</v>
      </c>
    </row>
    <row r="19" spans="1:43" x14ac:dyDescent="0.25">
      <c r="A19" s="117"/>
      <c r="B19" s="171">
        <f t="shared" si="8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289</v>
      </c>
      <c r="H19" s="69">
        <v>134</v>
      </c>
      <c r="I19" s="101">
        <f t="shared" si="9"/>
        <v>9967.69</v>
      </c>
      <c r="J19" s="17">
        <f t="shared" si="4"/>
        <v>3439.78</v>
      </c>
      <c r="L19" s="117"/>
      <c r="M19" s="171">
        <f t="shared" si="10"/>
        <v>0</v>
      </c>
      <c r="N19" s="15"/>
      <c r="O19" s="67"/>
      <c r="P19" s="188"/>
      <c r="Q19" s="67">
        <f t="shared" si="1"/>
        <v>0</v>
      </c>
      <c r="R19" s="1428"/>
      <c r="S19" s="1429"/>
      <c r="T19" s="1425">
        <f t="shared" si="11"/>
        <v>0</v>
      </c>
      <c r="U19" s="1426">
        <f t="shared" si="5"/>
        <v>0</v>
      </c>
      <c r="W19" s="117"/>
      <c r="X19" s="171">
        <f t="shared" si="12"/>
        <v>429</v>
      </c>
      <c r="Y19" s="15">
        <v>1</v>
      </c>
      <c r="Z19" s="67">
        <v>26.36</v>
      </c>
      <c r="AA19" s="188">
        <v>45268</v>
      </c>
      <c r="AB19" s="67">
        <f t="shared" si="2"/>
        <v>26.36</v>
      </c>
      <c r="AC19" s="68" t="s">
        <v>701</v>
      </c>
      <c r="AD19" s="69">
        <v>0</v>
      </c>
      <c r="AE19" s="101">
        <f t="shared" si="13"/>
        <v>13188.639999999998</v>
      </c>
      <c r="AF19" s="17">
        <f t="shared" si="6"/>
        <v>0</v>
      </c>
      <c r="AH19" s="117"/>
      <c r="AI19" s="171">
        <f t="shared" si="14"/>
        <v>207</v>
      </c>
      <c r="AJ19" s="15">
        <v>45</v>
      </c>
      <c r="AK19" s="67">
        <v>875.71</v>
      </c>
      <c r="AL19" s="188">
        <v>45294</v>
      </c>
      <c r="AM19" s="67">
        <f t="shared" si="3"/>
        <v>875.71</v>
      </c>
      <c r="AN19" s="68" t="s">
        <v>950</v>
      </c>
      <c r="AO19" s="69">
        <v>0</v>
      </c>
      <c r="AP19" s="101">
        <f t="shared" si="15"/>
        <v>4132.3309999999983</v>
      </c>
      <c r="AQ19" s="17">
        <f t="shared" si="7"/>
        <v>0</v>
      </c>
    </row>
    <row r="20" spans="1:43" x14ac:dyDescent="0.25">
      <c r="A20" s="117"/>
      <c r="B20" s="171">
        <f t="shared" si="8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292</v>
      </c>
      <c r="H20" s="69">
        <v>0</v>
      </c>
      <c r="I20" s="101">
        <f t="shared" si="9"/>
        <v>8793.09</v>
      </c>
      <c r="J20" s="17">
        <f t="shared" si="4"/>
        <v>0</v>
      </c>
      <c r="L20" s="117"/>
      <c r="M20" s="171">
        <f t="shared" si="10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11"/>
        <v>0</v>
      </c>
      <c r="U20" s="17">
        <f t="shared" si="5"/>
        <v>0</v>
      </c>
      <c r="W20" s="117"/>
      <c r="X20" s="171">
        <f t="shared" si="12"/>
        <v>394</v>
      </c>
      <c r="Y20" s="15">
        <v>35</v>
      </c>
      <c r="Z20" s="67">
        <v>1073.54</v>
      </c>
      <c r="AA20" s="188">
        <v>45268</v>
      </c>
      <c r="AB20" s="870">
        <f t="shared" si="2"/>
        <v>1073.54</v>
      </c>
      <c r="AC20" s="844" t="s">
        <v>705</v>
      </c>
      <c r="AD20" s="859">
        <v>0</v>
      </c>
      <c r="AE20" s="101">
        <f t="shared" si="13"/>
        <v>12115.099999999999</v>
      </c>
      <c r="AF20" s="17">
        <f t="shared" si="6"/>
        <v>0</v>
      </c>
      <c r="AH20" s="117"/>
      <c r="AI20" s="171">
        <f t="shared" si="14"/>
        <v>201</v>
      </c>
      <c r="AJ20" s="15">
        <v>6</v>
      </c>
      <c r="AK20" s="67">
        <v>126.26</v>
      </c>
      <c r="AL20" s="188">
        <v>45297</v>
      </c>
      <c r="AM20" s="67">
        <f t="shared" si="3"/>
        <v>126.26</v>
      </c>
      <c r="AN20" s="68" t="s">
        <v>973</v>
      </c>
      <c r="AO20" s="69">
        <v>0</v>
      </c>
      <c r="AP20" s="101">
        <f t="shared" si="15"/>
        <v>4006.0709999999981</v>
      </c>
      <c r="AQ20" s="17">
        <f t="shared" si="7"/>
        <v>0</v>
      </c>
    </row>
    <row r="21" spans="1:43" x14ac:dyDescent="0.25">
      <c r="A21" s="117"/>
      <c r="B21" s="171">
        <f t="shared" si="8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293</v>
      </c>
      <c r="H21" s="69">
        <v>100</v>
      </c>
      <c r="I21" s="101">
        <f t="shared" si="9"/>
        <v>8675.0300000000007</v>
      </c>
      <c r="J21" s="17">
        <f t="shared" si="4"/>
        <v>11806</v>
      </c>
      <c r="L21" s="117"/>
      <c r="M21" s="171">
        <f t="shared" si="10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11"/>
        <v>0</v>
      </c>
      <c r="U21" s="17">
        <f t="shared" si="5"/>
        <v>0</v>
      </c>
      <c r="W21" s="117"/>
      <c r="X21" s="171">
        <f t="shared" si="12"/>
        <v>393</v>
      </c>
      <c r="Y21" s="15">
        <v>1</v>
      </c>
      <c r="Z21" s="67">
        <v>23.76</v>
      </c>
      <c r="AA21" s="188">
        <v>45269</v>
      </c>
      <c r="AB21" s="870">
        <f t="shared" si="2"/>
        <v>23.76</v>
      </c>
      <c r="AC21" s="844" t="s">
        <v>718</v>
      </c>
      <c r="AD21" s="859">
        <v>138</v>
      </c>
      <c r="AE21" s="101">
        <f t="shared" si="13"/>
        <v>12091.339999999998</v>
      </c>
      <c r="AF21" s="17">
        <f t="shared" si="6"/>
        <v>3278.88</v>
      </c>
      <c r="AH21" s="117"/>
      <c r="AI21" s="171">
        <f t="shared" si="14"/>
        <v>195</v>
      </c>
      <c r="AJ21" s="15">
        <v>6</v>
      </c>
      <c r="AK21" s="67">
        <v>120.32</v>
      </c>
      <c r="AL21" s="188">
        <v>45297</v>
      </c>
      <c r="AM21" s="67">
        <f t="shared" si="3"/>
        <v>120.32</v>
      </c>
      <c r="AN21" s="68" t="s">
        <v>974</v>
      </c>
      <c r="AO21" s="69">
        <v>120</v>
      </c>
      <c r="AP21" s="101">
        <f t="shared" si="15"/>
        <v>3885.7509999999979</v>
      </c>
      <c r="AQ21" s="17">
        <f t="shared" si="7"/>
        <v>14438.4</v>
      </c>
    </row>
    <row r="22" spans="1:43" x14ac:dyDescent="0.25">
      <c r="A22" s="117"/>
      <c r="B22" s="171">
        <f t="shared" si="8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294</v>
      </c>
      <c r="H22" s="69">
        <v>100</v>
      </c>
      <c r="I22" s="101">
        <f t="shared" si="9"/>
        <v>8435.880000000001</v>
      </c>
      <c r="J22" s="17">
        <f t="shared" si="4"/>
        <v>23915</v>
      </c>
      <c r="L22" s="117"/>
      <c r="M22" s="171">
        <f t="shared" si="10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11"/>
        <v>0</v>
      </c>
      <c r="U22" s="17">
        <f t="shared" si="5"/>
        <v>0</v>
      </c>
      <c r="W22" s="117"/>
      <c r="X22" s="171">
        <f t="shared" si="12"/>
        <v>363</v>
      </c>
      <c r="Y22" s="15">
        <v>30</v>
      </c>
      <c r="Z22" s="67">
        <v>930.9</v>
      </c>
      <c r="AA22" s="188">
        <v>45271</v>
      </c>
      <c r="AB22" s="870">
        <f t="shared" si="2"/>
        <v>930.9</v>
      </c>
      <c r="AC22" s="844" t="s">
        <v>725</v>
      </c>
      <c r="AD22" s="859">
        <v>0</v>
      </c>
      <c r="AE22" s="101">
        <f t="shared" si="13"/>
        <v>11160.439999999999</v>
      </c>
      <c r="AF22" s="17">
        <f t="shared" si="6"/>
        <v>0</v>
      </c>
      <c r="AH22" s="117"/>
      <c r="AI22" s="171">
        <f t="shared" si="14"/>
        <v>185</v>
      </c>
      <c r="AJ22" s="15">
        <v>10</v>
      </c>
      <c r="AK22" s="67">
        <v>198.98</v>
      </c>
      <c r="AL22" s="188">
        <v>45297</v>
      </c>
      <c r="AM22" s="67">
        <f t="shared" si="3"/>
        <v>198.98</v>
      </c>
      <c r="AN22" s="68" t="s">
        <v>976</v>
      </c>
      <c r="AO22" s="69">
        <v>120</v>
      </c>
      <c r="AP22" s="101">
        <f t="shared" si="15"/>
        <v>3686.7709999999979</v>
      </c>
      <c r="AQ22" s="17">
        <f t="shared" si="7"/>
        <v>23877.599999999999</v>
      </c>
    </row>
    <row r="23" spans="1:43" x14ac:dyDescent="0.25">
      <c r="A23" s="117"/>
      <c r="B23" s="171">
        <f t="shared" si="8"/>
        <v>332</v>
      </c>
      <c r="C23" s="990">
        <v>3</v>
      </c>
      <c r="D23" s="67">
        <v>78.87</v>
      </c>
      <c r="E23" s="188">
        <v>45241</v>
      </c>
      <c r="F23" s="67">
        <f t="shared" si="0"/>
        <v>78.87</v>
      </c>
      <c r="G23" s="68" t="s">
        <v>296</v>
      </c>
      <c r="H23" s="69">
        <v>134</v>
      </c>
      <c r="I23" s="101">
        <f t="shared" si="9"/>
        <v>8357.01</v>
      </c>
      <c r="J23" s="17">
        <f t="shared" si="4"/>
        <v>10568.58</v>
      </c>
      <c r="L23" s="117"/>
      <c r="M23" s="171">
        <f t="shared" si="10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11"/>
        <v>0</v>
      </c>
      <c r="U23" s="17">
        <f t="shared" si="5"/>
        <v>0</v>
      </c>
      <c r="W23" s="117"/>
      <c r="X23" s="171">
        <f t="shared" si="12"/>
        <v>353</v>
      </c>
      <c r="Y23" s="15">
        <v>10</v>
      </c>
      <c r="Z23" s="67">
        <v>289.27</v>
      </c>
      <c r="AA23" s="188">
        <v>45272</v>
      </c>
      <c r="AB23" s="870">
        <f t="shared" si="2"/>
        <v>289.27</v>
      </c>
      <c r="AC23" s="844" t="s">
        <v>727</v>
      </c>
      <c r="AD23" s="859">
        <v>0</v>
      </c>
      <c r="AE23" s="101">
        <f t="shared" si="13"/>
        <v>10871.169999999998</v>
      </c>
      <c r="AF23" s="17">
        <f t="shared" si="6"/>
        <v>0</v>
      </c>
      <c r="AH23" s="117"/>
      <c r="AI23" s="171">
        <f t="shared" si="14"/>
        <v>183</v>
      </c>
      <c r="AJ23" s="15">
        <v>2</v>
      </c>
      <c r="AK23" s="67">
        <v>43.84</v>
      </c>
      <c r="AL23" s="188">
        <v>45297</v>
      </c>
      <c r="AM23" s="67">
        <f t="shared" si="3"/>
        <v>43.84</v>
      </c>
      <c r="AN23" s="68" t="s">
        <v>978</v>
      </c>
      <c r="AO23" s="69">
        <v>114</v>
      </c>
      <c r="AP23" s="101">
        <f t="shared" si="15"/>
        <v>3642.9309999999978</v>
      </c>
      <c r="AQ23" s="17">
        <f t="shared" si="7"/>
        <v>4997.76</v>
      </c>
    </row>
    <row r="24" spans="1:43" x14ac:dyDescent="0.25">
      <c r="A24" s="118"/>
      <c r="B24" s="171">
        <f t="shared" si="8"/>
        <v>317</v>
      </c>
      <c r="C24" s="15">
        <v>15</v>
      </c>
      <c r="D24" s="67">
        <v>359.87</v>
      </c>
      <c r="E24" s="188">
        <v>45241</v>
      </c>
      <c r="F24" s="870">
        <f t="shared" si="0"/>
        <v>359.87</v>
      </c>
      <c r="G24" s="844" t="s">
        <v>299</v>
      </c>
      <c r="H24" s="859">
        <v>100</v>
      </c>
      <c r="I24" s="980">
        <f t="shared" si="9"/>
        <v>7997.14</v>
      </c>
      <c r="J24" s="986">
        <f t="shared" si="4"/>
        <v>35987</v>
      </c>
      <c r="L24" s="118"/>
      <c r="M24" s="171">
        <f t="shared" si="10"/>
        <v>0</v>
      </c>
      <c r="N24" s="15"/>
      <c r="O24" s="67"/>
      <c r="P24" s="188"/>
      <c r="Q24" s="870">
        <f t="shared" si="1"/>
        <v>0</v>
      </c>
      <c r="R24" s="844"/>
      <c r="S24" s="859"/>
      <c r="T24" s="980">
        <f t="shared" si="11"/>
        <v>0</v>
      </c>
      <c r="U24" s="986">
        <f t="shared" si="5"/>
        <v>0</v>
      </c>
      <c r="W24" s="118"/>
      <c r="X24" s="171">
        <f t="shared" si="12"/>
        <v>323</v>
      </c>
      <c r="Y24" s="15">
        <v>30</v>
      </c>
      <c r="Z24" s="67">
        <v>931.3</v>
      </c>
      <c r="AA24" s="188">
        <v>45273</v>
      </c>
      <c r="AB24" s="870">
        <f t="shared" si="2"/>
        <v>931.3</v>
      </c>
      <c r="AC24" s="844" t="s">
        <v>750</v>
      </c>
      <c r="AD24" s="859">
        <v>0</v>
      </c>
      <c r="AE24" s="980">
        <f t="shared" si="13"/>
        <v>9939.869999999999</v>
      </c>
      <c r="AF24" s="986">
        <f t="shared" si="6"/>
        <v>0</v>
      </c>
      <c r="AH24" s="118"/>
      <c r="AI24" s="545">
        <f t="shared" si="14"/>
        <v>183</v>
      </c>
      <c r="AJ24" s="15"/>
      <c r="AK24" s="67"/>
      <c r="AL24" s="188"/>
      <c r="AM24" s="870">
        <f t="shared" si="3"/>
        <v>0</v>
      </c>
      <c r="AN24" s="844"/>
      <c r="AO24" s="859"/>
      <c r="AP24" s="542">
        <f t="shared" si="15"/>
        <v>3642.9309999999978</v>
      </c>
      <c r="AQ24" s="986">
        <f t="shared" si="7"/>
        <v>0</v>
      </c>
    </row>
    <row r="25" spans="1:43" x14ac:dyDescent="0.25">
      <c r="A25" s="117"/>
      <c r="B25" s="171">
        <f t="shared" si="8"/>
        <v>312</v>
      </c>
      <c r="C25" s="15">
        <v>5</v>
      </c>
      <c r="D25" s="67">
        <v>131.52000000000001</v>
      </c>
      <c r="E25" s="188">
        <v>45243</v>
      </c>
      <c r="F25" s="870">
        <f t="shared" si="0"/>
        <v>131.52000000000001</v>
      </c>
      <c r="G25" s="844" t="s">
        <v>302</v>
      </c>
      <c r="H25" s="859">
        <v>100</v>
      </c>
      <c r="I25" s="980">
        <f t="shared" si="9"/>
        <v>7865.62</v>
      </c>
      <c r="J25" s="986">
        <f t="shared" si="4"/>
        <v>13152.000000000002</v>
      </c>
      <c r="L25" s="117"/>
      <c r="M25" s="171">
        <f t="shared" si="10"/>
        <v>0</v>
      </c>
      <c r="N25" s="15"/>
      <c r="O25" s="67"/>
      <c r="P25" s="188"/>
      <c r="Q25" s="870">
        <f t="shared" si="1"/>
        <v>0</v>
      </c>
      <c r="R25" s="844"/>
      <c r="S25" s="859"/>
      <c r="T25" s="980">
        <f t="shared" si="11"/>
        <v>0</v>
      </c>
      <c r="U25" s="986">
        <f t="shared" si="5"/>
        <v>0</v>
      </c>
      <c r="W25" s="117"/>
      <c r="X25" s="171">
        <f t="shared" si="12"/>
        <v>288</v>
      </c>
      <c r="Y25" s="15">
        <v>35</v>
      </c>
      <c r="Z25" s="67">
        <v>1106.07</v>
      </c>
      <c r="AA25" s="188">
        <v>45274</v>
      </c>
      <c r="AB25" s="870">
        <f t="shared" si="2"/>
        <v>1106.07</v>
      </c>
      <c r="AC25" s="844" t="s">
        <v>755</v>
      </c>
      <c r="AD25" s="859">
        <v>0</v>
      </c>
      <c r="AE25" s="980">
        <f t="shared" si="13"/>
        <v>8833.7999999999993</v>
      </c>
      <c r="AF25" s="986">
        <f t="shared" si="6"/>
        <v>0</v>
      </c>
      <c r="AH25" s="117"/>
      <c r="AI25" s="171">
        <f t="shared" si="14"/>
        <v>183</v>
      </c>
      <c r="AJ25" s="15"/>
      <c r="AK25" s="67"/>
      <c r="AL25" s="188"/>
      <c r="AM25" s="870">
        <f t="shared" si="3"/>
        <v>0</v>
      </c>
      <c r="AN25" s="844"/>
      <c r="AO25" s="859"/>
      <c r="AP25" s="980">
        <f t="shared" si="15"/>
        <v>3642.9309999999978</v>
      </c>
      <c r="AQ25" s="986">
        <f t="shared" si="7"/>
        <v>0</v>
      </c>
    </row>
    <row r="26" spans="1:43" x14ac:dyDescent="0.25">
      <c r="A26" s="117"/>
      <c r="B26" s="171">
        <f t="shared" si="8"/>
        <v>267</v>
      </c>
      <c r="C26" s="15">
        <v>45</v>
      </c>
      <c r="D26" s="67">
        <v>1124.4100000000001</v>
      </c>
      <c r="E26" s="188">
        <v>45243</v>
      </c>
      <c r="F26" s="870">
        <f t="shared" si="0"/>
        <v>1124.4100000000001</v>
      </c>
      <c r="G26" s="844" t="s">
        <v>303</v>
      </c>
      <c r="H26" s="859">
        <v>0</v>
      </c>
      <c r="I26" s="980">
        <f t="shared" si="9"/>
        <v>6741.21</v>
      </c>
      <c r="J26" s="986">
        <f t="shared" si="4"/>
        <v>0</v>
      </c>
      <c r="L26" s="117"/>
      <c r="M26" s="171">
        <f t="shared" si="10"/>
        <v>0</v>
      </c>
      <c r="N26" s="15"/>
      <c r="O26" s="67"/>
      <c r="P26" s="188"/>
      <c r="Q26" s="870">
        <f t="shared" si="1"/>
        <v>0</v>
      </c>
      <c r="R26" s="844"/>
      <c r="S26" s="859"/>
      <c r="T26" s="980">
        <f t="shared" si="11"/>
        <v>0</v>
      </c>
      <c r="U26" s="986">
        <f t="shared" si="5"/>
        <v>0</v>
      </c>
      <c r="W26" s="117"/>
      <c r="X26" s="171">
        <f t="shared" si="12"/>
        <v>284</v>
      </c>
      <c r="Y26" s="15">
        <v>4</v>
      </c>
      <c r="Z26" s="67">
        <v>109.68</v>
      </c>
      <c r="AA26" s="188">
        <v>45275</v>
      </c>
      <c r="AB26" s="870">
        <f t="shared" si="2"/>
        <v>109.68</v>
      </c>
      <c r="AC26" s="844" t="s">
        <v>763</v>
      </c>
      <c r="AD26" s="859">
        <v>138</v>
      </c>
      <c r="AE26" s="980">
        <f t="shared" si="13"/>
        <v>8724.119999999999</v>
      </c>
      <c r="AF26" s="986">
        <f t="shared" si="6"/>
        <v>15135.84</v>
      </c>
      <c r="AH26" s="117"/>
      <c r="AI26" s="171">
        <f t="shared" si="14"/>
        <v>183</v>
      </c>
      <c r="AJ26" s="15"/>
      <c r="AK26" s="67"/>
      <c r="AL26" s="188"/>
      <c r="AM26" s="870">
        <f t="shared" si="3"/>
        <v>0</v>
      </c>
      <c r="AN26" s="844"/>
      <c r="AO26" s="859"/>
      <c r="AP26" s="980">
        <f t="shared" si="15"/>
        <v>3642.9309999999978</v>
      </c>
      <c r="AQ26" s="986">
        <f t="shared" si="7"/>
        <v>0</v>
      </c>
    </row>
    <row r="27" spans="1:43" x14ac:dyDescent="0.25">
      <c r="A27" s="117"/>
      <c r="B27" s="171">
        <f t="shared" si="8"/>
        <v>265</v>
      </c>
      <c r="C27" s="15">
        <v>2</v>
      </c>
      <c r="D27" s="67">
        <f>23.8+25.7</f>
        <v>49.5</v>
      </c>
      <c r="E27" s="188">
        <v>45244</v>
      </c>
      <c r="F27" s="870">
        <f t="shared" si="0"/>
        <v>49.5</v>
      </c>
      <c r="G27" s="844" t="s">
        <v>311</v>
      </c>
      <c r="H27" s="859">
        <v>134</v>
      </c>
      <c r="I27" s="980">
        <f t="shared" si="9"/>
        <v>6691.71</v>
      </c>
      <c r="J27" s="986">
        <f t="shared" si="4"/>
        <v>6633</v>
      </c>
      <c r="L27" s="117"/>
      <c r="M27" s="171">
        <f t="shared" si="10"/>
        <v>0</v>
      </c>
      <c r="N27" s="15"/>
      <c r="O27" s="67"/>
      <c r="P27" s="188"/>
      <c r="Q27" s="870">
        <f t="shared" si="1"/>
        <v>0</v>
      </c>
      <c r="R27" s="844"/>
      <c r="S27" s="859"/>
      <c r="T27" s="980">
        <f t="shared" si="11"/>
        <v>0</v>
      </c>
      <c r="U27" s="986">
        <f t="shared" si="5"/>
        <v>0</v>
      </c>
      <c r="W27" s="117"/>
      <c r="X27" s="171">
        <f t="shared" si="12"/>
        <v>254</v>
      </c>
      <c r="Y27" s="15">
        <v>30</v>
      </c>
      <c r="Z27" s="67">
        <v>874.91</v>
      </c>
      <c r="AA27" s="188">
        <v>45276</v>
      </c>
      <c r="AB27" s="870">
        <f t="shared" si="2"/>
        <v>874.91</v>
      </c>
      <c r="AC27" s="844" t="s">
        <v>790</v>
      </c>
      <c r="AD27" s="859">
        <v>0</v>
      </c>
      <c r="AE27" s="980">
        <f t="shared" si="13"/>
        <v>7849.2099999999991</v>
      </c>
      <c r="AF27" s="986">
        <f t="shared" si="6"/>
        <v>0</v>
      </c>
      <c r="AH27" s="117"/>
      <c r="AI27" s="171">
        <f t="shared" si="14"/>
        <v>183</v>
      </c>
      <c r="AJ27" s="15"/>
      <c r="AK27" s="67"/>
      <c r="AL27" s="188"/>
      <c r="AM27" s="870">
        <f t="shared" si="3"/>
        <v>0</v>
      </c>
      <c r="AN27" s="844"/>
      <c r="AO27" s="859"/>
      <c r="AP27" s="980">
        <f t="shared" si="15"/>
        <v>3642.9309999999978</v>
      </c>
      <c r="AQ27" s="986">
        <f t="shared" si="7"/>
        <v>0</v>
      </c>
    </row>
    <row r="28" spans="1:43" x14ac:dyDescent="0.25">
      <c r="A28" s="117"/>
      <c r="B28" s="171">
        <f t="shared" si="8"/>
        <v>255</v>
      </c>
      <c r="C28" s="15">
        <v>10</v>
      </c>
      <c r="D28" s="67">
        <v>258.39</v>
      </c>
      <c r="E28" s="188">
        <v>45245</v>
      </c>
      <c r="F28" s="870">
        <f t="shared" si="0"/>
        <v>258.39</v>
      </c>
      <c r="G28" s="844" t="s">
        <v>314</v>
      </c>
      <c r="H28" s="859">
        <v>100</v>
      </c>
      <c r="I28" s="980">
        <f t="shared" si="9"/>
        <v>6433.32</v>
      </c>
      <c r="J28" s="986">
        <f t="shared" si="4"/>
        <v>25839</v>
      </c>
      <c r="L28" s="117"/>
      <c r="M28" s="171">
        <f t="shared" si="10"/>
        <v>0</v>
      </c>
      <c r="N28" s="15"/>
      <c r="O28" s="67"/>
      <c r="P28" s="188"/>
      <c r="Q28" s="870">
        <f t="shared" si="1"/>
        <v>0</v>
      </c>
      <c r="R28" s="844"/>
      <c r="S28" s="859"/>
      <c r="T28" s="980">
        <f t="shared" si="11"/>
        <v>0</v>
      </c>
      <c r="U28" s="986">
        <f t="shared" si="5"/>
        <v>0</v>
      </c>
      <c r="W28" s="117"/>
      <c r="X28" s="171">
        <f t="shared" si="12"/>
        <v>224</v>
      </c>
      <c r="Y28" s="15">
        <v>30</v>
      </c>
      <c r="Z28" s="67">
        <v>906.95</v>
      </c>
      <c r="AA28" s="188">
        <v>45277</v>
      </c>
      <c r="AB28" s="870">
        <f t="shared" si="2"/>
        <v>906.95</v>
      </c>
      <c r="AC28" s="844" t="s">
        <v>792</v>
      </c>
      <c r="AD28" s="859">
        <v>138</v>
      </c>
      <c r="AE28" s="980">
        <f t="shared" si="13"/>
        <v>6942.2599999999993</v>
      </c>
      <c r="AF28" s="986">
        <f t="shared" si="6"/>
        <v>125159.1</v>
      </c>
      <c r="AH28" s="117"/>
      <c r="AI28" s="171">
        <f t="shared" si="14"/>
        <v>183</v>
      </c>
      <c r="AJ28" s="15"/>
      <c r="AK28" s="67"/>
      <c r="AL28" s="188"/>
      <c r="AM28" s="870">
        <f t="shared" si="3"/>
        <v>0</v>
      </c>
      <c r="AN28" s="844"/>
      <c r="AO28" s="859"/>
      <c r="AP28" s="980">
        <f t="shared" si="15"/>
        <v>3642.9309999999978</v>
      </c>
      <c r="AQ28" s="986">
        <f t="shared" si="7"/>
        <v>0</v>
      </c>
    </row>
    <row r="29" spans="1:43" x14ac:dyDescent="0.25">
      <c r="A29" s="117"/>
      <c r="B29" s="171">
        <f t="shared" si="8"/>
        <v>240</v>
      </c>
      <c r="C29" s="15">
        <v>15</v>
      </c>
      <c r="D29" s="67">
        <v>367.05</v>
      </c>
      <c r="E29" s="188">
        <v>45246</v>
      </c>
      <c r="F29" s="870">
        <f t="shared" si="0"/>
        <v>367.05</v>
      </c>
      <c r="G29" s="844" t="s">
        <v>323</v>
      </c>
      <c r="H29" s="859">
        <v>115</v>
      </c>
      <c r="I29" s="980">
        <f t="shared" si="9"/>
        <v>6066.2699999999995</v>
      </c>
      <c r="J29" s="986">
        <f t="shared" si="4"/>
        <v>42210.75</v>
      </c>
      <c r="L29" s="117"/>
      <c r="M29" s="171">
        <f t="shared" si="10"/>
        <v>0</v>
      </c>
      <c r="N29" s="15"/>
      <c r="O29" s="67"/>
      <c r="P29" s="188"/>
      <c r="Q29" s="870">
        <f t="shared" si="1"/>
        <v>0</v>
      </c>
      <c r="R29" s="1427"/>
      <c r="S29" s="859"/>
      <c r="T29" s="980">
        <f t="shared" si="11"/>
        <v>0</v>
      </c>
      <c r="U29" s="986">
        <f t="shared" si="5"/>
        <v>0</v>
      </c>
      <c r="W29" s="117"/>
      <c r="X29" s="171">
        <f t="shared" si="12"/>
        <v>223</v>
      </c>
      <c r="Y29" s="15">
        <v>1</v>
      </c>
      <c r="Z29" s="67">
        <v>26.13</v>
      </c>
      <c r="AA29" s="188">
        <v>45279</v>
      </c>
      <c r="AB29" s="870">
        <f t="shared" si="2"/>
        <v>26.13</v>
      </c>
      <c r="AC29" s="844" t="s">
        <v>808</v>
      </c>
      <c r="AD29" s="859">
        <v>138</v>
      </c>
      <c r="AE29" s="980">
        <f t="shared" si="13"/>
        <v>6916.1299999999992</v>
      </c>
      <c r="AF29" s="986">
        <f t="shared" si="6"/>
        <v>3605.94</v>
      </c>
      <c r="AH29" s="117"/>
      <c r="AI29" s="171">
        <f t="shared" si="14"/>
        <v>183</v>
      </c>
      <c r="AJ29" s="15"/>
      <c r="AK29" s="67"/>
      <c r="AL29" s="188"/>
      <c r="AM29" s="870">
        <f t="shared" si="3"/>
        <v>0</v>
      </c>
      <c r="AN29" s="844"/>
      <c r="AO29" s="859"/>
      <c r="AP29" s="980">
        <f t="shared" si="15"/>
        <v>3642.9309999999978</v>
      </c>
      <c r="AQ29" s="986">
        <f t="shared" si="7"/>
        <v>0</v>
      </c>
    </row>
    <row r="30" spans="1:43" x14ac:dyDescent="0.25">
      <c r="A30" s="117"/>
      <c r="B30" s="171">
        <f t="shared" si="8"/>
        <v>190</v>
      </c>
      <c r="C30" s="15">
        <v>50</v>
      </c>
      <c r="D30" s="67">
        <v>1235.52</v>
      </c>
      <c r="E30" s="188">
        <v>45246</v>
      </c>
      <c r="F30" s="870">
        <f t="shared" si="0"/>
        <v>1235.52</v>
      </c>
      <c r="G30" s="844" t="s">
        <v>325</v>
      </c>
      <c r="H30" s="859">
        <v>0</v>
      </c>
      <c r="I30" s="980">
        <f t="shared" si="9"/>
        <v>4830.75</v>
      </c>
      <c r="J30" s="986">
        <f t="shared" si="4"/>
        <v>0</v>
      </c>
      <c r="L30" s="117"/>
      <c r="M30" s="171">
        <f t="shared" si="10"/>
        <v>0</v>
      </c>
      <c r="N30" s="15"/>
      <c r="O30" s="67"/>
      <c r="P30" s="188"/>
      <c r="Q30" s="870">
        <f t="shared" si="1"/>
        <v>0</v>
      </c>
      <c r="R30" s="844"/>
      <c r="S30" s="859"/>
      <c r="T30" s="980">
        <f t="shared" si="11"/>
        <v>0</v>
      </c>
      <c r="U30" s="986">
        <f t="shared" si="5"/>
        <v>0</v>
      </c>
      <c r="W30" s="117"/>
      <c r="X30" s="171">
        <f t="shared" si="12"/>
        <v>188</v>
      </c>
      <c r="Y30" s="15">
        <v>35</v>
      </c>
      <c r="Z30" s="67">
        <v>1116.8699999999999</v>
      </c>
      <c r="AA30" s="188">
        <v>45279</v>
      </c>
      <c r="AB30" s="870">
        <f t="shared" si="2"/>
        <v>1116.8699999999999</v>
      </c>
      <c r="AC30" s="844" t="s">
        <v>811</v>
      </c>
      <c r="AD30" s="859">
        <v>0</v>
      </c>
      <c r="AE30" s="980">
        <f t="shared" si="13"/>
        <v>5799.2599999999993</v>
      </c>
      <c r="AF30" s="986">
        <f t="shared" si="6"/>
        <v>0</v>
      </c>
      <c r="AH30" s="117"/>
      <c r="AI30" s="171">
        <f t="shared" si="14"/>
        <v>183</v>
      </c>
      <c r="AJ30" s="15"/>
      <c r="AK30" s="67"/>
      <c r="AL30" s="188"/>
      <c r="AM30" s="870">
        <f t="shared" si="3"/>
        <v>0</v>
      </c>
      <c r="AN30" s="844"/>
      <c r="AO30" s="859"/>
      <c r="AP30" s="980">
        <f t="shared" si="15"/>
        <v>3642.9309999999978</v>
      </c>
      <c r="AQ30" s="986">
        <f t="shared" si="7"/>
        <v>0</v>
      </c>
    </row>
    <row r="31" spans="1:43" x14ac:dyDescent="0.25">
      <c r="A31" s="117"/>
      <c r="B31" s="171">
        <f t="shared" si="8"/>
        <v>188</v>
      </c>
      <c r="C31" s="15">
        <v>2</v>
      </c>
      <c r="D31" s="67">
        <f>22.92+23.94</f>
        <v>46.86</v>
      </c>
      <c r="E31" s="188">
        <v>45247</v>
      </c>
      <c r="F31" s="870">
        <f t="shared" si="0"/>
        <v>46.86</v>
      </c>
      <c r="G31" s="844" t="s">
        <v>330</v>
      </c>
      <c r="H31" s="859">
        <v>134</v>
      </c>
      <c r="I31" s="980">
        <f t="shared" si="9"/>
        <v>4783.8900000000003</v>
      </c>
      <c r="J31" s="986">
        <f t="shared" si="4"/>
        <v>6279.24</v>
      </c>
      <c r="L31" s="117"/>
      <c r="M31" s="171">
        <f t="shared" si="10"/>
        <v>0</v>
      </c>
      <c r="N31" s="15"/>
      <c r="O31" s="67"/>
      <c r="P31" s="188"/>
      <c r="Q31" s="870">
        <f t="shared" si="1"/>
        <v>0</v>
      </c>
      <c r="R31" s="844"/>
      <c r="S31" s="859"/>
      <c r="T31" s="980">
        <f t="shared" si="11"/>
        <v>0</v>
      </c>
      <c r="U31" s="986">
        <f t="shared" si="5"/>
        <v>0</v>
      </c>
      <c r="W31" s="117"/>
      <c r="X31" s="171">
        <f t="shared" si="12"/>
        <v>187</v>
      </c>
      <c r="Y31" s="15">
        <v>1</v>
      </c>
      <c r="Z31" s="67">
        <v>21.36</v>
      </c>
      <c r="AA31" s="188">
        <v>45280</v>
      </c>
      <c r="AB31" s="870">
        <f t="shared" si="2"/>
        <v>21.36</v>
      </c>
      <c r="AC31" s="844" t="s">
        <v>818</v>
      </c>
      <c r="AD31" s="859">
        <v>138</v>
      </c>
      <c r="AE31" s="980">
        <f t="shared" si="13"/>
        <v>5777.9</v>
      </c>
      <c r="AF31" s="986">
        <f t="shared" si="6"/>
        <v>2947.68</v>
      </c>
      <c r="AH31" s="117"/>
      <c r="AI31" s="171">
        <f t="shared" si="14"/>
        <v>183</v>
      </c>
      <c r="AJ31" s="15"/>
      <c r="AK31" s="67"/>
      <c r="AL31" s="188"/>
      <c r="AM31" s="870">
        <f t="shared" si="3"/>
        <v>0</v>
      </c>
      <c r="AN31" s="844"/>
      <c r="AO31" s="859"/>
      <c r="AP31" s="980">
        <f t="shared" si="15"/>
        <v>3642.9309999999978</v>
      </c>
      <c r="AQ31" s="986">
        <f t="shared" si="7"/>
        <v>0</v>
      </c>
    </row>
    <row r="32" spans="1:43" x14ac:dyDescent="0.25">
      <c r="A32" s="117"/>
      <c r="B32" s="171">
        <f t="shared" si="8"/>
        <v>187</v>
      </c>
      <c r="C32" s="15">
        <v>1</v>
      </c>
      <c r="D32" s="67">
        <v>28.4</v>
      </c>
      <c r="E32" s="188">
        <v>45250</v>
      </c>
      <c r="F32" s="870">
        <f t="shared" si="0"/>
        <v>28.4</v>
      </c>
      <c r="G32" s="844" t="s">
        <v>340</v>
      </c>
      <c r="H32" s="859">
        <v>134</v>
      </c>
      <c r="I32" s="980">
        <f t="shared" si="9"/>
        <v>4755.4900000000007</v>
      </c>
      <c r="J32" s="986">
        <f t="shared" si="4"/>
        <v>3805.6</v>
      </c>
      <c r="L32" s="117"/>
      <c r="M32" s="171">
        <f t="shared" si="10"/>
        <v>0</v>
      </c>
      <c r="N32" s="15"/>
      <c r="O32" s="67"/>
      <c r="P32" s="188"/>
      <c r="Q32" s="870">
        <f t="shared" si="1"/>
        <v>0</v>
      </c>
      <c r="R32" s="844"/>
      <c r="S32" s="859"/>
      <c r="T32" s="980">
        <f t="shared" si="11"/>
        <v>0</v>
      </c>
      <c r="U32" s="986">
        <f t="shared" si="5"/>
        <v>0</v>
      </c>
      <c r="W32" s="117"/>
      <c r="X32" s="171">
        <f t="shared" si="12"/>
        <v>186</v>
      </c>
      <c r="Y32" s="15">
        <v>1</v>
      </c>
      <c r="Z32" s="67">
        <v>30.98</v>
      </c>
      <c r="AA32" s="188">
        <v>45280</v>
      </c>
      <c r="AB32" s="870">
        <f t="shared" si="2"/>
        <v>30.98</v>
      </c>
      <c r="AC32" s="844" t="s">
        <v>818</v>
      </c>
      <c r="AD32" s="859">
        <v>138</v>
      </c>
      <c r="AE32" s="980">
        <f t="shared" si="13"/>
        <v>5746.92</v>
      </c>
      <c r="AF32" s="986">
        <f t="shared" si="6"/>
        <v>4275.24</v>
      </c>
      <c r="AH32" s="117"/>
      <c r="AI32" s="171">
        <f t="shared" si="14"/>
        <v>183</v>
      </c>
      <c r="AJ32" s="15"/>
      <c r="AK32" s="67"/>
      <c r="AL32" s="188"/>
      <c r="AM32" s="870">
        <f t="shared" si="3"/>
        <v>0</v>
      </c>
      <c r="AN32" s="844"/>
      <c r="AO32" s="859"/>
      <c r="AP32" s="980">
        <f t="shared" si="15"/>
        <v>3642.9309999999978</v>
      </c>
      <c r="AQ32" s="986">
        <f t="shared" si="7"/>
        <v>0</v>
      </c>
    </row>
    <row r="33" spans="1:43" x14ac:dyDescent="0.25">
      <c r="A33" s="117"/>
      <c r="B33" s="171">
        <f t="shared" si="8"/>
        <v>152</v>
      </c>
      <c r="C33" s="15">
        <v>35</v>
      </c>
      <c r="D33" s="67">
        <v>871.19</v>
      </c>
      <c r="E33" s="188">
        <v>45250</v>
      </c>
      <c r="F33" s="870">
        <f t="shared" si="0"/>
        <v>871.19</v>
      </c>
      <c r="G33" s="844" t="s">
        <v>341</v>
      </c>
      <c r="H33" s="859">
        <v>0</v>
      </c>
      <c r="I33" s="980">
        <f t="shared" si="9"/>
        <v>3884.3000000000006</v>
      </c>
      <c r="J33" s="986">
        <f t="shared" si="4"/>
        <v>0</v>
      </c>
      <c r="L33" s="117"/>
      <c r="M33" s="171">
        <f t="shared" si="10"/>
        <v>0</v>
      </c>
      <c r="N33" s="15"/>
      <c r="O33" s="67"/>
      <c r="P33" s="188"/>
      <c r="Q33" s="870">
        <f t="shared" si="1"/>
        <v>0</v>
      </c>
      <c r="R33" s="844"/>
      <c r="S33" s="859"/>
      <c r="T33" s="980">
        <f t="shared" si="11"/>
        <v>0</v>
      </c>
      <c r="U33" s="986">
        <f t="shared" si="5"/>
        <v>0</v>
      </c>
      <c r="W33" s="117"/>
      <c r="X33" s="171">
        <f t="shared" si="12"/>
        <v>156</v>
      </c>
      <c r="Y33" s="15">
        <v>30</v>
      </c>
      <c r="Z33" s="67">
        <v>898.32</v>
      </c>
      <c r="AA33" s="188">
        <v>45281</v>
      </c>
      <c r="AB33" s="67">
        <f t="shared" si="2"/>
        <v>898.32</v>
      </c>
      <c r="AC33" s="68" t="s">
        <v>828</v>
      </c>
      <c r="AD33" s="69">
        <v>0</v>
      </c>
      <c r="AE33" s="980">
        <f t="shared" si="13"/>
        <v>4848.6000000000004</v>
      </c>
      <c r="AF33" s="986">
        <f t="shared" si="6"/>
        <v>0</v>
      </c>
      <c r="AH33" s="117"/>
      <c r="AI33" s="171">
        <f t="shared" si="14"/>
        <v>183</v>
      </c>
      <c r="AJ33" s="15"/>
      <c r="AK33" s="67"/>
      <c r="AL33" s="188"/>
      <c r="AM33" s="67">
        <f t="shared" si="3"/>
        <v>0</v>
      </c>
      <c r="AN33" s="68"/>
      <c r="AO33" s="69"/>
      <c r="AP33" s="980">
        <f t="shared" si="15"/>
        <v>3642.9309999999978</v>
      </c>
      <c r="AQ33" s="986">
        <f t="shared" si="7"/>
        <v>0</v>
      </c>
    </row>
    <row r="34" spans="1:43" x14ac:dyDescent="0.25">
      <c r="A34" s="117"/>
      <c r="B34" s="171">
        <f t="shared" si="8"/>
        <v>117</v>
      </c>
      <c r="C34" s="15">
        <v>35</v>
      </c>
      <c r="D34" s="67">
        <v>905.82</v>
      </c>
      <c r="E34" s="188">
        <v>45252</v>
      </c>
      <c r="F34" s="870">
        <f t="shared" si="0"/>
        <v>905.82</v>
      </c>
      <c r="G34" s="844" t="s">
        <v>349</v>
      </c>
      <c r="H34" s="859">
        <v>0</v>
      </c>
      <c r="I34" s="980">
        <f t="shared" si="9"/>
        <v>2978.4800000000005</v>
      </c>
      <c r="J34" s="986">
        <f t="shared" si="4"/>
        <v>0</v>
      </c>
      <c r="L34" s="117"/>
      <c r="M34" s="171">
        <f t="shared" si="10"/>
        <v>0</v>
      </c>
      <c r="N34" s="15"/>
      <c r="O34" s="67"/>
      <c r="P34" s="188"/>
      <c r="Q34" s="870">
        <f t="shared" si="1"/>
        <v>0</v>
      </c>
      <c r="R34" s="844"/>
      <c r="S34" s="859"/>
      <c r="T34" s="980">
        <f t="shared" si="11"/>
        <v>0</v>
      </c>
      <c r="U34" s="986">
        <f t="shared" si="5"/>
        <v>0</v>
      </c>
      <c r="W34" s="117"/>
      <c r="X34" s="171">
        <f t="shared" si="12"/>
        <v>154</v>
      </c>
      <c r="Y34" s="15">
        <v>2</v>
      </c>
      <c r="Z34" s="67">
        <v>62.64</v>
      </c>
      <c r="AA34" s="188">
        <v>45282</v>
      </c>
      <c r="AB34" s="870">
        <f t="shared" si="2"/>
        <v>62.64</v>
      </c>
      <c r="AC34" s="844" t="s">
        <v>843</v>
      </c>
      <c r="AD34" s="859">
        <v>138</v>
      </c>
      <c r="AE34" s="980">
        <f t="shared" si="13"/>
        <v>4785.96</v>
      </c>
      <c r="AF34" s="986">
        <f t="shared" si="6"/>
        <v>8644.32</v>
      </c>
      <c r="AH34" s="117"/>
      <c r="AI34" s="171">
        <f t="shared" si="14"/>
        <v>183</v>
      </c>
      <c r="AJ34" s="15"/>
      <c r="AK34" s="67"/>
      <c r="AL34" s="188"/>
      <c r="AM34" s="870">
        <f t="shared" si="3"/>
        <v>0</v>
      </c>
      <c r="AN34" s="844"/>
      <c r="AO34" s="859"/>
      <c r="AP34" s="980">
        <f t="shared" si="15"/>
        <v>3642.9309999999978</v>
      </c>
      <c r="AQ34" s="986">
        <f t="shared" si="7"/>
        <v>0</v>
      </c>
    </row>
    <row r="35" spans="1:43" x14ac:dyDescent="0.25">
      <c r="A35" s="117"/>
      <c r="B35" s="171">
        <f t="shared" si="8"/>
        <v>116</v>
      </c>
      <c r="C35" s="15">
        <v>1</v>
      </c>
      <c r="D35" s="67">
        <v>24.52</v>
      </c>
      <c r="E35" s="188">
        <v>45252</v>
      </c>
      <c r="F35" s="870">
        <f t="shared" si="0"/>
        <v>24.52</v>
      </c>
      <c r="G35" s="844" t="s">
        <v>350</v>
      </c>
      <c r="H35" s="859">
        <v>134</v>
      </c>
      <c r="I35" s="980">
        <f t="shared" si="9"/>
        <v>2953.9600000000005</v>
      </c>
      <c r="J35" s="986">
        <f t="shared" si="4"/>
        <v>3285.68</v>
      </c>
      <c r="L35" s="117"/>
      <c r="M35" s="171">
        <f t="shared" si="10"/>
        <v>0</v>
      </c>
      <c r="N35" s="15"/>
      <c r="O35" s="67"/>
      <c r="P35" s="188"/>
      <c r="Q35" s="870">
        <f t="shared" si="1"/>
        <v>0</v>
      </c>
      <c r="R35" s="844"/>
      <c r="S35" s="859"/>
      <c r="T35" s="980">
        <f t="shared" si="11"/>
        <v>0</v>
      </c>
      <c r="U35" s="986">
        <f t="shared" si="5"/>
        <v>0</v>
      </c>
      <c r="W35" s="117"/>
      <c r="X35" s="171">
        <f t="shared" si="12"/>
        <v>119</v>
      </c>
      <c r="Y35" s="15">
        <v>35</v>
      </c>
      <c r="Z35" s="67">
        <v>1159.7</v>
      </c>
      <c r="AA35" s="188">
        <v>45282</v>
      </c>
      <c r="AB35" s="870">
        <f t="shared" si="2"/>
        <v>1159.7</v>
      </c>
      <c r="AC35" s="844" t="s">
        <v>848</v>
      </c>
      <c r="AD35" s="859">
        <v>0</v>
      </c>
      <c r="AE35" s="980">
        <f t="shared" si="13"/>
        <v>3626.26</v>
      </c>
      <c r="AF35" s="986">
        <f t="shared" si="6"/>
        <v>0</v>
      </c>
      <c r="AH35" s="117"/>
      <c r="AI35" s="171">
        <f t="shared" si="14"/>
        <v>183</v>
      </c>
      <c r="AJ35" s="15"/>
      <c r="AK35" s="67"/>
      <c r="AL35" s="188"/>
      <c r="AM35" s="870">
        <f t="shared" si="3"/>
        <v>0</v>
      </c>
      <c r="AN35" s="844"/>
      <c r="AO35" s="859"/>
      <c r="AP35" s="980">
        <f t="shared" si="15"/>
        <v>3642.9309999999978</v>
      </c>
      <c r="AQ35" s="986">
        <f t="shared" si="7"/>
        <v>0</v>
      </c>
    </row>
    <row r="36" spans="1:43" x14ac:dyDescent="0.25">
      <c r="A36" s="117"/>
      <c r="B36" s="171">
        <f t="shared" si="8"/>
        <v>115</v>
      </c>
      <c r="C36" s="15">
        <v>1</v>
      </c>
      <c r="D36" s="67">
        <v>23.44</v>
      </c>
      <c r="E36" s="188">
        <v>45253</v>
      </c>
      <c r="F36" s="870">
        <f t="shared" si="0"/>
        <v>23.44</v>
      </c>
      <c r="G36" s="844" t="s">
        <v>356</v>
      </c>
      <c r="H36" s="859">
        <v>134</v>
      </c>
      <c r="I36" s="980">
        <f t="shared" si="9"/>
        <v>2930.5200000000004</v>
      </c>
      <c r="J36" s="986">
        <f t="shared" si="4"/>
        <v>3140.96</v>
      </c>
      <c r="L36" s="117"/>
      <c r="M36" s="171">
        <f t="shared" si="10"/>
        <v>0</v>
      </c>
      <c r="N36" s="15"/>
      <c r="O36" s="67"/>
      <c r="P36" s="188"/>
      <c r="Q36" s="870">
        <f t="shared" si="1"/>
        <v>0</v>
      </c>
      <c r="R36" s="844"/>
      <c r="S36" s="859"/>
      <c r="T36" s="980">
        <f t="shared" si="11"/>
        <v>0</v>
      </c>
      <c r="U36" s="986">
        <f t="shared" si="5"/>
        <v>0</v>
      </c>
      <c r="W36" s="117"/>
      <c r="X36" s="171">
        <f t="shared" si="12"/>
        <v>84</v>
      </c>
      <c r="Y36" s="15">
        <v>35</v>
      </c>
      <c r="Z36" s="67">
        <v>1087.03</v>
      </c>
      <c r="AA36" s="188">
        <v>45283</v>
      </c>
      <c r="AB36" s="870">
        <f t="shared" si="2"/>
        <v>1087.03</v>
      </c>
      <c r="AC36" s="844" t="s">
        <v>864</v>
      </c>
      <c r="AD36" s="859">
        <v>0</v>
      </c>
      <c r="AE36" s="980">
        <f t="shared" si="13"/>
        <v>2539.2300000000005</v>
      </c>
      <c r="AF36" s="986">
        <f t="shared" si="6"/>
        <v>0</v>
      </c>
      <c r="AH36" s="117"/>
      <c r="AI36" s="171">
        <f t="shared" si="14"/>
        <v>183</v>
      </c>
      <c r="AJ36" s="15"/>
      <c r="AK36" s="67"/>
      <c r="AL36" s="188"/>
      <c r="AM36" s="870">
        <f t="shared" si="3"/>
        <v>0</v>
      </c>
      <c r="AN36" s="844"/>
      <c r="AO36" s="859"/>
      <c r="AP36" s="980">
        <f t="shared" si="15"/>
        <v>3642.9309999999978</v>
      </c>
      <c r="AQ36" s="986">
        <f t="shared" si="7"/>
        <v>0</v>
      </c>
    </row>
    <row r="37" spans="1:43" x14ac:dyDescent="0.25">
      <c r="A37" s="117" t="s">
        <v>22</v>
      </c>
      <c r="B37" s="171">
        <f t="shared" si="8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358</v>
      </c>
      <c r="H37" s="69">
        <v>0</v>
      </c>
      <c r="I37" s="101">
        <f t="shared" si="9"/>
        <v>2275.2600000000002</v>
      </c>
      <c r="J37" s="17">
        <f t="shared" si="4"/>
        <v>0</v>
      </c>
      <c r="L37" s="117" t="s">
        <v>22</v>
      </c>
      <c r="M37" s="171">
        <f t="shared" si="10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11"/>
        <v>0</v>
      </c>
      <c r="U37" s="17">
        <f t="shared" si="5"/>
        <v>0</v>
      </c>
      <c r="W37" s="117" t="s">
        <v>22</v>
      </c>
      <c r="X37" s="171">
        <f t="shared" si="12"/>
        <v>83</v>
      </c>
      <c r="Y37" s="15">
        <v>1</v>
      </c>
      <c r="Z37" s="67">
        <v>24.86</v>
      </c>
      <c r="AA37" s="188">
        <v>45283</v>
      </c>
      <c r="AB37" s="870">
        <f t="shared" si="2"/>
        <v>24.86</v>
      </c>
      <c r="AC37" s="844" t="s">
        <v>866</v>
      </c>
      <c r="AD37" s="859">
        <v>138</v>
      </c>
      <c r="AE37" s="101">
        <f t="shared" si="13"/>
        <v>2514.3700000000003</v>
      </c>
      <c r="AF37" s="17">
        <f t="shared" si="6"/>
        <v>3430.68</v>
      </c>
      <c r="AH37" s="117" t="s">
        <v>22</v>
      </c>
      <c r="AI37" s="171">
        <f t="shared" si="14"/>
        <v>183</v>
      </c>
      <c r="AJ37" s="15"/>
      <c r="AK37" s="67"/>
      <c r="AL37" s="188"/>
      <c r="AM37" s="870">
        <f t="shared" si="3"/>
        <v>0</v>
      </c>
      <c r="AN37" s="844"/>
      <c r="AO37" s="859"/>
      <c r="AP37" s="101">
        <f t="shared" si="15"/>
        <v>3642.9309999999978</v>
      </c>
      <c r="AQ37" s="17">
        <f t="shared" si="7"/>
        <v>0</v>
      </c>
    </row>
    <row r="38" spans="1:43" x14ac:dyDescent="0.25">
      <c r="A38" s="118"/>
      <c r="B38" s="171">
        <f t="shared" si="8"/>
        <v>73</v>
      </c>
      <c r="C38" s="15">
        <v>14</v>
      </c>
      <c r="D38" s="67">
        <v>349.74</v>
      </c>
      <c r="E38" s="188">
        <v>45253</v>
      </c>
      <c r="F38" s="870">
        <f t="shared" si="0"/>
        <v>349.74</v>
      </c>
      <c r="G38" s="844" t="s">
        <v>358</v>
      </c>
      <c r="H38" s="859">
        <v>0</v>
      </c>
      <c r="I38" s="980">
        <f t="shared" si="9"/>
        <v>1925.5200000000002</v>
      </c>
      <c r="J38" s="986">
        <f t="shared" si="4"/>
        <v>0</v>
      </c>
      <c r="L38" s="118"/>
      <c r="M38" s="171">
        <f t="shared" si="10"/>
        <v>0</v>
      </c>
      <c r="N38" s="15"/>
      <c r="O38" s="67"/>
      <c r="P38" s="188"/>
      <c r="Q38" s="870">
        <f t="shared" si="1"/>
        <v>0</v>
      </c>
      <c r="R38" s="844"/>
      <c r="S38" s="859"/>
      <c r="T38" s="980">
        <f t="shared" si="11"/>
        <v>0</v>
      </c>
      <c r="U38" s="986">
        <f t="shared" si="5"/>
        <v>0</v>
      </c>
      <c r="W38" s="118"/>
      <c r="X38" s="171">
        <f t="shared" si="12"/>
        <v>82</v>
      </c>
      <c r="Y38" s="15">
        <v>1</v>
      </c>
      <c r="Z38" s="67">
        <v>29.89</v>
      </c>
      <c r="AA38" s="188">
        <v>45284</v>
      </c>
      <c r="AB38" s="870">
        <f t="shared" si="2"/>
        <v>29.89</v>
      </c>
      <c r="AC38" s="844" t="s">
        <v>868</v>
      </c>
      <c r="AD38" s="859">
        <v>138</v>
      </c>
      <c r="AE38" s="980">
        <f t="shared" si="13"/>
        <v>2484.4800000000005</v>
      </c>
      <c r="AF38" s="986">
        <f t="shared" si="6"/>
        <v>4124.82</v>
      </c>
      <c r="AH38" s="118"/>
      <c r="AI38" s="171">
        <f t="shared" si="14"/>
        <v>183</v>
      </c>
      <c r="AJ38" s="15"/>
      <c r="AK38" s="67"/>
      <c r="AL38" s="188"/>
      <c r="AM38" s="870">
        <f t="shared" si="3"/>
        <v>0</v>
      </c>
      <c r="AN38" s="844"/>
      <c r="AO38" s="859"/>
      <c r="AP38" s="980">
        <f t="shared" si="15"/>
        <v>3642.9309999999978</v>
      </c>
      <c r="AQ38" s="986">
        <f t="shared" si="7"/>
        <v>0</v>
      </c>
    </row>
    <row r="39" spans="1:43" x14ac:dyDescent="0.25">
      <c r="A39" s="117"/>
      <c r="B39" s="171">
        <f t="shared" si="8"/>
        <v>30</v>
      </c>
      <c r="C39" s="15">
        <v>43</v>
      </c>
      <c r="D39" s="67">
        <v>1118.54</v>
      </c>
      <c r="E39" s="188">
        <v>45254</v>
      </c>
      <c r="F39" s="870">
        <f t="shared" ref="F39" si="17">D39</f>
        <v>1118.54</v>
      </c>
      <c r="G39" s="844" t="s">
        <v>366</v>
      </c>
      <c r="H39" s="859">
        <v>134</v>
      </c>
      <c r="I39" s="980">
        <f t="shared" si="9"/>
        <v>806.98000000000025</v>
      </c>
      <c r="J39" s="986">
        <f t="shared" si="4"/>
        <v>149884.35999999999</v>
      </c>
      <c r="L39" s="117"/>
      <c r="M39" s="171">
        <f t="shared" si="10"/>
        <v>0</v>
      </c>
      <c r="N39" s="15"/>
      <c r="O39" s="67"/>
      <c r="P39" s="188"/>
      <c r="Q39" s="870">
        <f t="shared" si="1"/>
        <v>0</v>
      </c>
      <c r="R39" s="844"/>
      <c r="S39" s="859"/>
      <c r="T39" s="980">
        <f t="shared" si="11"/>
        <v>0</v>
      </c>
      <c r="U39" s="986">
        <f t="shared" si="5"/>
        <v>0</v>
      </c>
      <c r="W39" s="117"/>
      <c r="X39" s="171">
        <f t="shared" si="12"/>
        <v>47</v>
      </c>
      <c r="Y39" s="15">
        <v>35</v>
      </c>
      <c r="Z39" s="67">
        <v>1068.3</v>
      </c>
      <c r="AA39" s="188">
        <v>45288</v>
      </c>
      <c r="AB39" s="67">
        <f t="shared" si="2"/>
        <v>1068.3</v>
      </c>
      <c r="AC39" s="68" t="s">
        <v>902</v>
      </c>
      <c r="AD39" s="69">
        <v>138</v>
      </c>
      <c r="AE39" s="980">
        <f t="shared" si="13"/>
        <v>1416.1800000000005</v>
      </c>
      <c r="AF39" s="986">
        <f t="shared" si="6"/>
        <v>147425.4</v>
      </c>
      <c r="AH39" s="117"/>
      <c r="AI39" s="171">
        <f t="shared" si="14"/>
        <v>183</v>
      </c>
      <c r="AJ39" s="15"/>
      <c r="AK39" s="67"/>
      <c r="AL39" s="188"/>
      <c r="AM39" s="870">
        <f t="shared" si="3"/>
        <v>0</v>
      </c>
      <c r="AN39" s="844"/>
      <c r="AO39" s="859"/>
      <c r="AP39" s="980">
        <f t="shared" si="15"/>
        <v>3642.9309999999978</v>
      </c>
      <c r="AQ39" s="986">
        <f t="shared" si="7"/>
        <v>0</v>
      </c>
    </row>
    <row r="40" spans="1:43" x14ac:dyDescent="0.25">
      <c r="A40" s="117"/>
      <c r="B40" s="545">
        <f t="shared" si="8"/>
        <v>30</v>
      </c>
      <c r="C40" s="15"/>
      <c r="D40" s="67"/>
      <c r="E40" s="188"/>
      <c r="F40" s="870">
        <f t="shared" si="0"/>
        <v>0</v>
      </c>
      <c r="G40" s="844"/>
      <c r="H40" s="859"/>
      <c r="I40" s="542">
        <f t="shared" si="9"/>
        <v>806.98000000000025</v>
      </c>
      <c r="J40" s="986">
        <f t="shared" si="4"/>
        <v>0</v>
      </c>
      <c r="L40" s="117"/>
      <c r="M40" s="171">
        <f t="shared" si="10"/>
        <v>0</v>
      </c>
      <c r="N40" s="15"/>
      <c r="O40" s="67"/>
      <c r="P40" s="188"/>
      <c r="Q40" s="870">
        <f t="shared" si="1"/>
        <v>0</v>
      </c>
      <c r="R40" s="844"/>
      <c r="S40" s="859"/>
      <c r="T40" s="980">
        <f t="shared" si="11"/>
        <v>0</v>
      </c>
      <c r="U40" s="986">
        <f t="shared" si="5"/>
        <v>0</v>
      </c>
      <c r="W40" s="117"/>
      <c r="X40" s="171">
        <f t="shared" si="12"/>
        <v>37</v>
      </c>
      <c r="Y40" s="15">
        <v>10</v>
      </c>
      <c r="Z40" s="67">
        <v>283.19</v>
      </c>
      <c r="AA40" s="188">
        <v>45288</v>
      </c>
      <c r="AB40" s="67">
        <f t="shared" si="2"/>
        <v>283.19</v>
      </c>
      <c r="AC40" s="68" t="s">
        <v>903</v>
      </c>
      <c r="AD40" s="69">
        <v>130</v>
      </c>
      <c r="AE40" s="980">
        <f t="shared" si="13"/>
        <v>1132.9900000000005</v>
      </c>
      <c r="AF40" s="986">
        <f t="shared" si="6"/>
        <v>36814.699999999997</v>
      </c>
      <c r="AH40" s="117"/>
      <c r="AI40" s="171">
        <f t="shared" si="14"/>
        <v>183</v>
      </c>
      <c r="AJ40" s="15"/>
      <c r="AK40" s="67"/>
      <c r="AL40" s="188"/>
      <c r="AM40" s="870">
        <f t="shared" si="3"/>
        <v>0</v>
      </c>
      <c r="AN40" s="844"/>
      <c r="AO40" s="859"/>
      <c r="AP40" s="980">
        <f t="shared" si="15"/>
        <v>3642.9309999999978</v>
      </c>
      <c r="AQ40" s="986">
        <f t="shared" si="7"/>
        <v>0</v>
      </c>
    </row>
    <row r="41" spans="1:43" x14ac:dyDescent="0.25">
      <c r="A41" s="117"/>
      <c r="B41" s="171">
        <f t="shared" si="8"/>
        <v>25</v>
      </c>
      <c r="C41" s="15">
        <v>5</v>
      </c>
      <c r="D41" s="781">
        <v>129.69</v>
      </c>
      <c r="E41" s="782">
        <v>45259</v>
      </c>
      <c r="F41" s="1162">
        <f t="shared" si="0"/>
        <v>129.69</v>
      </c>
      <c r="G41" s="1158" t="s">
        <v>564</v>
      </c>
      <c r="H41" s="1159">
        <v>100</v>
      </c>
      <c r="I41" s="980">
        <f t="shared" si="9"/>
        <v>677.29000000000019</v>
      </c>
      <c r="J41" s="986">
        <f t="shared" si="4"/>
        <v>12969</v>
      </c>
      <c r="L41" s="117"/>
      <c r="M41" s="171">
        <f t="shared" si="10"/>
        <v>0</v>
      </c>
      <c r="N41" s="15"/>
      <c r="O41" s="67"/>
      <c r="P41" s="188"/>
      <c r="Q41" s="870">
        <f t="shared" si="1"/>
        <v>0</v>
      </c>
      <c r="R41" s="844"/>
      <c r="S41" s="859"/>
      <c r="T41" s="980">
        <f t="shared" si="11"/>
        <v>0</v>
      </c>
      <c r="U41" s="986">
        <f t="shared" si="5"/>
        <v>0</v>
      </c>
      <c r="W41" s="117"/>
      <c r="X41" s="171">
        <f t="shared" si="12"/>
        <v>27</v>
      </c>
      <c r="Y41" s="15">
        <v>10</v>
      </c>
      <c r="Z41" s="67">
        <v>319.64</v>
      </c>
      <c r="AA41" s="188">
        <v>45288</v>
      </c>
      <c r="AB41" s="67">
        <f t="shared" si="2"/>
        <v>319.64</v>
      </c>
      <c r="AC41" s="68" t="s">
        <v>906</v>
      </c>
      <c r="AD41" s="69">
        <v>0</v>
      </c>
      <c r="AE41" s="980">
        <f t="shared" si="13"/>
        <v>813.35000000000048</v>
      </c>
      <c r="AF41" s="986">
        <f t="shared" si="6"/>
        <v>0</v>
      </c>
      <c r="AH41" s="117"/>
      <c r="AI41" s="171">
        <f t="shared" si="14"/>
        <v>183</v>
      </c>
      <c r="AJ41" s="15"/>
      <c r="AK41" s="67"/>
      <c r="AL41" s="188"/>
      <c r="AM41" s="67">
        <f t="shared" si="3"/>
        <v>0</v>
      </c>
      <c r="AN41" s="68"/>
      <c r="AO41" s="69"/>
      <c r="AP41" s="980">
        <f t="shared" si="15"/>
        <v>3642.9309999999978</v>
      </c>
      <c r="AQ41" s="986">
        <f t="shared" si="7"/>
        <v>0</v>
      </c>
    </row>
    <row r="42" spans="1:43" x14ac:dyDescent="0.25">
      <c r="A42" s="117"/>
      <c r="B42" s="171">
        <f t="shared" si="8"/>
        <v>20</v>
      </c>
      <c r="C42" s="15">
        <v>5</v>
      </c>
      <c r="D42" s="781">
        <v>128.07</v>
      </c>
      <c r="E42" s="782">
        <v>45260</v>
      </c>
      <c r="F42" s="1162">
        <f t="shared" si="0"/>
        <v>128.07</v>
      </c>
      <c r="G42" s="1158" t="s">
        <v>631</v>
      </c>
      <c r="H42" s="1159">
        <v>100</v>
      </c>
      <c r="I42" s="980">
        <f t="shared" si="9"/>
        <v>549.22000000000025</v>
      </c>
      <c r="J42" s="986">
        <f t="shared" si="4"/>
        <v>12807</v>
      </c>
      <c r="L42" s="117"/>
      <c r="M42" s="171">
        <f t="shared" si="10"/>
        <v>0</v>
      </c>
      <c r="N42" s="15"/>
      <c r="O42" s="67"/>
      <c r="P42" s="188"/>
      <c r="Q42" s="870">
        <f t="shared" si="1"/>
        <v>0</v>
      </c>
      <c r="R42" s="844"/>
      <c r="S42" s="859"/>
      <c r="T42" s="980">
        <f t="shared" si="11"/>
        <v>0</v>
      </c>
      <c r="U42" s="986">
        <f t="shared" si="5"/>
        <v>0</v>
      </c>
      <c r="W42" s="117"/>
      <c r="X42" s="171">
        <f t="shared" si="12"/>
        <v>7</v>
      </c>
      <c r="Y42" s="15">
        <v>20</v>
      </c>
      <c r="Z42" s="67">
        <v>595.66999999999996</v>
      </c>
      <c r="AA42" s="188">
        <v>45289</v>
      </c>
      <c r="AB42" s="67">
        <f t="shared" si="2"/>
        <v>595.66999999999996</v>
      </c>
      <c r="AC42" s="68" t="s">
        <v>914</v>
      </c>
      <c r="AD42" s="69">
        <v>130</v>
      </c>
      <c r="AE42" s="980">
        <f t="shared" si="13"/>
        <v>217.68000000000052</v>
      </c>
      <c r="AF42" s="986">
        <f t="shared" si="6"/>
        <v>77437.099999999991</v>
      </c>
      <c r="AH42" s="117"/>
      <c r="AI42" s="171">
        <f t="shared" si="14"/>
        <v>183</v>
      </c>
      <c r="AJ42" s="15"/>
      <c r="AK42" s="67"/>
      <c r="AL42" s="188"/>
      <c r="AM42" s="67">
        <f t="shared" si="3"/>
        <v>0</v>
      </c>
      <c r="AN42" s="68"/>
      <c r="AO42" s="69"/>
      <c r="AP42" s="980">
        <f t="shared" si="15"/>
        <v>3642.9309999999978</v>
      </c>
      <c r="AQ42" s="986">
        <f t="shared" si="7"/>
        <v>0</v>
      </c>
    </row>
    <row r="43" spans="1:43" x14ac:dyDescent="0.25">
      <c r="A43" s="117"/>
      <c r="B43" s="171">
        <f t="shared" si="8"/>
        <v>0</v>
      </c>
      <c r="C43" s="15">
        <v>20</v>
      </c>
      <c r="D43" s="781">
        <v>549.22</v>
      </c>
      <c r="E43" s="782">
        <v>45260</v>
      </c>
      <c r="F43" s="1162">
        <f t="shared" si="0"/>
        <v>549.22</v>
      </c>
      <c r="G43" s="1158" t="s">
        <v>636</v>
      </c>
      <c r="H43" s="1159">
        <v>0</v>
      </c>
      <c r="I43" s="980">
        <f t="shared" si="9"/>
        <v>0</v>
      </c>
      <c r="J43" s="986">
        <f t="shared" si="4"/>
        <v>0</v>
      </c>
      <c r="L43" s="117"/>
      <c r="M43" s="171">
        <f t="shared" si="10"/>
        <v>0</v>
      </c>
      <c r="N43" s="15"/>
      <c r="O43" s="67"/>
      <c r="P43" s="188"/>
      <c r="Q43" s="870">
        <f t="shared" si="1"/>
        <v>0</v>
      </c>
      <c r="R43" s="844"/>
      <c r="S43" s="859"/>
      <c r="T43" s="980">
        <f t="shared" si="11"/>
        <v>0</v>
      </c>
      <c r="U43" s="986">
        <f t="shared" si="5"/>
        <v>0</v>
      </c>
      <c r="W43" s="117"/>
      <c r="X43" s="171">
        <f t="shared" si="12"/>
        <v>0</v>
      </c>
      <c r="Y43" s="15">
        <v>7</v>
      </c>
      <c r="Z43" s="67">
        <v>217.68</v>
      </c>
      <c r="AA43" s="188">
        <v>45291</v>
      </c>
      <c r="AB43" s="67">
        <f t="shared" si="2"/>
        <v>217.68</v>
      </c>
      <c r="AC43" s="68" t="s">
        <v>937</v>
      </c>
      <c r="AD43" s="69">
        <v>130</v>
      </c>
      <c r="AE43" s="980">
        <f t="shared" si="13"/>
        <v>5.1159076974727213E-13</v>
      </c>
      <c r="AF43" s="986">
        <f t="shared" si="6"/>
        <v>28298.400000000001</v>
      </c>
      <c r="AH43" s="117"/>
      <c r="AI43" s="171">
        <f t="shared" si="14"/>
        <v>183</v>
      </c>
      <c r="AJ43" s="15"/>
      <c r="AK43" s="67"/>
      <c r="AL43" s="188"/>
      <c r="AM43" s="67">
        <f t="shared" si="3"/>
        <v>0</v>
      </c>
      <c r="AN43" s="68"/>
      <c r="AO43" s="69"/>
      <c r="AP43" s="980">
        <f t="shared" si="15"/>
        <v>3642.9309999999978</v>
      </c>
      <c r="AQ43" s="986">
        <f t="shared" si="7"/>
        <v>0</v>
      </c>
    </row>
    <row r="44" spans="1:43" x14ac:dyDescent="0.25">
      <c r="A44" s="117"/>
      <c r="B44" s="171">
        <f t="shared" si="8"/>
        <v>0</v>
      </c>
      <c r="C44" s="15"/>
      <c r="D44" s="781"/>
      <c r="E44" s="782"/>
      <c r="F44" s="1162">
        <f t="shared" si="0"/>
        <v>0</v>
      </c>
      <c r="G44" s="1158"/>
      <c r="H44" s="1159"/>
      <c r="I44" s="980">
        <f t="shared" si="9"/>
        <v>0</v>
      </c>
      <c r="J44" s="986">
        <f t="shared" si="4"/>
        <v>0</v>
      </c>
      <c r="L44" s="117"/>
      <c r="M44" s="171">
        <f t="shared" si="10"/>
        <v>0</v>
      </c>
      <c r="N44" s="15"/>
      <c r="O44" s="67"/>
      <c r="P44" s="188"/>
      <c r="Q44" s="870">
        <f t="shared" si="1"/>
        <v>0</v>
      </c>
      <c r="R44" s="844"/>
      <c r="S44" s="859"/>
      <c r="T44" s="980">
        <f t="shared" si="11"/>
        <v>0</v>
      </c>
      <c r="U44" s="986">
        <f t="shared" si="5"/>
        <v>0</v>
      </c>
      <c r="W44" s="117"/>
      <c r="X44" s="171">
        <f t="shared" si="12"/>
        <v>0</v>
      </c>
      <c r="Y44" s="15"/>
      <c r="Z44" s="67"/>
      <c r="AA44" s="188"/>
      <c r="AB44" s="870">
        <f t="shared" si="2"/>
        <v>0</v>
      </c>
      <c r="AC44" s="844"/>
      <c r="AD44" s="859"/>
      <c r="AE44" s="980">
        <f t="shared" si="13"/>
        <v>5.1159076974727213E-13</v>
      </c>
      <c r="AF44" s="986">
        <f t="shared" si="6"/>
        <v>0</v>
      </c>
      <c r="AH44" s="117"/>
      <c r="AI44" s="171">
        <f t="shared" si="14"/>
        <v>183</v>
      </c>
      <c r="AJ44" s="15"/>
      <c r="AK44" s="67"/>
      <c r="AL44" s="188"/>
      <c r="AM44" s="67">
        <f t="shared" si="3"/>
        <v>0</v>
      </c>
      <c r="AN44" s="68"/>
      <c r="AO44" s="69"/>
      <c r="AP44" s="980">
        <f t="shared" si="15"/>
        <v>3642.9309999999978</v>
      </c>
      <c r="AQ44" s="986">
        <f t="shared" si="7"/>
        <v>0</v>
      </c>
    </row>
    <row r="45" spans="1:43" x14ac:dyDescent="0.25">
      <c r="A45" s="117"/>
      <c r="B45" s="171">
        <f t="shared" si="8"/>
        <v>0</v>
      </c>
      <c r="C45" s="15"/>
      <c r="D45" s="781"/>
      <c r="E45" s="782"/>
      <c r="F45" s="781">
        <f t="shared" si="0"/>
        <v>0</v>
      </c>
      <c r="G45" s="1423"/>
      <c r="H45" s="1424"/>
      <c r="I45" s="1425">
        <f t="shared" si="9"/>
        <v>0</v>
      </c>
      <c r="J45" s="1426">
        <f t="shared" si="4"/>
        <v>0</v>
      </c>
      <c r="L45" s="117"/>
      <c r="M45" s="171">
        <f t="shared" si="10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11"/>
        <v>0</v>
      </c>
      <c r="U45" s="17">
        <f t="shared" si="5"/>
        <v>0</v>
      </c>
      <c r="W45" s="117"/>
      <c r="X45" s="171">
        <f t="shared" si="12"/>
        <v>0</v>
      </c>
      <c r="Y45" s="15"/>
      <c r="Z45" s="67"/>
      <c r="AA45" s="188"/>
      <c r="AB45" s="870">
        <f t="shared" si="2"/>
        <v>0</v>
      </c>
      <c r="AC45" s="844"/>
      <c r="AD45" s="859"/>
      <c r="AE45" s="101">
        <f t="shared" si="13"/>
        <v>5.1159076974727213E-13</v>
      </c>
      <c r="AF45" s="17">
        <f t="shared" si="6"/>
        <v>0</v>
      </c>
      <c r="AH45" s="117"/>
      <c r="AI45" s="171">
        <f t="shared" si="14"/>
        <v>183</v>
      </c>
      <c r="AJ45" s="15"/>
      <c r="AK45" s="67"/>
      <c r="AL45" s="188"/>
      <c r="AM45" s="67">
        <f t="shared" si="3"/>
        <v>0</v>
      </c>
      <c r="AN45" s="68"/>
      <c r="AO45" s="69"/>
      <c r="AP45" s="101">
        <f t="shared" si="15"/>
        <v>3642.9309999999978</v>
      </c>
      <c r="AQ45" s="17">
        <f t="shared" si="7"/>
        <v>0</v>
      </c>
    </row>
    <row r="46" spans="1:43" x14ac:dyDescent="0.25">
      <c r="A46" s="117"/>
      <c r="B46" s="171">
        <f t="shared" si="8"/>
        <v>0</v>
      </c>
      <c r="C46" s="15"/>
      <c r="D46" s="781"/>
      <c r="E46" s="782"/>
      <c r="F46" s="781">
        <f t="shared" si="0"/>
        <v>0</v>
      </c>
      <c r="G46" s="1423"/>
      <c r="H46" s="1424"/>
      <c r="I46" s="1425">
        <f t="shared" si="9"/>
        <v>0</v>
      </c>
      <c r="J46" s="1426">
        <f t="shared" si="4"/>
        <v>0</v>
      </c>
      <c r="L46" s="117"/>
      <c r="M46" s="171">
        <f t="shared" si="10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11"/>
        <v>0</v>
      </c>
      <c r="U46" s="17">
        <f t="shared" si="5"/>
        <v>0</v>
      </c>
      <c r="W46" s="117"/>
      <c r="X46" s="171">
        <f t="shared" si="12"/>
        <v>0</v>
      </c>
      <c r="Y46" s="15"/>
      <c r="Z46" s="67"/>
      <c r="AA46" s="188"/>
      <c r="AB46" s="67">
        <f t="shared" si="2"/>
        <v>0</v>
      </c>
      <c r="AC46" s="1428"/>
      <c r="AD46" s="1429"/>
      <c r="AE46" s="1425">
        <f t="shared" si="13"/>
        <v>5.1159076974727213E-13</v>
      </c>
      <c r="AF46" s="1426">
        <f t="shared" si="6"/>
        <v>0</v>
      </c>
      <c r="AH46" s="117"/>
      <c r="AI46" s="171">
        <f t="shared" si="14"/>
        <v>183</v>
      </c>
      <c r="AJ46" s="15"/>
      <c r="AK46" s="67"/>
      <c r="AL46" s="188"/>
      <c r="AM46" s="67">
        <f t="shared" si="3"/>
        <v>0</v>
      </c>
      <c r="AN46" s="68"/>
      <c r="AO46" s="69"/>
      <c r="AP46" s="101">
        <f t="shared" si="15"/>
        <v>3642.9309999999978</v>
      </c>
      <c r="AQ46" s="17">
        <f t="shared" si="7"/>
        <v>0</v>
      </c>
    </row>
    <row r="47" spans="1:43" x14ac:dyDescent="0.25">
      <c r="A47" s="117"/>
      <c r="B47" s="171">
        <f t="shared" si="8"/>
        <v>0</v>
      </c>
      <c r="C47" s="15"/>
      <c r="D47" s="781"/>
      <c r="E47" s="782"/>
      <c r="F47" s="781">
        <f t="shared" si="0"/>
        <v>0</v>
      </c>
      <c r="G47" s="1423"/>
      <c r="H47" s="1424"/>
      <c r="I47" s="1425">
        <f t="shared" si="9"/>
        <v>0</v>
      </c>
      <c r="J47" s="1426">
        <f t="shared" si="4"/>
        <v>0</v>
      </c>
      <c r="L47" s="117"/>
      <c r="M47" s="171">
        <f t="shared" si="10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11"/>
        <v>0</v>
      </c>
      <c r="U47" s="17">
        <f t="shared" si="5"/>
        <v>0</v>
      </c>
      <c r="W47" s="117"/>
      <c r="X47" s="171">
        <f t="shared" si="12"/>
        <v>0</v>
      </c>
      <c r="Y47" s="15"/>
      <c r="Z47" s="67"/>
      <c r="AA47" s="188"/>
      <c r="AB47" s="67">
        <f t="shared" si="2"/>
        <v>0</v>
      </c>
      <c r="AC47" s="1428"/>
      <c r="AD47" s="1429"/>
      <c r="AE47" s="1425">
        <f t="shared" si="13"/>
        <v>5.1159076974727213E-13</v>
      </c>
      <c r="AF47" s="1426">
        <f t="shared" si="6"/>
        <v>0</v>
      </c>
      <c r="AH47" s="117"/>
      <c r="AI47" s="171">
        <f t="shared" si="14"/>
        <v>183</v>
      </c>
      <c r="AJ47" s="15"/>
      <c r="AK47" s="67"/>
      <c r="AL47" s="188"/>
      <c r="AM47" s="67">
        <f t="shared" si="3"/>
        <v>0</v>
      </c>
      <c r="AN47" s="68"/>
      <c r="AO47" s="69"/>
      <c r="AP47" s="101">
        <f t="shared" si="15"/>
        <v>3642.9309999999978</v>
      </c>
      <c r="AQ47" s="17">
        <f t="shared" si="7"/>
        <v>0</v>
      </c>
    </row>
    <row r="48" spans="1:43" x14ac:dyDescent="0.25">
      <c r="A48" s="117"/>
      <c r="B48" s="171">
        <f t="shared" si="8"/>
        <v>0</v>
      </c>
      <c r="C48" s="15"/>
      <c r="D48" s="781"/>
      <c r="E48" s="782"/>
      <c r="F48" s="781">
        <f t="shared" si="0"/>
        <v>0</v>
      </c>
      <c r="G48" s="1423"/>
      <c r="H48" s="1424"/>
      <c r="I48" s="1425">
        <f t="shared" si="9"/>
        <v>0</v>
      </c>
      <c r="J48" s="1426">
        <f t="shared" si="4"/>
        <v>0</v>
      </c>
      <c r="L48" s="117"/>
      <c r="M48" s="171">
        <f t="shared" si="10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11"/>
        <v>0</v>
      </c>
      <c r="U48" s="17">
        <f t="shared" si="5"/>
        <v>0</v>
      </c>
      <c r="W48" s="117"/>
      <c r="X48" s="171">
        <f t="shared" si="12"/>
        <v>0</v>
      </c>
      <c r="Y48" s="15"/>
      <c r="Z48" s="67"/>
      <c r="AA48" s="188"/>
      <c r="AB48" s="67">
        <f t="shared" si="2"/>
        <v>0</v>
      </c>
      <c r="AC48" s="1428"/>
      <c r="AD48" s="1429"/>
      <c r="AE48" s="1425">
        <f t="shared" si="13"/>
        <v>5.1159076974727213E-13</v>
      </c>
      <c r="AF48" s="1426">
        <f t="shared" si="6"/>
        <v>0</v>
      </c>
      <c r="AH48" s="117"/>
      <c r="AI48" s="171">
        <f t="shared" si="14"/>
        <v>183</v>
      </c>
      <c r="AJ48" s="15"/>
      <c r="AK48" s="67"/>
      <c r="AL48" s="188"/>
      <c r="AM48" s="67">
        <f t="shared" si="3"/>
        <v>0</v>
      </c>
      <c r="AN48" s="68"/>
      <c r="AO48" s="69"/>
      <c r="AP48" s="101">
        <f t="shared" si="15"/>
        <v>3642.9309999999978</v>
      </c>
      <c r="AQ48" s="17">
        <f t="shared" si="7"/>
        <v>0</v>
      </c>
    </row>
    <row r="49" spans="1:43" x14ac:dyDescent="0.25">
      <c r="A49" s="117"/>
      <c r="B49" s="171">
        <f t="shared" si="8"/>
        <v>0</v>
      </c>
      <c r="C49" s="15"/>
      <c r="D49" s="781"/>
      <c r="E49" s="782"/>
      <c r="F49" s="781">
        <f t="shared" si="0"/>
        <v>0</v>
      </c>
      <c r="G49" s="708"/>
      <c r="H49" s="709"/>
      <c r="I49" s="101">
        <f t="shared" si="9"/>
        <v>0</v>
      </c>
      <c r="J49" s="17">
        <f t="shared" si="4"/>
        <v>0</v>
      </c>
      <c r="L49" s="117"/>
      <c r="M49" s="171">
        <f t="shared" si="10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11"/>
        <v>0</v>
      </c>
      <c r="U49" s="17">
        <f t="shared" si="5"/>
        <v>0</v>
      </c>
      <c r="W49" s="117"/>
      <c r="X49" s="171">
        <f t="shared" si="12"/>
        <v>0</v>
      </c>
      <c r="Y49" s="15"/>
      <c r="Z49" s="67"/>
      <c r="AA49" s="188"/>
      <c r="AB49" s="67">
        <f t="shared" si="2"/>
        <v>0</v>
      </c>
      <c r="AC49" s="1428"/>
      <c r="AD49" s="1429"/>
      <c r="AE49" s="1425">
        <f t="shared" si="13"/>
        <v>5.1159076974727213E-13</v>
      </c>
      <c r="AF49" s="1426">
        <f t="shared" si="6"/>
        <v>0</v>
      </c>
      <c r="AH49" s="117"/>
      <c r="AI49" s="171">
        <f t="shared" si="14"/>
        <v>183</v>
      </c>
      <c r="AJ49" s="15"/>
      <c r="AK49" s="67"/>
      <c r="AL49" s="188"/>
      <c r="AM49" s="67">
        <f t="shared" si="3"/>
        <v>0</v>
      </c>
      <c r="AN49" s="68"/>
      <c r="AO49" s="69"/>
      <c r="AP49" s="101">
        <f t="shared" si="15"/>
        <v>3642.9309999999978</v>
      </c>
      <c r="AQ49" s="17">
        <f t="shared" si="7"/>
        <v>0</v>
      </c>
    </row>
    <row r="50" spans="1:43" x14ac:dyDescent="0.25">
      <c r="A50" s="117"/>
      <c r="B50" s="171">
        <f t="shared" si="8"/>
        <v>0</v>
      </c>
      <c r="C50" s="15"/>
      <c r="D50" s="781"/>
      <c r="E50" s="782"/>
      <c r="F50" s="781">
        <f t="shared" si="0"/>
        <v>0</v>
      </c>
      <c r="G50" s="708"/>
      <c r="H50" s="709"/>
      <c r="I50" s="101">
        <f t="shared" si="9"/>
        <v>0</v>
      </c>
      <c r="J50" s="17">
        <f t="shared" si="4"/>
        <v>0</v>
      </c>
      <c r="L50" s="117"/>
      <c r="M50" s="171">
        <f t="shared" si="10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11"/>
        <v>0</v>
      </c>
      <c r="U50" s="17">
        <f t="shared" si="5"/>
        <v>0</v>
      </c>
      <c r="W50" s="117"/>
      <c r="X50" s="171">
        <f t="shared" si="12"/>
        <v>0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3"/>
        <v>5.1159076974727213E-13</v>
      </c>
      <c r="AF50" s="17">
        <f t="shared" si="6"/>
        <v>0</v>
      </c>
      <c r="AH50" s="117"/>
      <c r="AI50" s="171">
        <f t="shared" si="14"/>
        <v>183</v>
      </c>
      <c r="AJ50" s="15"/>
      <c r="AK50" s="67"/>
      <c r="AL50" s="188"/>
      <c r="AM50" s="67">
        <f t="shared" si="3"/>
        <v>0</v>
      </c>
      <c r="AN50" s="68"/>
      <c r="AO50" s="69"/>
      <c r="AP50" s="101">
        <f t="shared" si="15"/>
        <v>3642.9309999999978</v>
      </c>
      <c r="AQ50" s="17">
        <f t="shared" si="7"/>
        <v>0</v>
      </c>
    </row>
    <row r="51" spans="1:43" x14ac:dyDescent="0.25">
      <c r="A51" s="117"/>
      <c r="B51" s="171">
        <f t="shared" si="8"/>
        <v>0</v>
      </c>
      <c r="C51" s="15"/>
      <c r="D51" s="781"/>
      <c r="E51" s="782"/>
      <c r="F51" s="781">
        <f t="shared" si="0"/>
        <v>0</v>
      </c>
      <c r="G51" s="708"/>
      <c r="H51" s="709"/>
      <c r="I51" s="101">
        <f t="shared" si="9"/>
        <v>0</v>
      </c>
      <c r="J51" s="17">
        <f t="shared" si="4"/>
        <v>0</v>
      </c>
      <c r="L51" s="117"/>
      <c r="M51" s="171">
        <f t="shared" si="10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11"/>
        <v>0</v>
      </c>
      <c r="U51" s="17">
        <f t="shared" si="5"/>
        <v>0</v>
      </c>
      <c r="W51" s="117"/>
      <c r="X51" s="171">
        <f t="shared" si="12"/>
        <v>0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3"/>
        <v>5.1159076974727213E-13</v>
      </c>
      <c r="AF51" s="17">
        <f t="shared" si="6"/>
        <v>0</v>
      </c>
      <c r="AH51" s="117"/>
      <c r="AI51" s="171">
        <f t="shared" si="14"/>
        <v>183</v>
      </c>
      <c r="AJ51" s="15"/>
      <c r="AK51" s="67"/>
      <c r="AL51" s="188"/>
      <c r="AM51" s="67">
        <f t="shared" si="3"/>
        <v>0</v>
      </c>
      <c r="AN51" s="68"/>
      <c r="AO51" s="69"/>
      <c r="AP51" s="101">
        <f t="shared" si="15"/>
        <v>3642.9309999999978</v>
      </c>
      <c r="AQ51" s="17">
        <f t="shared" si="7"/>
        <v>0</v>
      </c>
    </row>
    <row r="52" spans="1:43" x14ac:dyDescent="0.25">
      <c r="A52" s="117"/>
      <c r="B52" s="171">
        <f t="shared" si="8"/>
        <v>0</v>
      </c>
      <c r="C52" s="15"/>
      <c r="D52" s="781"/>
      <c r="E52" s="782"/>
      <c r="F52" s="781">
        <f t="shared" si="0"/>
        <v>0</v>
      </c>
      <c r="G52" s="708"/>
      <c r="H52" s="709"/>
      <c r="I52" s="101">
        <f t="shared" si="9"/>
        <v>0</v>
      </c>
      <c r="J52" s="17">
        <f t="shared" si="4"/>
        <v>0</v>
      </c>
      <c r="L52" s="117"/>
      <c r="M52" s="171">
        <f t="shared" si="10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11"/>
        <v>0</v>
      </c>
      <c r="U52" s="17">
        <f t="shared" si="5"/>
        <v>0</v>
      </c>
      <c r="W52" s="117"/>
      <c r="X52" s="171">
        <f t="shared" si="12"/>
        <v>0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3"/>
        <v>5.1159076974727213E-13</v>
      </c>
      <c r="AF52" s="17">
        <f t="shared" si="6"/>
        <v>0</v>
      </c>
      <c r="AH52" s="117"/>
      <c r="AI52" s="171">
        <f t="shared" si="14"/>
        <v>183</v>
      </c>
      <c r="AJ52" s="15"/>
      <c r="AK52" s="67"/>
      <c r="AL52" s="188"/>
      <c r="AM52" s="67">
        <f t="shared" si="3"/>
        <v>0</v>
      </c>
      <c r="AN52" s="68"/>
      <c r="AO52" s="69"/>
      <c r="AP52" s="101">
        <f t="shared" si="15"/>
        <v>3642.9309999999978</v>
      </c>
      <c r="AQ52" s="17">
        <f t="shared" si="7"/>
        <v>0</v>
      </c>
    </row>
    <row r="53" spans="1:43" x14ac:dyDescent="0.25">
      <c r="A53" s="117"/>
      <c r="B53" s="171">
        <f t="shared" si="8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0</v>
      </c>
      <c r="J53" s="17">
        <f t="shared" si="4"/>
        <v>0</v>
      </c>
      <c r="L53" s="117"/>
      <c r="M53" s="171">
        <f t="shared" si="10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11"/>
        <v>0</v>
      </c>
      <c r="U53" s="17">
        <f t="shared" si="5"/>
        <v>0</v>
      </c>
      <c r="W53" s="117"/>
      <c r="X53" s="171">
        <f t="shared" si="12"/>
        <v>0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3"/>
        <v>5.1159076974727213E-13</v>
      </c>
      <c r="AF53" s="17">
        <f t="shared" si="6"/>
        <v>0</v>
      </c>
      <c r="AH53" s="117"/>
      <c r="AI53" s="171">
        <f t="shared" si="14"/>
        <v>183</v>
      </c>
      <c r="AJ53" s="15"/>
      <c r="AK53" s="67"/>
      <c r="AL53" s="188"/>
      <c r="AM53" s="67">
        <f t="shared" si="3"/>
        <v>0</v>
      </c>
      <c r="AN53" s="68"/>
      <c r="AO53" s="69"/>
      <c r="AP53" s="101">
        <f t="shared" si="15"/>
        <v>3642.9309999999978</v>
      </c>
      <c r="AQ53" s="17">
        <f t="shared" si="7"/>
        <v>0</v>
      </c>
    </row>
    <row r="54" spans="1:43" x14ac:dyDescent="0.25">
      <c r="A54" s="117"/>
      <c r="B54" s="171">
        <f t="shared" si="8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0</v>
      </c>
      <c r="J54" s="17">
        <f t="shared" si="4"/>
        <v>0</v>
      </c>
      <c r="L54" s="117"/>
      <c r="M54" s="171">
        <f t="shared" si="10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11"/>
        <v>0</v>
      </c>
      <c r="U54" s="17">
        <f t="shared" si="5"/>
        <v>0</v>
      </c>
      <c r="W54" s="117"/>
      <c r="X54" s="171">
        <f t="shared" si="12"/>
        <v>0</v>
      </c>
      <c r="Y54" s="15"/>
      <c r="Z54" s="67"/>
      <c r="AA54" s="188"/>
      <c r="AB54" s="67">
        <v>0</v>
      </c>
      <c r="AC54" s="68"/>
      <c r="AD54" s="69"/>
      <c r="AE54" s="101">
        <f t="shared" si="13"/>
        <v>5.1159076974727213E-13</v>
      </c>
      <c r="AF54" s="17">
        <f t="shared" si="6"/>
        <v>0</v>
      </c>
      <c r="AH54" s="117"/>
      <c r="AI54" s="171">
        <f t="shared" si="14"/>
        <v>183</v>
      </c>
      <c r="AJ54" s="15"/>
      <c r="AK54" s="67"/>
      <c r="AL54" s="188"/>
      <c r="AM54" s="67">
        <v>0</v>
      </c>
      <c r="AN54" s="68"/>
      <c r="AO54" s="69"/>
      <c r="AP54" s="101">
        <f t="shared" si="15"/>
        <v>3642.9309999999978</v>
      </c>
      <c r="AQ54" s="17">
        <f t="shared" si="7"/>
        <v>0</v>
      </c>
    </row>
    <row r="55" spans="1:43" x14ac:dyDescent="0.25">
      <c r="A55" s="117"/>
      <c r="B55" s="171">
        <f t="shared" si="8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0</v>
      </c>
      <c r="J55" s="17">
        <f t="shared" si="4"/>
        <v>0</v>
      </c>
      <c r="L55" s="117"/>
      <c r="M55" s="171">
        <f t="shared" si="10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11"/>
        <v>0</v>
      </c>
      <c r="U55" s="17">
        <f t="shared" si="5"/>
        <v>0</v>
      </c>
      <c r="W55" s="117"/>
      <c r="X55" s="171">
        <f t="shared" si="12"/>
        <v>0</v>
      </c>
      <c r="Y55" s="15"/>
      <c r="Z55" s="67"/>
      <c r="AA55" s="188"/>
      <c r="AB55" s="67">
        <f t="shared" ref="AB55:AB60" si="18">Z55</f>
        <v>0</v>
      </c>
      <c r="AC55" s="68"/>
      <c r="AD55" s="69"/>
      <c r="AE55" s="101">
        <f t="shared" si="13"/>
        <v>5.1159076974727213E-13</v>
      </c>
      <c r="AF55" s="17">
        <f t="shared" si="6"/>
        <v>0</v>
      </c>
      <c r="AH55" s="117"/>
      <c r="AI55" s="171">
        <f t="shared" si="14"/>
        <v>183</v>
      </c>
      <c r="AJ55" s="15"/>
      <c r="AK55" s="67"/>
      <c r="AL55" s="188"/>
      <c r="AM55" s="67">
        <f t="shared" ref="AM55:AM60" si="19">AK55</f>
        <v>0</v>
      </c>
      <c r="AN55" s="68"/>
      <c r="AO55" s="69"/>
      <c r="AP55" s="101">
        <f t="shared" si="15"/>
        <v>3642.9309999999978</v>
      </c>
      <c r="AQ55" s="17">
        <f t="shared" si="7"/>
        <v>0</v>
      </c>
    </row>
    <row r="56" spans="1:43" x14ac:dyDescent="0.25">
      <c r="A56" s="117"/>
      <c r="B56" s="171">
        <f t="shared" si="8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0</v>
      </c>
      <c r="J56" s="17">
        <f t="shared" si="4"/>
        <v>0</v>
      </c>
      <c r="L56" s="117"/>
      <c r="M56" s="171">
        <f t="shared" si="10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11"/>
        <v>0</v>
      </c>
      <c r="U56" s="17">
        <f t="shared" si="5"/>
        <v>0</v>
      </c>
      <c r="W56" s="117"/>
      <c r="X56" s="171">
        <f t="shared" si="12"/>
        <v>0</v>
      </c>
      <c r="Y56" s="15"/>
      <c r="Z56" s="67"/>
      <c r="AA56" s="188"/>
      <c r="AB56" s="67">
        <f t="shared" si="18"/>
        <v>0</v>
      </c>
      <c r="AC56" s="68"/>
      <c r="AD56" s="69"/>
      <c r="AE56" s="101">
        <f t="shared" si="13"/>
        <v>5.1159076974727213E-13</v>
      </c>
      <c r="AF56" s="17">
        <f t="shared" si="6"/>
        <v>0</v>
      </c>
      <c r="AH56" s="117"/>
      <c r="AI56" s="171">
        <f t="shared" si="14"/>
        <v>183</v>
      </c>
      <c r="AJ56" s="15"/>
      <c r="AK56" s="67"/>
      <c r="AL56" s="188"/>
      <c r="AM56" s="67">
        <f t="shared" si="19"/>
        <v>0</v>
      </c>
      <c r="AN56" s="68"/>
      <c r="AO56" s="69"/>
      <c r="AP56" s="101">
        <f t="shared" si="15"/>
        <v>3642.9309999999978</v>
      </c>
      <c r="AQ56" s="17">
        <f t="shared" si="7"/>
        <v>0</v>
      </c>
    </row>
    <row r="57" spans="1:43" x14ac:dyDescent="0.25">
      <c r="A57" s="117"/>
      <c r="B57" s="171">
        <f t="shared" si="8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0</v>
      </c>
      <c r="J57" s="17">
        <f t="shared" si="4"/>
        <v>0</v>
      </c>
      <c r="L57" s="117"/>
      <c r="M57" s="171">
        <f t="shared" si="10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11"/>
        <v>0</v>
      </c>
      <c r="U57" s="17">
        <f t="shared" si="5"/>
        <v>0</v>
      </c>
      <c r="W57" s="117"/>
      <c r="X57" s="171">
        <f t="shared" si="12"/>
        <v>0</v>
      </c>
      <c r="Y57" s="15"/>
      <c r="Z57" s="67"/>
      <c r="AA57" s="188"/>
      <c r="AB57" s="67">
        <f t="shared" si="18"/>
        <v>0</v>
      </c>
      <c r="AC57" s="68"/>
      <c r="AD57" s="69"/>
      <c r="AE57" s="101">
        <f t="shared" si="13"/>
        <v>5.1159076974727213E-13</v>
      </c>
      <c r="AF57" s="17">
        <f t="shared" si="6"/>
        <v>0</v>
      </c>
      <c r="AH57" s="117"/>
      <c r="AI57" s="171">
        <f t="shared" si="14"/>
        <v>183</v>
      </c>
      <c r="AJ57" s="15"/>
      <c r="AK57" s="67"/>
      <c r="AL57" s="188"/>
      <c r="AM57" s="67">
        <f t="shared" si="19"/>
        <v>0</v>
      </c>
      <c r="AN57" s="68"/>
      <c r="AO57" s="69"/>
      <c r="AP57" s="101">
        <f t="shared" si="15"/>
        <v>3642.9309999999978</v>
      </c>
      <c r="AQ57" s="17">
        <f t="shared" si="7"/>
        <v>0</v>
      </c>
    </row>
    <row r="58" spans="1:43" x14ac:dyDescent="0.25">
      <c r="A58" s="117"/>
      <c r="B58" s="171">
        <f t="shared" si="8"/>
        <v>0</v>
      </c>
      <c r="C58" s="15"/>
      <c r="D58" s="67"/>
      <c r="E58" s="188"/>
      <c r="F58" s="67">
        <v>0</v>
      </c>
      <c r="G58" s="68"/>
      <c r="H58" s="69"/>
      <c r="I58" s="101">
        <f t="shared" si="9"/>
        <v>0</v>
      </c>
      <c r="J58" s="17">
        <f t="shared" si="4"/>
        <v>0</v>
      </c>
      <c r="L58" s="117"/>
      <c r="M58" s="171">
        <f t="shared" si="10"/>
        <v>0</v>
      </c>
      <c r="N58" s="15"/>
      <c r="O58" s="67"/>
      <c r="P58" s="188"/>
      <c r="Q58" s="67">
        <v>0</v>
      </c>
      <c r="R58" s="68"/>
      <c r="S58" s="69"/>
      <c r="T58" s="101">
        <f t="shared" si="11"/>
        <v>0</v>
      </c>
      <c r="U58" s="17">
        <f t="shared" si="5"/>
        <v>0</v>
      </c>
      <c r="W58" s="117"/>
      <c r="X58" s="171">
        <f t="shared" si="12"/>
        <v>0</v>
      </c>
      <c r="Y58" s="15"/>
      <c r="Z58" s="67"/>
      <c r="AA58" s="188"/>
      <c r="AB58" s="67">
        <f t="shared" si="18"/>
        <v>0</v>
      </c>
      <c r="AC58" s="68"/>
      <c r="AD58" s="69"/>
      <c r="AE58" s="101">
        <f t="shared" si="13"/>
        <v>5.1159076974727213E-13</v>
      </c>
      <c r="AF58" s="17">
        <f t="shared" si="6"/>
        <v>0</v>
      </c>
      <c r="AH58" s="117"/>
      <c r="AI58" s="171">
        <f t="shared" si="14"/>
        <v>183</v>
      </c>
      <c r="AJ58" s="15"/>
      <c r="AK58" s="67"/>
      <c r="AL58" s="188"/>
      <c r="AM58" s="67">
        <f t="shared" si="19"/>
        <v>0</v>
      </c>
      <c r="AN58" s="68"/>
      <c r="AO58" s="69"/>
      <c r="AP58" s="101">
        <f t="shared" si="15"/>
        <v>3642.9309999999978</v>
      </c>
      <c r="AQ58" s="17">
        <f t="shared" si="7"/>
        <v>0</v>
      </c>
    </row>
    <row r="59" spans="1:43" x14ac:dyDescent="0.25">
      <c r="A59" s="117"/>
      <c r="B59" s="171">
        <f t="shared" si="8"/>
        <v>0</v>
      </c>
      <c r="C59" s="15"/>
      <c r="D59" s="67"/>
      <c r="E59" s="188"/>
      <c r="F59" s="67">
        <f t="shared" ref="F59:F74" si="20">D59</f>
        <v>0</v>
      </c>
      <c r="G59" s="68"/>
      <c r="H59" s="69"/>
      <c r="I59" s="101">
        <f t="shared" si="9"/>
        <v>0</v>
      </c>
      <c r="J59" s="17">
        <f t="shared" si="4"/>
        <v>0</v>
      </c>
      <c r="L59" s="117"/>
      <c r="M59" s="171">
        <f t="shared" si="10"/>
        <v>0</v>
      </c>
      <c r="N59" s="15"/>
      <c r="O59" s="67"/>
      <c r="P59" s="188"/>
      <c r="Q59" s="67">
        <f t="shared" ref="Q59:Q74" si="21">O59</f>
        <v>0</v>
      </c>
      <c r="R59" s="68"/>
      <c r="S59" s="69"/>
      <c r="T59" s="101">
        <f t="shared" si="11"/>
        <v>0</v>
      </c>
      <c r="U59" s="17">
        <f t="shared" si="5"/>
        <v>0</v>
      </c>
      <c r="W59" s="117"/>
      <c r="X59" s="171">
        <f t="shared" si="12"/>
        <v>0</v>
      </c>
      <c r="Y59" s="15"/>
      <c r="Z59" s="67"/>
      <c r="AA59" s="188"/>
      <c r="AB59" s="870">
        <f t="shared" si="18"/>
        <v>0</v>
      </c>
      <c r="AC59" s="844"/>
      <c r="AD59" s="859"/>
      <c r="AE59" s="101">
        <f t="shared" si="13"/>
        <v>5.1159076974727213E-13</v>
      </c>
      <c r="AF59" s="17">
        <f t="shared" si="6"/>
        <v>0</v>
      </c>
      <c r="AH59" s="117"/>
      <c r="AI59" s="171">
        <f t="shared" si="14"/>
        <v>183</v>
      </c>
      <c r="AJ59" s="15"/>
      <c r="AK59" s="67"/>
      <c r="AL59" s="188"/>
      <c r="AM59" s="870">
        <f t="shared" si="19"/>
        <v>0</v>
      </c>
      <c r="AN59" s="844"/>
      <c r="AO59" s="859"/>
      <c r="AP59" s="101">
        <f t="shared" si="15"/>
        <v>3642.9309999999978</v>
      </c>
      <c r="AQ59" s="17">
        <f t="shared" si="7"/>
        <v>0</v>
      </c>
    </row>
    <row r="60" spans="1:43" x14ac:dyDescent="0.25">
      <c r="A60" s="117"/>
      <c r="B60" s="171">
        <f t="shared" si="8"/>
        <v>0</v>
      </c>
      <c r="C60" s="15"/>
      <c r="D60" s="67"/>
      <c r="E60" s="188"/>
      <c r="F60" s="67">
        <f t="shared" si="20"/>
        <v>0</v>
      </c>
      <c r="G60" s="68"/>
      <c r="H60" s="69"/>
      <c r="I60" s="101">
        <f t="shared" si="9"/>
        <v>0</v>
      </c>
      <c r="J60" s="17">
        <f t="shared" si="4"/>
        <v>0</v>
      </c>
      <c r="L60" s="117"/>
      <c r="M60" s="171">
        <f t="shared" si="10"/>
        <v>0</v>
      </c>
      <c r="N60" s="15"/>
      <c r="O60" s="67"/>
      <c r="P60" s="188"/>
      <c r="Q60" s="67">
        <f t="shared" si="21"/>
        <v>0</v>
      </c>
      <c r="R60" s="68"/>
      <c r="S60" s="69"/>
      <c r="T60" s="101">
        <f t="shared" si="11"/>
        <v>0</v>
      </c>
      <c r="U60" s="17">
        <f t="shared" si="5"/>
        <v>0</v>
      </c>
      <c r="W60" s="117"/>
      <c r="X60" s="171">
        <f t="shared" si="12"/>
        <v>0</v>
      </c>
      <c r="Y60" s="990"/>
      <c r="Z60" s="870"/>
      <c r="AA60" s="979"/>
      <c r="AB60" s="870">
        <f t="shared" si="18"/>
        <v>0</v>
      </c>
      <c r="AC60" s="844"/>
      <c r="AD60" s="859"/>
      <c r="AE60" s="101">
        <f t="shared" si="13"/>
        <v>5.1159076974727213E-13</v>
      </c>
      <c r="AF60" s="17">
        <f t="shared" si="6"/>
        <v>0</v>
      </c>
      <c r="AH60" s="117"/>
      <c r="AI60" s="171">
        <f t="shared" si="14"/>
        <v>183</v>
      </c>
      <c r="AJ60" s="990"/>
      <c r="AK60" s="870"/>
      <c r="AL60" s="979"/>
      <c r="AM60" s="870">
        <f t="shared" si="19"/>
        <v>0</v>
      </c>
      <c r="AN60" s="844"/>
      <c r="AO60" s="859"/>
      <c r="AP60" s="101">
        <f t="shared" si="15"/>
        <v>3642.9309999999978</v>
      </c>
      <c r="AQ60" s="17">
        <f t="shared" si="7"/>
        <v>0</v>
      </c>
    </row>
    <row r="61" spans="1:43" x14ac:dyDescent="0.25">
      <c r="A61" s="117"/>
      <c r="B61" s="171">
        <f t="shared" si="8"/>
        <v>0</v>
      </c>
      <c r="C61" s="15"/>
      <c r="D61" s="67"/>
      <c r="E61" s="188"/>
      <c r="F61" s="67">
        <f t="shared" si="20"/>
        <v>0</v>
      </c>
      <c r="G61" s="68"/>
      <c r="H61" s="69"/>
      <c r="I61" s="101">
        <f t="shared" si="9"/>
        <v>0</v>
      </c>
      <c r="J61" s="17">
        <f t="shared" si="4"/>
        <v>0</v>
      </c>
      <c r="L61" s="117"/>
      <c r="M61" s="171">
        <f t="shared" si="10"/>
        <v>0</v>
      </c>
      <c r="N61" s="15"/>
      <c r="O61" s="67"/>
      <c r="P61" s="188"/>
      <c r="Q61" s="67">
        <f t="shared" si="21"/>
        <v>0</v>
      </c>
      <c r="R61" s="68"/>
      <c r="S61" s="69"/>
      <c r="T61" s="101">
        <f t="shared" si="11"/>
        <v>0</v>
      </c>
      <c r="U61" s="17">
        <f t="shared" si="5"/>
        <v>0</v>
      </c>
      <c r="W61" s="117"/>
      <c r="X61" s="171">
        <f t="shared" si="12"/>
        <v>0</v>
      </c>
      <c r="Y61" s="15"/>
      <c r="Z61" s="67"/>
      <c r="AA61" s="188"/>
      <c r="AB61" s="67">
        <f t="shared" ref="AB61:AB74" si="22">Z61</f>
        <v>0</v>
      </c>
      <c r="AC61" s="68"/>
      <c r="AD61" s="69"/>
      <c r="AE61" s="101">
        <f t="shared" si="13"/>
        <v>5.1159076974727213E-13</v>
      </c>
      <c r="AF61" s="17">
        <f t="shared" si="6"/>
        <v>0</v>
      </c>
      <c r="AH61" s="117"/>
      <c r="AI61" s="171">
        <f t="shared" si="14"/>
        <v>183</v>
      </c>
      <c r="AJ61" s="15"/>
      <c r="AK61" s="67"/>
      <c r="AL61" s="188"/>
      <c r="AM61" s="67">
        <f t="shared" ref="AM61:AM74" si="23">AK61</f>
        <v>0</v>
      </c>
      <c r="AN61" s="68"/>
      <c r="AO61" s="69"/>
      <c r="AP61" s="101">
        <f t="shared" si="15"/>
        <v>3642.9309999999978</v>
      </c>
      <c r="AQ61" s="17">
        <f t="shared" si="7"/>
        <v>0</v>
      </c>
    </row>
    <row r="62" spans="1:43" x14ac:dyDescent="0.25">
      <c r="A62" s="117"/>
      <c r="B62" s="171">
        <f t="shared" si="8"/>
        <v>0</v>
      </c>
      <c r="C62" s="15"/>
      <c r="D62" s="67"/>
      <c r="E62" s="188"/>
      <c r="F62" s="67">
        <f t="shared" si="20"/>
        <v>0</v>
      </c>
      <c r="G62" s="68"/>
      <c r="H62" s="69"/>
      <c r="I62" s="101">
        <f t="shared" si="9"/>
        <v>0</v>
      </c>
      <c r="J62" s="17">
        <f t="shared" si="4"/>
        <v>0</v>
      </c>
      <c r="L62" s="117"/>
      <c r="M62" s="171">
        <f t="shared" si="10"/>
        <v>0</v>
      </c>
      <c r="N62" s="15"/>
      <c r="O62" s="67"/>
      <c r="P62" s="188"/>
      <c r="Q62" s="67">
        <f t="shared" si="21"/>
        <v>0</v>
      </c>
      <c r="R62" s="68"/>
      <c r="S62" s="69"/>
      <c r="T62" s="101">
        <f t="shared" si="11"/>
        <v>0</v>
      </c>
      <c r="U62" s="17">
        <f t="shared" si="5"/>
        <v>0</v>
      </c>
      <c r="W62" s="117"/>
      <c r="X62" s="171">
        <f t="shared" si="12"/>
        <v>0</v>
      </c>
      <c r="Y62" s="15"/>
      <c r="Z62" s="67"/>
      <c r="AA62" s="188"/>
      <c r="AB62" s="67">
        <f t="shared" si="22"/>
        <v>0</v>
      </c>
      <c r="AC62" s="68"/>
      <c r="AD62" s="69"/>
      <c r="AE62" s="101">
        <f t="shared" si="13"/>
        <v>5.1159076974727213E-13</v>
      </c>
      <c r="AF62" s="17">
        <f t="shared" si="6"/>
        <v>0</v>
      </c>
      <c r="AH62" s="117"/>
      <c r="AI62" s="171">
        <f t="shared" si="14"/>
        <v>183</v>
      </c>
      <c r="AJ62" s="15"/>
      <c r="AK62" s="67"/>
      <c r="AL62" s="188"/>
      <c r="AM62" s="67">
        <f t="shared" si="23"/>
        <v>0</v>
      </c>
      <c r="AN62" s="68"/>
      <c r="AO62" s="69"/>
      <c r="AP62" s="101">
        <f t="shared" si="15"/>
        <v>3642.9309999999978</v>
      </c>
      <c r="AQ62" s="17">
        <f t="shared" si="7"/>
        <v>0</v>
      </c>
    </row>
    <row r="63" spans="1:43" x14ac:dyDescent="0.25">
      <c r="A63" s="117"/>
      <c r="B63" s="171">
        <f t="shared" si="8"/>
        <v>0</v>
      </c>
      <c r="C63" s="15"/>
      <c r="D63" s="67"/>
      <c r="E63" s="188"/>
      <c r="F63" s="67">
        <f t="shared" si="20"/>
        <v>0</v>
      </c>
      <c r="G63" s="68"/>
      <c r="H63" s="69"/>
      <c r="I63" s="101">
        <f t="shared" si="9"/>
        <v>0</v>
      </c>
      <c r="J63" s="17">
        <f t="shared" si="4"/>
        <v>0</v>
      </c>
      <c r="L63" s="117"/>
      <c r="M63" s="171">
        <f t="shared" si="10"/>
        <v>0</v>
      </c>
      <c r="N63" s="15"/>
      <c r="O63" s="67"/>
      <c r="P63" s="188"/>
      <c r="Q63" s="67">
        <f t="shared" si="21"/>
        <v>0</v>
      </c>
      <c r="R63" s="68"/>
      <c r="S63" s="69"/>
      <c r="T63" s="101">
        <f t="shared" si="11"/>
        <v>0</v>
      </c>
      <c r="U63" s="17">
        <f t="shared" si="5"/>
        <v>0</v>
      </c>
      <c r="W63" s="117"/>
      <c r="X63" s="171">
        <f t="shared" si="12"/>
        <v>0</v>
      </c>
      <c r="Y63" s="15"/>
      <c r="Z63" s="67"/>
      <c r="AA63" s="188"/>
      <c r="AB63" s="67">
        <f t="shared" si="22"/>
        <v>0</v>
      </c>
      <c r="AC63" s="68"/>
      <c r="AD63" s="69"/>
      <c r="AE63" s="101">
        <f t="shared" si="13"/>
        <v>5.1159076974727213E-13</v>
      </c>
      <c r="AF63" s="17">
        <f t="shared" si="6"/>
        <v>0</v>
      </c>
      <c r="AH63" s="117"/>
      <c r="AI63" s="171">
        <f t="shared" si="14"/>
        <v>183</v>
      </c>
      <c r="AJ63" s="15"/>
      <c r="AK63" s="67"/>
      <c r="AL63" s="188"/>
      <c r="AM63" s="67">
        <f t="shared" si="23"/>
        <v>0</v>
      </c>
      <c r="AN63" s="68"/>
      <c r="AO63" s="69"/>
      <c r="AP63" s="101">
        <f t="shared" si="15"/>
        <v>3642.9309999999978</v>
      </c>
      <c r="AQ63" s="17">
        <f t="shared" si="7"/>
        <v>0</v>
      </c>
    </row>
    <row r="64" spans="1:43" x14ac:dyDescent="0.25">
      <c r="A64" s="117"/>
      <c r="B64" s="171">
        <f t="shared" si="8"/>
        <v>0</v>
      </c>
      <c r="C64" s="15"/>
      <c r="D64" s="67"/>
      <c r="E64" s="188"/>
      <c r="F64" s="67">
        <f t="shared" si="20"/>
        <v>0</v>
      </c>
      <c r="G64" s="68"/>
      <c r="H64" s="69"/>
      <c r="I64" s="101">
        <f t="shared" si="9"/>
        <v>0</v>
      </c>
      <c r="J64" s="17">
        <f t="shared" si="4"/>
        <v>0</v>
      </c>
      <c r="L64" s="117"/>
      <c r="M64" s="171">
        <f t="shared" si="10"/>
        <v>0</v>
      </c>
      <c r="N64" s="15"/>
      <c r="O64" s="67"/>
      <c r="P64" s="188"/>
      <c r="Q64" s="67">
        <f t="shared" si="21"/>
        <v>0</v>
      </c>
      <c r="R64" s="68"/>
      <c r="S64" s="69"/>
      <c r="T64" s="101">
        <f t="shared" si="11"/>
        <v>0</v>
      </c>
      <c r="U64" s="17">
        <f t="shared" si="5"/>
        <v>0</v>
      </c>
      <c r="W64" s="117"/>
      <c r="X64" s="171">
        <f t="shared" si="12"/>
        <v>0</v>
      </c>
      <c r="Y64" s="15"/>
      <c r="Z64" s="67"/>
      <c r="AA64" s="188"/>
      <c r="AB64" s="67">
        <f t="shared" si="22"/>
        <v>0</v>
      </c>
      <c r="AC64" s="68"/>
      <c r="AD64" s="69"/>
      <c r="AE64" s="101">
        <f t="shared" si="13"/>
        <v>5.1159076974727213E-13</v>
      </c>
      <c r="AF64" s="17">
        <f t="shared" si="6"/>
        <v>0</v>
      </c>
      <c r="AH64" s="117"/>
      <c r="AI64" s="171">
        <f t="shared" si="14"/>
        <v>183</v>
      </c>
      <c r="AJ64" s="15"/>
      <c r="AK64" s="67"/>
      <c r="AL64" s="188"/>
      <c r="AM64" s="67">
        <f t="shared" si="23"/>
        <v>0</v>
      </c>
      <c r="AN64" s="68"/>
      <c r="AO64" s="69"/>
      <c r="AP64" s="101">
        <f t="shared" si="15"/>
        <v>3642.9309999999978</v>
      </c>
      <c r="AQ64" s="17">
        <f t="shared" si="7"/>
        <v>0</v>
      </c>
    </row>
    <row r="65" spans="1:43" x14ac:dyDescent="0.25">
      <c r="A65" s="117"/>
      <c r="B65" s="171">
        <f t="shared" si="8"/>
        <v>0</v>
      </c>
      <c r="C65" s="15"/>
      <c r="D65" s="67"/>
      <c r="E65" s="188"/>
      <c r="F65" s="67">
        <f t="shared" si="20"/>
        <v>0</v>
      </c>
      <c r="G65" s="68"/>
      <c r="H65" s="69"/>
      <c r="I65" s="101">
        <f t="shared" si="9"/>
        <v>0</v>
      </c>
      <c r="J65" s="17">
        <f t="shared" si="4"/>
        <v>0</v>
      </c>
      <c r="L65" s="117"/>
      <c r="M65" s="171">
        <f t="shared" si="10"/>
        <v>0</v>
      </c>
      <c r="N65" s="15"/>
      <c r="O65" s="67"/>
      <c r="P65" s="188"/>
      <c r="Q65" s="67">
        <f t="shared" si="21"/>
        <v>0</v>
      </c>
      <c r="R65" s="68"/>
      <c r="S65" s="69"/>
      <c r="T65" s="101">
        <f t="shared" si="11"/>
        <v>0</v>
      </c>
      <c r="U65" s="17">
        <f t="shared" si="5"/>
        <v>0</v>
      </c>
      <c r="W65" s="117"/>
      <c r="X65" s="171">
        <f t="shared" si="12"/>
        <v>0</v>
      </c>
      <c r="Y65" s="15"/>
      <c r="Z65" s="67"/>
      <c r="AA65" s="188"/>
      <c r="AB65" s="67">
        <f t="shared" si="22"/>
        <v>0</v>
      </c>
      <c r="AC65" s="68"/>
      <c r="AD65" s="69"/>
      <c r="AE65" s="101">
        <f t="shared" si="13"/>
        <v>5.1159076974727213E-13</v>
      </c>
      <c r="AF65" s="17">
        <f t="shared" si="6"/>
        <v>0</v>
      </c>
      <c r="AH65" s="117"/>
      <c r="AI65" s="171">
        <f t="shared" si="14"/>
        <v>183</v>
      </c>
      <c r="AJ65" s="15"/>
      <c r="AK65" s="67"/>
      <c r="AL65" s="188"/>
      <c r="AM65" s="67">
        <f t="shared" si="23"/>
        <v>0</v>
      </c>
      <c r="AN65" s="68"/>
      <c r="AO65" s="69"/>
      <c r="AP65" s="101">
        <f t="shared" si="15"/>
        <v>3642.9309999999978</v>
      </c>
      <c r="AQ65" s="17">
        <f t="shared" si="7"/>
        <v>0</v>
      </c>
    </row>
    <row r="66" spans="1:43" x14ac:dyDescent="0.25">
      <c r="A66" s="117"/>
      <c r="B66" s="171">
        <f t="shared" si="8"/>
        <v>0</v>
      </c>
      <c r="C66" s="15"/>
      <c r="D66" s="67"/>
      <c r="E66" s="188"/>
      <c r="F66" s="67">
        <f t="shared" si="20"/>
        <v>0</v>
      </c>
      <c r="G66" s="68"/>
      <c r="H66" s="69"/>
      <c r="I66" s="101">
        <f t="shared" si="9"/>
        <v>0</v>
      </c>
      <c r="J66" s="17">
        <f t="shared" si="4"/>
        <v>0</v>
      </c>
      <c r="L66" s="117"/>
      <c r="M66" s="171">
        <f t="shared" si="10"/>
        <v>0</v>
      </c>
      <c r="N66" s="15"/>
      <c r="O66" s="67"/>
      <c r="P66" s="188"/>
      <c r="Q66" s="67">
        <f t="shared" si="21"/>
        <v>0</v>
      </c>
      <c r="R66" s="68"/>
      <c r="S66" s="69"/>
      <c r="T66" s="101">
        <f t="shared" si="11"/>
        <v>0</v>
      </c>
      <c r="U66" s="17">
        <f t="shared" si="5"/>
        <v>0</v>
      </c>
      <c r="W66" s="117"/>
      <c r="X66" s="171">
        <f t="shared" si="12"/>
        <v>0</v>
      </c>
      <c r="Y66" s="15"/>
      <c r="Z66" s="67"/>
      <c r="AA66" s="188"/>
      <c r="AB66" s="67">
        <f t="shared" si="22"/>
        <v>0</v>
      </c>
      <c r="AC66" s="68"/>
      <c r="AD66" s="69"/>
      <c r="AE66" s="101">
        <f t="shared" si="13"/>
        <v>5.1159076974727213E-13</v>
      </c>
      <c r="AF66" s="17">
        <f t="shared" si="6"/>
        <v>0</v>
      </c>
      <c r="AH66" s="117"/>
      <c r="AI66" s="171">
        <f t="shared" si="14"/>
        <v>183</v>
      </c>
      <c r="AJ66" s="15"/>
      <c r="AK66" s="67"/>
      <c r="AL66" s="188"/>
      <c r="AM66" s="67">
        <f t="shared" si="23"/>
        <v>0</v>
      </c>
      <c r="AN66" s="68"/>
      <c r="AO66" s="69"/>
      <c r="AP66" s="101">
        <f t="shared" si="15"/>
        <v>3642.9309999999978</v>
      </c>
      <c r="AQ66" s="17">
        <f t="shared" si="7"/>
        <v>0</v>
      </c>
    </row>
    <row r="67" spans="1:43" x14ac:dyDescent="0.25">
      <c r="A67" s="117"/>
      <c r="B67" s="171">
        <f t="shared" si="8"/>
        <v>0</v>
      </c>
      <c r="C67" s="15"/>
      <c r="D67" s="67"/>
      <c r="E67" s="188"/>
      <c r="F67" s="67">
        <f t="shared" si="20"/>
        <v>0</v>
      </c>
      <c r="G67" s="68"/>
      <c r="H67" s="69"/>
      <c r="I67" s="101">
        <f t="shared" si="9"/>
        <v>0</v>
      </c>
      <c r="J67" s="17">
        <f t="shared" si="4"/>
        <v>0</v>
      </c>
      <c r="L67" s="117"/>
      <c r="M67" s="171">
        <f t="shared" si="10"/>
        <v>0</v>
      </c>
      <c r="N67" s="15"/>
      <c r="O67" s="67"/>
      <c r="P67" s="188"/>
      <c r="Q67" s="67">
        <f t="shared" si="21"/>
        <v>0</v>
      </c>
      <c r="R67" s="68"/>
      <c r="S67" s="69"/>
      <c r="T67" s="101">
        <f t="shared" si="11"/>
        <v>0</v>
      </c>
      <c r="U67" s="17">
        <f t="shared" si="5"/>
        <v>0</v>
      </c>
      <c r="W67" s="117"/>
      <c r="X67" s="171">
        <f t="shared" si="12"/>
        <v>0</v>
      </c>
      <c r="Y67" s="15"/>
      <c r="Z67" s="67"/>
      <c r="AA67" s="188"/>
      <c r="AB67" s="67">
        <f t="shared" si="22"/>
        <v>0</v>
      </c>
      <c r="AC67" s="68"/>
      <c r="AD67" s="69"/>
      <c r="AE67" s="101">
        <f t="shared" si="13"/>
        <v>5.1159076974727213E-13</v>
      </c>
      <c r="AF67" s="17">
        <f t="shared" si="6"/>
        <v>0</v>
      </c>
      <c r="AH67" s="117"/>
      <c r="AI67" s="171">
        <f t="shared" si="14"/>
        <v>183</v>
      </c>
      <c r="AJ67" s="15"/>
      <c r="AK67" s="67"/>
      <c r="AL67" s="188"/>
      <c r="AM67" s="67">
        <f t="shared" si="23"/>
        <v>0</v>
      </c>
      <c r="AN67" s="68"/>
      <c r="AO67" s="69"/>
      <c r="AP67" s="101">
        <f t="shared" si="15"/>
        <v>3642.9309999999978</v>
      </c>
      <c r="AQ67" s="17">
        <f t="shared" si="7"/>
        <v>0</v>
      </c>
    </row>
    <row r="68" spans="1:43" x14ac:dyDescent="0.25">
      <c r="A68" s="117"/>
      <c r="B68" s="171">
        <f t="shared" si="8"/>
        <v>0</v>
      </c>
      <c r="C68" s="15"/>
      <c r="D68" s="67"/>
      <c r="E68" s="188"/>
      <c r="F68" s="67">
        <f t="shared" si="20"/>
        <v>0</v>
      </c>
      <c r="G68" s="68"/>
      <c r="H68" s="69"/>
      <c r="I68" s="101">
        <f t="shared" si="9"/>
        <v>0</v>
      </c>
      <c r="J68" s="17">
        <f t="shared" si="4"/>
        <v>0</v>
      </c>
      <c r="L68" s="117"/>
      <c r="M68" s="171">
        <f t="shared" si="10"/>
        <v>0</v>
      </c>
      <c r="N68" s="15"/>
      <c r="O68" s="67"/>
      <c r="P68" s="188"/>
      <c r="Q68" s="67">
        <f t="shared" si="21"/>
        <v>0</v>
      </c>
      <c r="R68" s="68"/>
      <c r="S68" s="69"/>
      <c r="T68" s="101">
        <f t="shared" si="11"/>
        <v>0</v>
      </c>
      <c r="U68" s="17">
        <f t="shared" si="5"/>
        <v>0</v>
      </c>
      <c r="W68" s="117"/>
      <c r="X68" s="171">
        <f t="shared" si="12"/>
        <v>0</v>
      </c>
      <c r="Y68" s="15"/>
      <c r="Z68" s="67"/>
      <c r="AA68" s="188"/>
      <c r="AB68" s="67">
        <f t="shared" si="22"/>
        <v>0</v>
      </c>
      <c r="AC68" s="68"/>
      <c r="AD68" s="69"/>
      <c r="AE68" s="101">
        <f t="shared" si="13"/>
        <v>5.1159076974727213E-13</v>
      </c>
      <c r="AF68" s="17">
        <f t="shared" si="6"/>
        <v>0</v>
      </c>
      <c r="AH68" s="117"/>
      <c r="AI68" s="171">
        <f t="shared" si="14"/>
        <v>183</v>
      </c>
      <c r="AJ68" s="15"/>
      <c r="AK68" s="67"/>
      <c r="AL68" s="188"/>
      <c r="AM68" s="67">
        <f t="shared" si="23"/>
        <v>0</v>
      </c>
      <c r="AN68" s="68"/>
      <c r="AO68" s="69"/>
      <c r="AP68" s="101">
        <f t="shared" si="15"/>
        <v>3642.9309999999978</v>
      </c>
      <c r="AQ68" s="17">
        <f t="shared" si="7"/>
        <v>0</v>
      </c>
    </row>
    <row r="69" spans="1:43" x14ac:dyDescent="0.25">
      <c r="A69" s="117"/>
      <c r="B69" s="171">
        <f t="shared" si="8"/>
        <v>0</v>
      </c>
      <c r="C69" s="15"/>
      <c r="D69" s="67"/>
      <c r="E69" s="188"/>
      <c r="F69" s="67">
        <f t="shared" si="20"/>
        <v>0</v>
      </c>
      <c r="G69" s="68"/>
      <c r="H69" s="69"/>
      <c r="I69" s="101">
        <f t="shared" si="9"/>
        <v>0</v>
      </c>
      <c r="J69" s="17">
        <f t="shared" si="4"/>
        <v>0</v>
      </c>
      <c r="L69" s="117"/>
      <c r="M69" s="171">
        <f t="shared" si="10"/>
        <v>0</v>
      </c>
      <c r="N69" s="15"/>
      <c r="O69" s="67"/>
      <c r="P69" s="188"/>
      <c r="Q69" s="67">
        <f t="shared" si="21"/>
        <v>0</v>
      </c>
      <c r="R69" s="68"/>
      <c r="S69" s="69"/>
      <c r="T69" s="101">
        <f t="shared" si="11"/>
        <v>0</v>
      </c>
      <c r="U69" s="17">
        <f t="shared" si="5"/>
        <v>0</v>
      </c>
      <c r="W69" s="117"/>
      <c r="X69" s="171">
        <f t="shared" si="12"/>
        <v>0</v>
      </c>
      <c r="Y69" s="15"/>
      <c r="Z69" s="67"/>
      <c r="AA69" s="188"/>
      <c r="AB69" s="67">
        <f t="shared" si="22"/>
        <v>0</v>
      </c>
      <c r="AC69" s="68"/>
      <c r="AD69" s="69"/>
      <c r="AE69" s="101">
        <f t="shared" si="13"/>
        <v>5.1159076974727213E-13</v>
      </c>
      <c r="AF69" s="17">
        <f t="shared" si="6"/>
        <v>0</v>
      </c>
      <c r="AH69" s="117"/>
      <c r="AI69" s="171">
        <f t="shared" si="14"/>
        <v>183</v>
      </c>
      <c r="AJ69" s="15"/>
      <c r="AK69" s="67"/>
      <c r="AL69" s="188"/>
      <c r="AM69" s="67">
        <f t="shared" si="23"/>
        <v>0</v>
      </c>
      <c r="AN69" s="68"/>
      <c r="AO69" s="69"/>
      <c r="AP69" s="101">
        <f t="shared" si="15"/>
        <v>3642.9309999999978</v>
      </c>
      <c r="AQ69" s="17">
        <f t="shared" si="7"/>
        <v>0</v>
      </c>
    </row>
    <row r="70" spans="1:43" x14ac:dyDescent="0.25">
      <c r="A70" s="117"/>
      <c r="B70" s="171">
        <f t="shared" si="8"/>
        <v>0</v>
      </c>
      <c r="C70" s="15"/>
      <c r="D70" s="67"/>
      <c r="E70" s="188"/>
      <c r="F70" s="67">
        <f t="shared" si="20"/>
        <v>0</v>
      </c>
      <c r="G70" s="68"/>
      <c r="H70" s="69"/>
      <c r="I70" s="101">
        <f t="shared" si="9"/>
        <v>0</v>
      </c>
      <c r="J70" s="17">
        <f t="shared" si="4"/>
        <v>0</v>
      </c>
      <c r="L70" s="117"/>
      <c r="M70" s="171">
        <f t="shared" si="10"/>
        <v>0</v>
      </c>
      <c r="N70" s="15"/>
      <c r="O70" s="67"/>
      <c r="P70" s="188"/>
      <c r="Q70" s="67">
        <f t="shared" si="21"/>
        <v>0</v>
      </c>
      <c r="R70" s="68"/>
      <c r="S70" s="69"/>
      <c r="T70" s="101">
        <f t="shared" si="11"/>
        <v>0</v>
      </c>
      <c r="U70" s="17">
        <f t="shared" si="5"/>
        <v>0</v>
      </c>
      <c r="W70" s="117"/>
      <c r="X70" s="171">
        <f t="shared" si="12"/>
        <v>0</v>
      </c>
      <c r="Y70" s="15"/>
      <c r="Z70" s="67"/>
      <c r="AA70" s="188"/>
      <c r="AB70" s="67">
        <f t="shared" si="22"/>
        <v>0</v>
      </c>
      <c r="AC70" s="68"/>
      <c r="AD70" s="69"/>
      <c r="AE70" s="101">
        <f t="shared" si="13"/>
        <v>5.1159076974727213E-13</v>
      </c>
      <c r="AF70" s="17">
        <f t="shared" si="6"/>
        <v>0</v>
      </c>
      <c r="AH70" s="117"/>
      <c r="AI70" s="171">
        <f t="shared" si="14"/>
        <v>183</v>
      </c>
      <c r="AJ70" s="15"/>
      <c r="AK70" s="67"/>
      <c r="AL70" s="188"/>
      <c r="AM70" s="67">
        <f t="shared" si="23"/>
        <v>0</v>
      </c>
      <c r="AN70" s="68"/>
      <c r="AO70" s="69"/>
      <c r="AP70" s="101">
        <f t="shared" si="15"/>
        <v>3642.9309999999978</v>
      </c>
      <c r="AQ70" s="17">
        <f t="shared" si="7"/>
        <v>0</v>
      </c>
    </row>
    <row r="71" spans="1:43" x14ac:dyDescent="0.25">
      <c r="A71" s="117"/>
      <c r="B71" s="171">
        <f t="shared" si="8"/>
        <v>0</v>
      </c>
      <c r="C71" s="15"/>
      <c r="D71" s="67"/>
      <c r="E71" s="188"/>
      <c r="F71" s="67">
        <f t="shared" si="20"/>
        <v>0</v>
      </c>
      <c r="G71" s="68"/>
      <c r="H71" s="69"/>
      <c r="I71" s="101">
        <f t="shared" si="9"/>
        <v>0</v>
      </c>
      <c r="J71" s="17">
        <f t="shared" si="4"/>
        <v>0</v>
      </c>
      <c r="L71" s="117"/>
      <c r="M71" s="171">
        <f t="shared" si="10"/>
        <v>0</v>
      </c>
      <c r="N71" s="15"/>
      <c r="O71" s="67"/>
      <c r="P71" s="188"/>
      <c r="Q71" s="67">
        <f t="shared" si="21"/>
        <v>0</v>
      </c>
      <c r="R71" s="68"/>
      <c r="S71" s="69"/>
      <c r="T71" s="101">
        <f t="shared" si="11"/>
        <v>0</v>
      </c>
      <c r="U71" s="17">
        <f t="shared" si="5"/>
        <v>0</v>
      </c>
      <c r="W71" s="117"/>
      <c r="X71" s="171">
        <f t="shared" si="12"/>
        <v>0</v>
      </c>
      <c r="Y71" s="15"/>
      <c r="Z71" s="67"/>
      <c r="AA71" s="188"/>
      <c r="AB71" s="67">
        <f t="shared" si="22"/>
        <v>0</v>
      </c>
      <c r="AC71" s="68"/>
      <c r="AD71" s="69"/>
      <c r="AE71" s="101">
        <f t="shared" si="13"/>
        <v>5.1159076974727213E-13</v>
      </c>
      <c r="AF71" s="17">
        <f t="shared" si="6"/>
        <v>0</v>
      </c>
      <c r="AH71" s="117"/>
      <c r="AI71" s="171">
        <f t="shared" si="14"/>
        <v>183</v>
      </c>
      <c r="AJ71" s="15"/>
      <c r="AK71" s="67"/>
      <c r="AL71" s="188"/>
      <c r="AM71" s="67">
        <f t="shared" si="23"/>
        <v>0</v>
      </c>
      <c r="AN71" s="68"/>
      <c r="AO71" s="69"/>
      <c r="AP71" s="101">
        <f t="shared" si="15"/>
        <v>3642.9309999999978</v>
      </c>
      <c r="AQ71" s="17">
        <f t="shared" si="7"/>
        <v>0</v>
      </c>
    </row>
    <row r="72" spans="1:43" x14ac:dyDescent="0.25">
      <c r="A72" s="117"/>
      <c r="B72" s="171">
        <f t="shared" si="8"/>
        <v>0</v>
      </c>
      <c r="C72" s="15"/>
      <c r="D72" s="67"/>
      <c r="E72" s="188"/>
      <c r="F72" s="67">
        <f t="shared" si="20"/>
        <v>0</v>
      </c>
      <c r="G72" s="68"/>
      <c r="H72" s="69"/>
      <c r="I72" s="101">
        <f t="shared" si="9"/>
        <v>0</v>
      </c>
      <c r="J72" s="17">
        <f t="shared" si="4"/>
        <v>0</v>
      </c>
      <c r="L72" s="117"/>
      <c r="M72" s="171">
        <f t="shared" si="10"/>
        <v>0</v>
      </c>
      <c r="N72" s="15"/>
      <c r="O72" s="67"/>
      <c r="P72" s="188"/>
      <c r="Q72" s="67">
        <f t="shared" si="21"/>
        <v>0</v>
      </c>
      <c r="R72" s="68"/>
      <c r="S72" s="69"/>
      <c r="T72" s="101">
        <f t="shared" si="11"/>
        <v>0</v>
      </c>
      <c r="U72" s="17">
        <f t="shared" si="5"/>
        <v>0</v>
      </c>
      <c r="W72" s="117"/>
      <c r="X72" s="171">
        <f t="shared" si="12"/>
        <v>0</v>
      </c>
      <c r="Y72" s="15"/>
      <c r="Z72" s="67"/>
      <c r="AA72" s="188"/>
      <c r="AB72" s="67">
        <f t="shared" si="22"/>
        <v>0</v>
      </c>
      <c r="AC72" s="68"/>
      <c r="AD72" s="69"/>
      <c r="AE72" s="101">
        <f t="shared" si="13"/>
        <v>5.1159076974727213E-13</v>
      </c>
      <c r="AF72" s="17">
        <f t="shared" si="6"/>
        <v>0</v>
      </c>
      <c r="AH72" s="117"/>
      <c r="AI72" s="171">
        <f t="shared" si="14"/>
        <v>183</v>
      </c>
      <c r="AJ72" s="15"/>
      <c r="AK72" s="67"/>
      <c r="AL72" s="188"/>
      <c r="AM72" s="67">
        <f t="shared" si="23"/>
        <v>0</v>
      </c>
      <c r="AN72" s="68"/>
      <c r="AO72" s="69"/>
      <c r="AP72" s="101">
        <f t="shared" si="15"/>
        <v>3642.9309999999978</v>
      </c>
      <c r="AQ72" s="17">
        <f t="shared" si="7"/>
        <v>0</v>
      </c>
    </row>
    <row r="73" spans="1:43" x14ac:dyDescent="0.25">
      <c r="A73" s="117"/>
      <c r="B73" s="171">
        <f t="shared" si="8"/>
        <v>0</v>
      </c>
      <c r="C73" s="15"/>
      <c r="D73" s="67"/>
      <c r="E73" s="188"/>
      <c r="F73" s="67">
        <f t="shared" si="20"/>
        <v>0</v>
      </c>
      <c r="G73" s="68"/>
      <c r="H73" s="69"/>
      <c r="I73" s="101">
        <f t="shared" si="9"/>
        <v>0</v>
      </c>
      <c r="J73" s="17">
        <f t="shared" si="4"/>
        <v>0</v>
      </c>
      <c r="L73" s="117"/>
      <c r="M73" s="171">
        <f t="shared" si="10"/>
        <v>0</v>
      </c>
      <c r="N73" s="15"/>
      <c r="O73" s="67"/>
      <c r="P73" s="188"/>
      <c r="Q73" s="67">
        <f t="shared" si="21"/>
        <v>0</v>
      </c>
      <c r="R73" s="68"/>
      <c r="S73" s="69"/>
      <c r="T73" s="101">
        <f t="shared" si="11"/>
        <v>0</v>
      </c>
      <c r="U73" s="17">
        <f t="shared" si="5"/>
        <v>0</v>
      </c>
      <c r="W73" s="117"/>
      <c r="X73" s="171">
        <f t="shared" si="12"/>
        <v>0</v>
      </c>
      <c r="Y73" s="15"/>
      <c r="Z73" s="67"/>
      <c r="AA73" s="188"/>
      <c r="AB73" s="67">
        <f t="shared" si="22"/>
        <v>0</v>
      </c>
      <c r="AC73" s="68"/>
      <c r="AD73" s="69"/>
      <c r="AE73" s="101">
        <f t="shared" si="13"/>
        <v>5.1159076974727213E-13</v>
      </c>
      <c r="AF73" s="17">
        <f t="shared" si="6"/>
        <v>0</v>
      </c>
      <c r="AH73" s="117"/>
      <c r="AI73" s="171">
        <f t="shared" si="14"/>
        <v>183</v>
      </c>
      <c r="AJ73" s="15"/>
      <c r="AK73" s="67"/>
      <c r="AL73" s="188"/>
      <c r="AM73" s="67">
        <f t="shared" si="23"/>
        <v>0</v>
      </c>
      <c r="AN73" s="68"/>
      <c r="AO73" s="69"/>
      <c r="AP73" s="101">
        <f t="shared" si="15"/>
        <v>3642.9309999999978</v>
      </c>
      <c r="AQ73" s="17">
        <f t="shared" si="7"/>
        <v>0</v>
      </c>
    </row>
    <row r="74" spans="1:43" x14ac:dyDescent="0.25">
      <c r="A74" s="117"/>
      <c r="B74" s="171">
        <f t="shared" si="8"/>
        <v>0</v>
      </c>
      <c r="C74" s="15"/>
      <c r="D74" s="67"/>
      <c r="E74" s="188"/>
      <c r="F74" s="67">
        <f t="shared" si="20"/>
        <v>0</v>
      </c>
      <c r="G74" s="68"/>
      <c r="H74" s="69"/>
      <c r="I74" s="101">
        <f t="shared" si="9"/>
        <v>0</v>
      </c>
      <c r="J74" s="17">
        <f t="shared" si="4"/>
        <v>0</v>
      </c>
      <c r="L74" s="117"/>
      <c r="M74" s="171">
        <f t="shared" si="10"/>
        <v>0</v>
      </c>
      <c r="N74" s="15"/>
      <c r="O74" s="67"/>
      <c r="P74" s="188"/>
      <c r="Q74" s="67">
        <f t="shared" si="21"/>
        <v>0</v>
      </c>
      <c r="R74" s="68"/>
      <c r="S74" s="69"/>
      <c r="T74" s="101">
        <f t="shared" si="11"/>
        <v>0</v>
      </c>
      <c r="U74" s="17">
        <f t="shared" si="5"/>
        <v>0</v>
      </c>
      <c r="W74" s="117"/>
      <c r="X74" s="171">
        <f t="shared" si="12"/>
        <v>0</v>
      </c>
      <c r="Y74" s="15"/>
      <c r="Z74" s="67"/>
      <c r="AA74" s="188"/>
      <c r="AB74" s="67">
        <f t="shared" si="22"/>
        <v>0</v>
      </c>
      <c r="AC74" s="68"/>
      <c r="AD74" s="69"/>
      <c r="AE74" s="101">
        <f t="shared" si="13"/>
        <v>5.1159076974727213E-13</v>
      </c>
      <c r="AF74" s="17">
        <f t="shared" si="6"/>
        <v>0</v>
      </c>
      <c r="AH74" s="117"/>
      <c r="AI74" s="171">
        <f t="shared" si="14"/>
        <v>183</v>
      </c>
      <c r="AJ74" s="15"/>
      <c r="AK74" s="67"/>
      <c r="AL74" s="188"/>
      <c r="AM74" s="67">
        <f t="shared" si="23"/>
        <v>0</v>
      </c>
      <c r="AN74" s="68"/>
      <c r="AO74" s="69"/>
      <c r="AP74" s="101">
        <f t="shared" si="15"/>
        <v>3642.9309999999978</v>
      </c>
      <c r="AQ74" s="17">
        <f t="shared" si="7"/>
        <v>0</v>
      </c>
    </row>
    <row r="75" spans="1:43" x14ac:dyDescent="0.25">
      <c r="A75" s="117"/>
      <c r="B75" s="171">
        <f t="shared" si="8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9"/>
        <v>0</v>
      </c>
      <c r="J75" s="17">
        <f t="shared" ref="J75:J77" si="24">F75*H75</f>
        <v>0</v>
      </c>
      <c r="L75" s="117"/>
      <c r="M75" s="171">
        <f t="shared" si="10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11"/>
        <v>0</v>
      </c>
      <c r="U75" s="17">
        <f t="shared" ref="U75:U77" si="25">Q75*S75</f>
        <v>0</v>
      </c>
      <c r="W75" s="117"/>
      <c r="X75" s="171">
        <f t="shared" si="12"/>
        <v>0</v>
      </c>
      <c r="Y75" s="15"/>
      <c r="Z75" s="67"/>
      <c r="AA75" s="188"/>
      <c r="AB75" s="67">
        <f>Z75</f>
        <v>0</v>
      </c>
      <c r="AC75" s="68"/>
      <c r="AD75" s="69"/>
      <c r="AE75" s="101">
        <f t="shared" si="13"/>
        <v>5.1159076974727213E-13</v>
      </c>
      <c r="AF75" s="17">
        <f t="shared" ref="AF75:AF77" si="26">AB75*AD75</f>
        <v>0</v>
      </c>
      <c r="AH75" s="117"/>
      <c r="AI75" s="171">
        <f t="shared" si="14"/>
        <v>183</v>
      </c>
      <c r="AJ75" s="15"/>
      <c r="AK75" s="67"/>
      <c r="AL75" s="188"/>
      <c r="AM75" s="67">
        <f>AK75</f>
        <v>0</v>
      </c>
      <c r="AN75" s="68"/>
      <c r="AO75" s="69"/>
      <c r="AP75" s="101">
        <f t="shared" si="15"/>
        <v>3642.9309999999978</v>
      </c>
      <c r="AQ75" s="17">
        <f t="shared" ref="AQ75:AQ77" si="27">AM75*AO75</f>
        <v>0</v>
      </c>
    </row>
    <row r="76" spans="1:43" x14ac:dyDescent="0.25">
      <c r="A76" s="117"/>
      <c r="B76" s="171">
        <f t="shared" ref="B76" si="28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9">I75-F76</f>
        <v>0</v>
      </c>
      <c r="J76" s="17">
        <f t="shared" si="24"/>
        <v>0</v>
      </c>
      <c r="L76" s="117"/>
      <c r="M76" s="171">
        <f t="shared" ref="M76" si="30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31">T75-Q76</f>
        <v>0</v>
      </c>
      <c r="U76" s="17">
        <f t="shared" si="25"/>
        <v>0</v>
      </c>
      <c r="W76" s="117"/>
      <c r="X76" s="171">
        <f t="shared" ref="X76" si="32">X75-Y76</f>
        <v>0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33">AE75-AB76</f>
        <v>5.1159076974727213E-13</v>
      </c>
      <c r="AF76" s="17">
        <f t="shared" si="26"/>
        <v>0</v>
      </c>
      <c r="AH76" s="117"/>
      <c r="AI76" s="171">
        <f t="shared" ref="AI76" si="34">AI75-AJ76</f>
        <v>183</v>
      </c>
      <c r="AJ76" s="15"/>
      <c r="AK76" s="67"/>
      <c r="AL76" s="188"/>
      <c r="AM76" s="67">
        <f>AK76</f>
        <v>0</v>
      </c>
      <c r="AN76" s="68"/>
      <c r="AO76" s="69"/>
      <c r="AP76" s="101">
        <f t="shared" ref="AP76:AP77" si="35">AP75-AM76</f>
        <v>3642.9309999999978</v>
      </c>
      <c r="AQ76" s="17">
        <f t="shared" si="27"/>
        <v>0</v>
      </c>
    </row>
    <row r="77" spans="1:43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9"/>
        <v>0</v>
      </c>
      <c r="J77" s="17">
        <f t="shared" si="24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31"/>
        <v>0</v>
      </c>
      <c r="U77" s="17">
        <f t="shared" si="25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33"/>
        <v>5.1159076974727213E-13</v>
      </c>
      <c r="AF77" s="17">
        <f t="shared" si="26"/>
        <v>0</v>
      </c>
      <c r="AH77" s="117"/>
      <c r="AJ77" s="15"/>
      <c r="AK77" s="67"/>
      <c r="AL77" s="188"/>
      <c r="AM77" s="67">
        <f>AK77</f>
        <v>0</v>
      </c>
      <c r="AN77" s="68"/>
      <c r="AO77" s="69"/>
      <c r="AP77" s="101">
        <f t="shared" si="35"/>
        <v>3642.9309999999978</v>
      </c>
      <c r="AQ77" s="17">
        <f t="shared" si="27"/>
        <v>0</v>
      </c>
    </row>
    <row r="78" spans="1:43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  <c r="AH78" s="117"/>
      <c r="AI78" s="211"/>
      <c r="AJ78" s="52"/>
      <c r="AK78" s="103"/>
      <c r="AL78" s="184"/>
      <c r="AM78" s="99"/>
      <c r="AN78" s="100"/>
      <c r="AO78" s="59"/>
    </row>
    <row r="79" spans="1:43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575</v>
      </c>
      <c r="Z79" s="6">
        <f>SUM(Z10:Z78)</f>
        <v>17762.429999999997</v>
      </c>
      <c r="AB79" s="6">
        <f>SUM(AB10:AB78)</f>
        <v>17762.429999999997</v>
      </c>
      <c r="AJ79" s="53">
        <f>SUM(AJ10:AJ78)</f>
        <v>256</v>
      </c>
      <c r="AK79" s="6">
        <f>SUM(AK10:AK78)</f>
        <v>5073.91</v>
      </c>
      <c r="AM79" s="6">
        <f>SUM(AM10:AM78)</f>
        <v>5073.91</v>
      </c>
    </row>
    <row r="81" spans="3:39" ht="15.75" thickBot="1" x14ac:dyDescent="0.3"/>
    <row r="82" spans="3:39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0</v>
      </c>
      <c r="AK82" s="45" t="s">
        <v>4</v>
      </c>
      <c r="AL82" s="55">
        <f>AM5+AM6-AJ79+AM7+AM4</f>
        <v>183</v>
      </c>
    </row>
    <row r="83" spans="3:39" ht="15.75" thickBot="1" x14ac:dyDescent="0.3"/>
    <row r="84" spans="3:39" ht="15.75" thickBot="1" x14ac:dyDescent="0.3">
      <c r="C84" s="1591" t="s">
        <v>11</v>
      </c>
      <c r="D84" s="1592"/>
      <c r="E84" s="56">
        <f>E5+E6-F79+E7+E4</f>
        <v>2.2737367544323206E-13</v>
      </c>
      <c r="F84" s="71"/>
      <c r="N84" s="1591" t="s">
        <v>11</v>
      </c>
      <c r="O84" s="1592"/>
      <c r="P84" s="56">
        <f>P5+P6-Q79+P7+P4</f>
        <v>0</v>
      </c>
      <c r="Q84" s="71"/>
      <c r="Y84" s="1591" t="s">
        <v>11</v>
      </c>
      <c r="Z84" s="1592"/>
      <c r="AA84" s="56">
        <f>AA5+AA6-AB79+AA7+AA4</f>
        <v>3.637978807091713E-12</v>
      </c>
      <c r="AB84" s="71"/>
      <c r="AJ84" s="1591" t="s">
        <v>11</v>
      </c>
      <c r="AK84" s="1592"/>
      <c r="AL84" s="56">
        <f>AL5+AL6-AM79+AL7+AL4</f>
        <v>3642.9310000000005</v>
      </c>
      <c r="AM84" s="71"/>
    </row>
  </sheetData>
  <sortState ref="Y38:AD47">
    <sortCondition ref="AC38:AC47"/>
  </sortState>
  <mergeCells count="16">
    <mergeCell ref="AH1:AN1"/>
    <mergeCell ref="AI4:AI7"/>
    <mergeCell ref="AH5:AH6"/>
    <mergeCell ref="AJ84:AK84"/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93"/>
      <c r="B5" s="1593"/>
      <c r="C5" s="213"/>
      <c r="D5" s="129"/>
      <c r="E5" s="76"/>
      <c r="F5" s="61"/>
      <c r="G5" s="5"/>
    </row>
    <row r="6" spans="1:9" x14ac:dyDescent="0.25">
      <c r="A6" s="1593"/>
      <c r="B6" s="159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9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3"/>
      <c r="E34" s="664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93" t="s">
        <v>52</v>
      </c>
      <c r="B5" s="1613" t="s">
        <v>80</v>
      </c>
      <c r="C5" s="213"/>
      <c r="D5" s="129"/>
      <c r="E5" s="76"/>
      <c r="F5" s="61"/>
      <c r="G5" s="5"/>
    </row>
    <row r="6" spans="1:9" x14ac:dyDescent="0.25">
      <c r="A6" s="1593"/>
      <c r="B6" s="161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9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870">
        <f t="shared" si="0"/>
        <v>0</v>
      </c>
      <c r="G14" s="844"/>
      <c r="H14" s="859"/>
      <c r="I14" s="980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870">
        <f t="shared" si="0"/>
        <v>0</v>
      </c>
      <c r="G15" s="844"/>
      <c r="H15" s="859"/>
      <c r="I15" s="980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870">
        <f t="shared" si="0"/>
        <v>0</v>
      </c>
      <c r="G16" s="844"/>
      <c r="H16" s="859"/>
      <c r="I16" s="980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870">
        <f t="shared" si="0"/>
        <v>0</v>
      </c>
      <c r="G17" s="844"/>
      <c r="H17" s="859"/>
      <c r="I17" s="980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870">
        <f t="shared" si="0"/>
        <v>0</v>
      </c>
      <c r="G18" s="844"/>
      <c r="H18" s="859"/>
      <c r="I18" s="980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870">
        <f t="shared" si="0"/>
        <v>0</v>
      </c>
      <c r="G19" s="844"/>
      <c r="H19" s="859"/>
      <c r="I19" s="980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870">
        <f t="shared" si="0"/>
        <v>0</v>
      </c>
      <c r="G20" s="844"/>
      <c r="H20" s="859"/>
      <c r="I20" s="980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870">
        <f t="shared" si="0"/>
        <v>0</v>
      </c>
      <c r="G21" s="844"/>
      <c r="H21" s="859"/>
      <c r="I21" s="980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90"/>
      <c r="E34" s="691"/>
      <c r="F34" s="692"/>
      <c r="G34" s="69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611" t="s">
        <v>67</v>
      </c>
      <c r="C4" s="227"/>
      <c r="D4" s="129"/>
      <c r="E4" s="418"/>
      <c r="F4" s="71"/>
      <c r="G4" s="150"/>
      <c r="H4" s="150"/>
    </row>
    <row r="5" spans="1:10" x14ac:dyDescent="0.25">
      <c r="A5" s="1614" t="s">
        <v>87</v>
      </c>
      <c r="B5" s="1612"/>
      <c r="C5" s="227"/>
      <c r="D5" s="129"/>
      <c r="E5" s="418"/>
      <c r="F5" s="71"/>
      <c r="G5" s="5"/>
    </row>
    <row r="6" spans="1:10" x14ac:dyDescent="0.25">
      <c r="A6" s="1614"/>
      <c r="B6" s="1612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612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8">
        <f t="shared" ref="B12:B75" si="2">B11-C12</f>
        <v>0</v>
      </c>
      <c r="C12" s="990"/>
      <c r="D12" s="870"/>
      <c r="E12" s="979"/>
      <c r="F12" s="870">
        <f t="shared" si="0"/>
        <v>0</v>
      </c>
      <c r="G12" s="844"/>
      <c r="H12" s="859"/>
      <c r="I12" s="980">
        <f t="shared" ref="I12:I75" si="3">I11-F12</f>
        <v>0</v>
      </c>
      <c r="J12" s="986">
        <f t="shared" si="1"/>
        <v>0</v>
      </c>
    </row>
    <row r="13" spans="1:10" x14ac:dyDescent="0.25">
      <c r="A13" s="171"/>
      <c r="B13" s="1048">
        <f t="shared" si="2"/>
        <v>0</v>
      </c>
      <c r="C13" s="990"/>
      <c r="D13" s="870"/>
      <c r="E13" s="979"/>
      <c r="F13" s="870">
        <f t="shared" si="0"/>
        <v>0</v>
      </c>
      <c r="G13" s="844"/>
      <c r="H13" s="859"/>
      <c r="I13" s="980">
        <f t="shared" si="3"/>
        <v>0</v>
      </c>
      <c r="J13" s="986">
        <f t="shared" si="1"/>
        <v>0</v>
      </c>
    </row>
    <row r="14" spans="1:10" x14ac:dyDescent="0.25">
      <c r="A14" s="80" t="s">
        <v>33</v>
      </c>
      <c r="B14" s="1048">
        <f t="shared" si="2"/>
        <v>0</v>
      </c>
      <c r="C14" s="990"/>
      <c r="D14" s="870"/>
      <c r="E14" s="979"/>
      <c r="F14" s="870">
        <f t="shared" si="0"/>
        <v>0</v>
      </c>
      <c r="G14" s="844"/>
      <c r="H14" s="859"/>
      <c r="I14" s="980">
        <f t="shared" si="3"/>
        <v>0</v>
      </c>
      <c r="J14" s="986">
        <f t="shared" si="1"/>
        <v>0</v>
      </c>
    </row>
    <row r="15" spans="1:10" x14ac:dyDescent="0.25">
      <c r="A15" s="71"/>
      <c r="B15" s="1048">
        <f t="shared" si="2"/>
        <v>0</v>
      </c>
      <c r="C15" s="990"/>
      <c r="D15" s="870"/>
      <c r="E15" s="979"/>
      <c r="F15" s="870">
        <f t="shared" si="0"/>
        <v>0</v>
      </c>
      <c r="G15" s="844"/>
      <c r="H15" s="859"/>
      <c r="I15" s="980">
        <f t="shared" si="3"/>
        <v>0</v>
      </c>
      <c r="J15" s="986">
        <f t="shared" si="1"/>
        <v>0</v>
      </c>
    </row>
    <row r="16" spans="1:10" x14ac:dyDescent="0.25">
      <c r="A16" s="71"/>
      <c r="B16" s="1048">
        <f t="shared" si="2"/>
        <v>0</v>
      </c>
      <c r="C16" s="990"/>
      <c r="D16" s="870"/>
      <c r="E16" s="979"/>
      <c r="F16" s="870">
        <f t="shared" si="0"/>
        <v>0</v>
      </c>
      <c r="G16" s="844"/>
      <c r="H16" s="859"/>
      <c r="I16" s="980">
        <f t="shared" si="3"/>
        <v>0</v>
      </c>
      <c r="J16" s="986">
        <f t="shared" si="1"/>
        <v>0</v>
      </c>
    </row>
    <row r="17" spans="1:10" x14ac:dyDescent="0.25">
      <c r="B17" s="1048">
        <f t="shared" si="2"/>
        <v>0</v>
      </c>
      <c r="C17" s="990"/>
      <c r="D17" s="870"/>
      <c r="E17" s="979"/>
      <c r="F17" s="870">
        <f t="shared" si="0"/>
        <v>0</v>
      </c>
      <c r="G17" s="844"/>
      <c r="H17" s="859"/>
      <c r="I17" s="980">
        <f t="shared" si="3"/>
        <v>0</v>
      </c>
      <c r="J17" s="986">
        <f t="shared" si="1"/>
        <v>0</v>
      </c>
    </row>
    <row r="18" spans="1:10" x14ac:dyDescent="0.25">
      <c r="B18" s="1048">
        <f t="shared" si="2"/>
        <v>0</v>
      </c>
      <c r="C18" s="990"/>
      <c r="D18" s="870"/>
      <c r="E18" s="979"/>
      <c r="F18" s="870">
        <f t="shared" si="0"/>
        <v>0</v>
      </c>
      <c r="G18" s="844"/>
      <c r="H18" s="859"/>
      <c r="I18" s="980">
        <f t="shared" si="3"/>
        <v>0</v>
      </c>
      <c r="J18" s="986">
        <f t="shared" si="1"/>
        <v>0</v>
      </c>
    </row>
    <row r="19" spans="1:10" x14ac:dyDescent="0.25">
      <c r="A19" s="117"/>
      <c r="B19" s="1048">
        <f t="shared" si="2"/>
        <v>0</v>
      </c>
      <c r="C19" s="990"/>
      <c r="D19" s="870"/>
      <c r="E19" s="979"/>
      <c r="F19" s="870">
        <f t="shared" si="0"/>
        <v>0</v>
      </c>
      <c r="G19" s="844"/>
      <c r="H19" s="859"/>
      <c r="I19" s="980">
        <f t="shared" si="3"/>
        <v>0</v>
      </c>
      <c r="J19" s="986">
        <f t="shared" si="1"/>
        <v>0</v>
      </c>
    </row>
    <row r="20" spans="1:10" x14ac:dyDescent="0.25">
      <c r="A20" s="117"/>
      <c r="B20" s="1048">
        <f t="shared" si="2"/>
        <v>0</v>
      </c>
      <c r="C20" s="990"/>
      <c r="D20" s="870"/>
      <c r="E20" s="979"/>
      <c r="F20" s="870">
        <f t="shared" si="0"/>
        <v>0</v>
      </c>
      <c r="G20" s="844"/>
      <c r="H20" s="859"/>
      <c r="I20" s="980">
        <f t="shared" si="3"/>
        <v>0</v>
      </c>
      <c r="J20" s="986">
        <f t="shared" si="1"/>
        <v>0</v>
      </c>
    </row>
    <row r="21" spans="1:10" x14ac:dyDescent="0.25">
      <c r="A21" s="117"/>
      <c r="B21" s="1048">
        <f t="shared" si="2"/>
        <v>0</v>
      </c>
      <c r="C21" s="990"/>
      <c r="D21" s="870"/>
      <c r="E21" s="979"/>
      <c r="F21" s="870">
        <f t="shared" si="0"/>
        <v>0</v>
      </c>
      <c r="G21" s="844"/>
      <c r="H21" s="859"/>
      <c r="I21" s="980">
        <f t="shared" si="3"/>
        <v>0</v>
      </c>
      <c r="J21" s="986">
        <f t="shared" si="1"/>
        <v>0</v>
      </c>
    </row>
    <row r="22" spans="1:10" x14ac:dyDescent="0.25">
      <c r="A22" s="117"/>
      <c r="B22" s="1048">
        <f t="shared" si="2"/>
        <v>0</v>
      </c>
      <c r="C22" s="990"/>
      <c r="D22" s="870"/>
      <c r="E22" s="979"/>
      <c r="F22" s="870">
        <f t="shared" si="0"/>
        <v>0</v>
      </c>
      <c r="G22" s="844"/>
      <c r="H22" s="859"/>
      <c r="I22" s="980">
        <f t="shared" si="3"/>
        <v>0</v>
      </c>
      <c r="J22" s="986">
        <f t="shared" si="1"/>
        <v>0</v>
      </c>
    </row>
    <row r="23" spans="1:10" x14ac:dyDescent="0.25">
      <c r="A23" s="117"/>
      <c r="B23" s="1048">
        <f t="shared" si="2"/>
        <v>0</v>
      </c>
      <c r="C23" s="990"/>
      <c r="D23" s="870"/>
      <c r="E23" s="979"/>
      <c r="F23" s="870">
        <f t="shared" si="0"/>
        <v>0</v>
      </c>
      <c r="G23" s="844"/>
      <c r="H23" s="859"/>
      <c r="I23" s="980">
        <f t="shared" si="3"/>
        <v>0</v>
      </c>
      <c r="J23" s="986">
        <f t="shared" si="1"/>
        <v>0</v>
      </c>
    </row>
    <row r="24" spans="1:10" x14ac:dyDescent="0.25">
      <c r="A24" s="118"/>
      <c r="B24" s="1048">
        <f t="shared" si="2"/>
        <v>0</v>
      </c>
      <c r="C24" s="990"/>
      <c r="D24" s="870"/>
      <c r="E24" s="979"/>
      <c r="F24" s="870">
        <f t="shared" si="0"/>
        <v>0</v>
      </c>
      <c r="G24" s="844"/>
      <c r="H24" s="859"/>
      <c r="I24" s="980">
        <f t="shared" si="3"/>
        <v>0</v>
      </c>
      <c r="J24" s="986">
        <f t="shared" si="1"/>
        <v>0</v>
      </c>
    </row>
    <row r="25" spans="1:10" x14ac:dyDescent="0.25">
      <c r="A25" s="117"/>
      <c r="B25" s="1048">
        <f t="shared" si="2"/>
        <v>0</v>
      </c>
      <c r="C25" s="990"/>
      <c r="D25" s="870"/>
      <c r="E25" s="979"/>
      <c r="F25" s="870">
        <f t="shared" si="0"/>
        <v>0</v>
      </c>
      <c r="G25" s="844"/>
      <c r="H25" s="859"/>
      <c r="I25" s="980">
        <f t="shared" si="3"/>
        <v>0</v>
      </c>
      <c r="J25" s="986">
        <f t="shared" si="1"/>
        <v>0</v>
      </c>
    </row>
    <row r="26" spans="1:10" x14ac:dyDescent="0.25">
      <c r="A26" s="117"/>
      <c r="B26" s="1048">
        <f t="shared" si="2"/>
        <v>0</v>
      </c>
      <c r="C26" s="990"/>
      <c r="D26" s="870"/>
      <c r="E26" s="979"/>
      <c r="F26" s="870">
        <f t="shared" si="0"/>
        <v>0</v>
      </c>
      <c r="G26" s="844"/>
      <c r="H26" s="859"/>
      <c r="I26" s="980">
        <f t="shared" si="3"/>
        <v>0</v>
      </c>
      <c r="J26" s="986">
        <f t="shared" si="1"/>
        <v>0</v>
      </c>
    </row>
    <row r="27" spans="1:10" x14ac:dyDescent="0.25">
      <c r="A27" s="117"/>
      <c r="B27" s="1048">
        <f t="shared" si="2"/>
        <v>0</v>
      </c>
      <c r="C27" s="990"/>
      <c r="D27" s="870"/>
      <c r="E27" s="979"/>
      <c r="F27" s="870">
        <f t="shared" si="0"/>
        <v>0</v>
      </c>
      <c r="G27" s="844"/>
      <c r="H27" s="859"/>
      <c r="I27" s="980">
        <f t="shared" si="3"/>
        <v>0</v>
      </c>
      <c r="J27" s="986">
        <f t="shared" si="1"/>
        <v>0</v>
      </c>
    </row>
    <row r="28" spans="1:10" x14ac:dyDescent="0.25">
      <c r="A28" s="117"/>
      <c r="B28" s="1048">
        <f t="shared" si="2"/>
        <v>0</v>
      </c>
      <c r="C28" s="990"/>
      <c r="D28" s="870"/>
      <c r="E28" s="979"/>
      <c r="F28" s="870">
        <f t="shared" si="0"/>
        <v>0</v>
      </c>
      <c r="G28" s="844"/>
      <c r="H28" s="859"/>
      <c r="I28" s="980">
        <f t="shared" si="3"/>
        <v>0</v>
      </c>
      <c r="J28" s="986">
        <f t="shared" si="1"/>
        <v>0</v>
      </c>
    </row>
    <row r="29" spans="1:10" x14ac:dyDescent="0.25">
      <c r="A29" s="117"/>
      <c r="B29" s="1048">
        <f t="shared" si="2"/>
        <v>0</v>
      </c>
      <c r="C29" s="990"/>
      <c r="D29" s="870"/>
      <c r="E29" s="979"/>
      <c r="F29" s="870">
        <f t="shared" si="0"/>
        <v>0</v>
      </c>
      <c r="G29" s="844"/>
      <c r="H29" s="859"/>
      <c r="I29" s="980">
        <f t="shared" si="3"/>
        <v>0</v>
      </c>
      <c r="J29" s="986">
        <f t="shared" si="1"/>
        <v>0</v>
      </c>
    </row>
    <row r="30" spans="1:10" x14ac:dyDescent="0.25">
      <c r="A30" s="117"/>
      <c r="B30" s="1048">
        <f t="shared" si="2"/>
        <v>0</v>
      </c>
      <c r="C30" s="990"/>
      <c r="D30" s="870"/>
      <c r="E30" s="979"/>
      <c r="F30" s="870">
        <f t="shared" si="0"/>
        <v>0</v>
      </c>
      <c r="G30" s="844"/>
      <c r="H30" s="859"/>
      <c r="I30" s="980">
        <f t="shared" si="3"/>
        <v>0</v>
      </c>
      <c r="J30" s="986">
        <f t="shared" si="1"/>
        <v>0</v>
      </c>
    </row>
    <row r="31" spans="1:10" x14ac:dyDescent="0.25">
      <c r="A31" s="117"/>
      <c r="B31" s="1048">
        <f t="shared" si="2"/>
        <v>0</v>
      </c>
      <c r="C31" s="990"/>
      <c r="D31" s="870"/>
      <c r="E31" s="979"/>
      <c r="F31" s="870">
        <f t="shared" si="0"/>
        <v>0</v>
      </c>
      <c r="G31" s="844"/>
      <c r="H31" s="859"/>
      <c r="I31" s="980">
        <f t="shared" si="3"/>
        <v>0</v>
      </c>
      <c r="J31" s="986">
        <f t="shared" si="1"/>
        <v>0</v>
      </c>
    </row>
    <row r="32" spans="1:10" x14ac:dyDescent="0.25">
      <c r="A32" s="117"/>
      <c r="B32" s="1048">
        <f t="shared" si="2"/>
        <v>0</v>
      </c>
      <c r="C32" s="990"/>
      <c r="D32" s="870"/>
      <c r="E32" s="979"/>
      <c r="F32" s="870">
        <f t="shared" si="0"/>
        <v>0</v>
      </c>
      <c r="G32" s="844"/>
      <c r="H32" s="859"/>
      <c r="I32" s="980">
        <f t="shared" si="3"/>
        <v>0</v>
      </c>
      <c r="J32" s="986">
        <f t="shared" si="1"/>
        <v>0</v>
      </c>
    </row>
    <row r="33" spans="1:10" x14ac:dyDescent="0.25">
      <c r="A33" s="117"/>
      <c r="B33" s="1048">
        <f t="shared" si="2"/>
        <v>0</v>
      </c>
      <c r="C33" s="990"/>
      <c r="D33" s="870"/>
      <c r="E33" s="979"/>
      <c r="F33" s="870">
        <f t="shared" si="0"/>
        <v>0</v>
      </c>
      <c r="G33" s="844"/>
      <c r="H33" s="859"/>
      <c r="I33" s="980">
        <f t="shared" si="3"/>
        <v>0</v>
      </c>
      <c r="J33" s="986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91" t="s">
        <v>11</v>
      </c>
      <c r="D84" s="159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96" t="s">
        <v>370</v>
      </c>
      <c r="B1" s="1596"/>
      <c r="C1" s="1596"/>
      <c r="D1" s="1596"/>
      <c r="E1" s="1596"/>
      <c r="F1" s="1596"/>
      <c r="G1" s="1596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93" t="s">
        <v>76</v>
      </c>
      <c r="B5" s="1615" t="s">
        <v>131</v>
      </c>
      <c r="C5" s="350">
        <v>56.5</v>
      </c>
      <c r="D5" s="212">
        <v>45241</v>
      </c>
      <c r="E5" s="634">
        <v>2010</v>
      </c>
      <c r="F5" s="61">
        <v>134</v>
      </c>
      <c r="G5" s="5"/>
      <c r="H5" t="s">
        <v>41</v>
      </c>
    </row>
    <row r="6" spans="1:9" ht="15.75" x14ac:dyDescent="0.25">
      <c r="A6" s="1593"/>
      <c r="B6" s="1615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298</v>
      </c>
      <c r="H10" s="69">
        <v>0</v>
      </c>
      <c r="I10" s="191">
        <f>E4+E5+E6+E7-F10+E8</f>
        <v>1935</v>
      </c>
    </row>
    <row r="11" spans="1:9" x14ac:dyDescent="0.25">
      <c r="A11" s="182"/>
      <c r="B11" s="1049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306</v>
      </c>
      <c r="H11" s="69">
        <v>60</v>
      </c>
      <c r="I11" s="1050">
        <f>I10-F11</f>
        <v>1920</v>
      </c>
    </row>
    <row r="12" spans="1:9" x14ac:dyDescent="0.25">
      <c r="A12" s="171"/>
      <c r="B12" s="1049">
        <f t="shared" ref="B12:B28" si="1">B11-C12</f>
        <v>118</v>
      </c>
      <c r="C12" s="990">
        <v>10</v>
      </c>
      <c r="D12" s="870">
        <v>150</v>
      </c>
      <c r="E12" s="979">
        <v>45247</v>
      </c>
      <c r="F12" s="870">
        <f t="shared" si="0"/>
        <v>150</v>
      </c>
      <c r="G12" s="844" t="s">
        <v>326</v>
      </c>
      <c r="H12" s="859">
        <v>0</v>
      </c>
      <c r="I12" s="1050">
        <f t="shared" ref="I12:I30" si="2">I11-F12</f>
        <v>1770</v>
      </c>
    </row>
    <row r="13" spans="1:9" x14ac:dyDescent="0.25">
      <c r="A13" s="80" t="s">
        <v>33</v>
      </c>
      <c r="B13" s="1049">
        <f t="shared" si="1"/>
        <v>103</v>
      </c>
      <c r="C13" s="990">
        <v>15</v>
      </c>
      <c r="D13" s="870">
        <v>225</v>
      </c>
      <c r="E13" s="979">
        <v>45252</v>
      </c>
      <c r="F13" s="870">
        <f t="shared" si="0"/>
        <v>225</v>
      </c>
      <c r="G13" s="844" t="s">
        <v>348</v>
      </c>
      <c r="H13" s="859">
        <v>0</v>
      </c>
      <c r="I13" s="1050">
        <f t="shared" si="2"/>
        <v>1545</v>
      </c>
    </row>
    <row r="14" spans="1:9" x14ac:dyDescent="0.25">
      <c r="A14" s="71"/>
      <c r="B14" s="1049">
        <f t="shared" si="1"/>
        <v>98</v>
      </c>
      <c r="C14" s="990">
        <v>5</v>
      </c>
      <c r="D14" s="870">
        <v>75</v>
      </c>
      <c r="E14" s="979">
        <v>45254</v>
      </c>
      <c r="F14" s="870">
        <f t="shared" si="0"/>
        <v>75</v>
      </c>
      <c r="G14" s="844" t="s">
        <v>360</v>
      </c>
      <c r="H14" s="859">
        <v>60</v>
      </c>
      <c r="I14" s="1050">
        <f t="shared" si="2"/>
        <v>1470</v>
      </c>
    </row>
    <row r="15" spans="1:9" x14ac:dyDescent="0.25">
      <c r="A15" s="71"/>
      <c r="B15" s="783">
        <f t="shared" si="1"/>
        <v>98</v>
      </c>
      <c r="C15" s="990"/>
      <c r="D15" s="870"/>
      <c r="E15" s="979"/>
      <c r="F15" s="870">
        <f t="shared" si="0"/>
        <v>0</v>
      </c>
      <c r="G15" s="844"/>
      <c r="H15" s="859"/>
      <c r="I15" s="784">
        <f t="shared" si="2"/>
        <v>1470</v>
      </c>
    </row>
    <row r="16" spans="1:9" x14ac:dyDescent="0.25">
      <c r="B16" s="1049">
        <f t="shared" si="1"/>
        <v>83</v>
      </c>
      <c r="C16" s="990">
        <v>15</v>
      </c>
      <c r="D16" s="1418">
        <v>225</v>
      </c>
      <c r="E16" s="1419">
        <v>45260</v>
      </c>
      <c r="F16" s="1418">
        <f t="shared" si="0"/>
        <v>225</v>
      </c>
      <c r="G16" s="1420" t="s">
        <v>632</v>
      </c>
      <c r="H16" s="1421">
        <v>0</v>
      </c>
      <c r="I16" s="1050">
        <f t="shared" si="2"/>
        <v>1245</v>
      </c>
    </row>
    <row r="17" spans="1:9" x14ac:dyDescent="0.25">
      <c r="B17" s="1049">
        <f t="shared" si="1"/>
        <v>73</v>
      </c>
      <c r="C17" s="990">
        <v>10</v>
      </c>
      <c r="D17" s="1418">
        <v>150</v>
      </c>
      <c r="E17" s="1419">
        <v>45271</v>
      </c>
      <c r="F17" s="1418">
        <f t="shared" si="0"/>
        <v>150</v>
      </c>
      <c r="G17" s="1420" t="s">
        <v>723</v>
      </c>
      <c r="H17" s="1421">
        <v>0</v>
      </c>
      <c r="I17" s="1050">
        <f t="shared" si="2"/>
        <v>1095</v>
      </c>
    </row>
    <row r="18" spans="1:9" x14ac:dyDescent="0.25">
      <c r="A18" s="117"/>
      <c r="B18" s="1049">
        <f t="shared" si="1"/>
        <v>63</v>
      </c>
      <c r="C18" s="990">
        <v>10</v>
      </c>
      <c r="D18" s="1418">
        <v>150</v>
      </c>
      <c r="E18" s="1419">
        <v>45274</v>
      </c>
      <c r="F18" s="1418">
        <f t="shared" si="0"/>
        <v>150</v>
      </c>
      <c r="G18" s="1420" t="s">
        <v>753</v>
      </c>
      <c r="H18" s="1421">
        <v>0</v>
      </c>
      <c r="I18" s="1050">
        <f t="shared" si="2"/>
        <v>945</v>
      </c>
    </row>
    <row r="19" spans="1:9" x14ac:dyDescent="0.25">
      <c r="A19" s="117"/>
      <c r="B19" s="1049">
        <f t="shared" si="1"/>
        <v>53</v>
      </c>
      <c r="C19" s="990">
        <v>10</v>
      </c>
      <c r="D19" s="1418">
        <v>150</v>
      </c>
      <c r="E19" s="1419">
        <v>45275</v>
      </c>
      <c r="F19" s="1418">
        <f t="shared" si="0"/>
        <v>150</v>
      </c>
      <c r="G19" s="1420" t="s">
        <v>763</v>
      </c>
      <c r="H19" s="1421">
        <v>60</v>
      </c>
      <c r="I19" s="1050">
        <f t="shared" si="2"/>
        <v>795</v>
      </c>
    </row>
    <row r="20" spans="1:9" x14ac:dyDescent="0.25">
      <c r="A20" s="117"/>
      <c r="B20" s="783">
        <f t="shared" si="1"/>
        <v>53</v>
      </c>
      <c r="C20" s="990"/>
      <c r="D20" s="1418"/>
      <c r="E20" s="1419"/>
      <c r="F20" s="1418">
        <f t="shared" si="0"/>
        <v>0</v>
      </c>
      <c r="G20" s="1420"/>
      <c r="H20" s="1421"/>
      <c r="I20" s="784">
        <f t="shared" si="2"/>
        <v>795</v>
      </c>
    </row>
    <row r="21" spans="1:9" x14ac:dyDescent="0.25">
      <c r="A21" s="117"/>
      <c r="B21" s="1049">
        <f t="shared" si="1"/>
        <v>53</v>
      </c>
      <c r="C21" s="990"/>
      <c r="D21" s="1418"/>
      <c r="E21" s="1419"/>
      <c r="F21" s="1418">
        <f t="shared" si="0"/>
        <v>0</v>
      </c>
      <c r="G21" s="1420"/>
      <c r="H21" s="1421"/>
      <c r="I21" s="1050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13"/>
      <c r="E22" s="1422"/>
      <c r="F22" s="1413">
        <f t="shared" si="0"/>
        <v>0</v>
      </c>
      <c r="G22" s="1416"/>
      <c r="H22" s="1417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13"/>
      <c r="E23" s="1422"/>
      <c r="F23" s="1413">
        <f t="shared" si="0"/>
        <v>0</v>
      </c>
      <c r="G23" s="1416"/>
      <c r="H23" s="1417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13"/>
      <c r="E24" s="1422"/>
      <c r="F24" s="1413">
        <f t="shared" si="0"/>
        <v>0</v>
      </c>
      <c r="G24" s="1416"/>
      <c r="H24" s="1417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6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596" t="s">
        <v>371</v>
      </c>
      <c r="B1" s="1596"/>
      <c r="C1" s="1596"/>
      <c r="D1" s="1596"/>
      <c r="E1" s="1596"/>
      <c r="F1" s="1596"/>
      <c r="G1" s="1596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616" t="s">
        <v>132</v>
      </c>
      <c r="C4" s="358"/>
      <c r="D4" s="744"/>
      <c r="E4" s="58"/>
      <c r="F4" s="61"/>
      <c r="G4" s="150"/>
      <c r="H4" s="150"/>
      <c r="I4" s="475"/>
    </row>
    <row r="5" spans="1:9" ht="15" customHeight="1" x14ac:dyDescent="0.25">
      <c r="A5" s="1593" t="s">
        <v>190</v>
      </c>
      <c r="B5" s="1617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593"/>
      <c r="B6" s="1617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7">
        <v>10</v>
      </c>
      <c r="D10" s="870">
        <v>265.08</v>
      </c>
      <c r="E10" s="979">
        <v>45206</v>
      </c>
      <c r="F10" s="67">
        <f t="shared" ref="F10" si="0">D10</f>
        <v>265.08</v>
      </c>
      <c r="G10" s="68" t="s">
        <v>206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0">
        <v>130.68</v>
      </c>
      <c r="E11" s="979">
        <v>45206</v>
      </c>
      <c r="F11" s="870">
        <f t="shared" ref="F11:F26" si="1">D11</f>
        <v>130.68</v>
      </c>
      <c r="G11" s="844" t="s">
        <v>205</v>
      </c>
      <c r="H11" s="859">
        <v>0</v>
      </c>
      <c r="I11" s="988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0">
        <v>670.01</v>
      </c>
      <c r="E12" s="979">
        <v>45206</v>
      </c>
      <c r="F12" s="870">
        <f t="shared" si="1"/>
        <v>670.01</v>
      </c>
      <c r="G12" s="844" t="s">
        <v>208</v>
      </c>
      <c r="H12" s="859">
        <v>0</v>
      </c>
      <c r="I12" s="988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0">
        <v>113.18</v>
      </c>
      <c r="E13" s="979">
        <v>45211</v>
      </c>
      <c r="F13" s="870">
        <f t="shared" si="1"/>
        <v>113.18</v>
      </c>
      <c r="G13" s="844" t="s">
        <v>211</v>
      </c>
      <c r="H13" s="859">
        <v>0</v>
      </c>
      <c r="I13" s="988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0">
        <v>208.98</v>
      </c>
      <c r="E14" s="979">
        <v>45218</v>
      </c>
      <c r="F14" s="870">
        <f t="shared" si="1"/>
        <v>208.98</v>
      </c>
      <c r="G14" s="844" t="s">
        <v>226</v>
      </c>
      <c r="H14" s="859">
        <v>0</v>
      </c>
      <c r="I14" s="988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0">
        <v>104.92</v>
      </c>
      <c r="E15" s="979">
        <v>45219</v>
      </c>
      <c r="F15" s="870">
        <f t="shared" si="1"/>
        <v>104.92</v>
      </c>
      <c r="G15" s="844" t="s">
        <v>227</v>
      </c>
      <c r="H15" s="859">
        <v>0</v>
      </c>
      <c r="I15" s="988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0">
        <v>353.44</v>
      </c>
      <c r="E16" s="979">
        <v>45222</v>
      </c>
      <c r="F16" s="870">
        <f t="shared" si="1"/>
        <v>353.44</v>
      </c>
      <c r="G16" s="844" t="s">
        <v>234</v>
      </c>
      <c r="H16" s="859">
        <v>0</v>
      </c>
      <c r="I16" s="988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235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242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0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1">
        <v>112.47</v>
      </c>
      <c r="E20" s="782">
        <v>45231</v>
      </c>
      <c r="F20" s="781">
        <f t="shared" si="1"/>
        <v>112.47</v>
      </c>
      <c r="G20" s="708" t="s">
        <v>261</v>
      </c>
      <c r="H20" s="709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1">
        <v>111.95</v>
      </c>
      <c r="E21" s="782">
        <v>45232</v>
      </c>
      <c r="F21" s="781">
        <f t="shared" si="1"/>
        <v>111.95</v>
      </c>
      <c r="G21" s="708" t="s">
        <v>264</v>
      </c>
      <c r="H21" s="709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1">
        <v>213.45</v>
      </c>
      <c r="E22" s="782">
        <v>45239</v>
      </c>
      <c r="F22" s="781">
        <f t="shared" si="1"/>
        <v>213.45</v>
      </c>
      <c r="G22" s="708" t="s">
        <v>288</v>
      </c>
      <c r="H22" s="709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1">
        <v>223.27</v>
      </c>
      <c r="E23" s="782">
        <v>45251</v>
      </c>
      <c r="F23" s="781">
        <f t="shared" si="1"/>
        <v>223.27</v>
      </c>
      <c r="G23" s="708" t="s">
        <v>346</v>
      </c>
      <c r="H23" s="709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1">
        <v>107.88</v>
      </c>
      <c r="E24" s="782">
        <v>45255</v>
      </c>
      <c r="F24" s="781">
        <f t="shared" si="1"/>
        <v>107.88</v>
      </c>
      <c r="G24" s="708" t="s">
        <v>363</v>
      </c>
      <c r="H24" s="709">
        <v>60</v>
      </c>
      <c r="I24" s="59">
        <f t="shared" si="3"/>
        <v>241.17999999999972</v>
      </c>
    </row>
    <row r="25" spans="1:9" x14ac:dyDescent="0.25">
      <c r="A25" s="117"/>
      <c r="B25" s="783">
        <f t="shared" si="2"/>
        <v>9</v>
      </c>
      <c r="C25" s="15"/>
      <c r="D25" s="781"/>
      <c r="E25" s="782"/>
      <c r="F25" s="781">
        <f t="shared" si="1"/>
        <v>0</v>
      </c>
      <c r="G25" s="708"/>
      <c r="H25" s="709"/>
      <c r="I25" s="1070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6">
        <v>241.18</v>
      </c>
      <c r="E26" s="1340">
        <v>45258</v>
      </c>
      <c r="F26" s="606">
        <f t="shared" si="1"/>
        <v>241.18</v>
      </c>
      <c r="G26" s="495" t="s">
        <v>562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6"/>
      <c r="E27" s="1340"/>
      <c r="F27" s="606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6"/>
      <c r="E28" s="1340"/>
      <c r="F28" s="606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6"/>
      <c r="E29" s="1340"/>
      <c r="F29" s="1341">
        <f t="shared" si="4"/>
        <v>0</v>
      </c>
      <c r="G29" s="1342"/>
      <c r="H29" s="1343"/>
      <c r="I29" s="1344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6"/>
      <c r="E30" s="1340"/>
      <c r="F30" s="1341">
        <f t="shared" si="4"/>
        <v>0</v>
      </c>
      <c r="G30" s="1342"/>
      <c r="H30" s="1343"/>
      <c r="I30" s="1344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6"/>
      <c r="E31" s="1340"/>
      <c r="F31" s="1341">
        <f t="shared" si="4"/>
        <v>0</v>
      </c>
      <c r="G31" s="1342"/>
      <c r="H31" s="1343"/>
      <c r="I31" s="1344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6"/>
      <c r="E32" s="1340"/>
      <c r="F32" s="1341">
        <f t="shared" si="4"/>
        <v>0</v>
      </c>
      <c r="G32" s="1342"/>
      <c r="H32" s="1343"/>
      <c r="I32" s="1344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6"/>
      <c r="E33" s="1340"/>
      <c r="F33" s="606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L23" sqref="L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96" t="s">
        <v>372</v>
      </c>
      <c r="B1" s="1596"/>
      <c r="C1" s="1596"/>
      <c r="D1" s="1596"/>
      <c r="E1" s="1596"/>
      <c r="F1" s="1596"/>
      <c r="G1" s="1596"/>
      <c r="H1" s="11">
        <v>1</v>
      </c>
      <c r="K1" s="1589" t="s">
        <v>381</v>
      </c>
      <c r="L1" s="1589"/>
      <c r="M1" s="1589"/>
      <c r="N1" s="1589"/>
      <c r="O1" s="1589"/>
      <c r="P1" s="1589"/>
      <c r="Q1" s="158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2">
        <v>27</v>
      </c>
      <c r="Q4" s="38"/>
    </row>
    <row r="5" spans="1:19" ht="15" customHeight="1" x14ac:dyDescent="0.25">
      <c r="A5" s="1593" t="s">
        <v>91</v>
      </c>
      <c r="B5" s="1602" t="s">
        <v>70</v>
      </c>
      <c r="C5" s="433">
        <v>75</v>
      </c>
      <c r="D5" s="479">
        <v>45203</v>
      </c>
      <c r="E5" s="434">
        <v>317.8</v>
      </c>
      <c r="F5" s="706">
        <v>18</v>
      </c>
      <c r="G5" s="86">
        <f>F36</f>
        <v>1315.16</v>
      </c>
      <c r="H5" s="7">
        <f>E5-G5+E4+E6</f>
        <v>0</v>
      </c>
      <c r="K5" s="1593" t="s">
        <v>91</v>
      </c>
      <c r="L5" s="1602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593"/>
      <c r="B6" s="1618"/>
      <c r="C6" s="151">
        <v>75</v>
      </c>
      <c r="D6" s="144">
        <v>45225</v>
      </c>
      <c r="E6" s="127">
        <v>997.36</v>
      </c>
      <c r="F6" s="71">
        <v>53</v>
      </c>
      <c r="K6" s="1593"/>
      <c r="L6" s="1618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200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70">
        <v>39.840000000000003</v>
      </c>
      <c r="O8" s="228">
        <v>45269</v>
      </c>
      <c r="P8" s="101">
        <f t="shared" ref="P8:P35" si="1">N8</f>
        <v>39.840000000000003</v>
      </c>
      <c r="Q8" s="68" t="s">
        <v>708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201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70">
        <v>55.68</v>
      </c>
      <c r="O9" s="228">
        <v>45269</v>
      </c>
      <c r="P9" s="101">
        <f t="shared" si="1"/>
        <v>55.68</v>
      </c>
      <c r="Q9" s="68" t="s">
        <v>712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89">
        <v>5</v>
      </c>
      <c r="D10" s="870">
        <v>89.77</v>
      </c>
      <c r="E10" s="858">
        <v>45208</v>
      </c>
      <c r="F10" s="980">
        <f t="shared" si="2"/>
        <v>89.77</v>
      </c>
      <c r="G10" s="844" t="s">
        <v>209</v>
      </c>
      <c r="H10" s="859">
        <v>0</v>
      </c>
      <c r="I10" s="802">
        <f>I9-F10</f>
        <v>1034.0800000000002</v>
      </c>
      <c r="J10" s="803"/>
      <c r="L10" s="460">
        <f t="shared" ref="L10:L35" si="4">L9-M10</f>
        <v>48</v>
      </c>
      <c r="M10" s="989">
        <v>2</v>
      </c>
      <c r="N10" s="870">
        <v>36.08</v>
      </c>
      <c r="O10" s="858">
        <v>45272</v>
      </c>
      <c r="P10" s="980">
        <f t="shared" si="1"/>
        <v>36.08</v>
      </c>
      <c r="Q10" s="844" t="s">
        <v>727</v>
      </c>
      <c r="R10" s="859">
        <v>0</v>
      </c>
      <c r="S10" s="802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90">
        <v>1</v>
      </c>
      <c r="D11" s="870">
        <v>17.78</v>
      </c>
      <c r="E11" s="991">
        <v>45211</v>
      </c>
      <c r="F11" s="980">
        <f t="shared" si="2"/>
        <v>17.78</v>
      </c>
      <c r="G11" s="992" t="s">
        <v>212</v>
      </c>
      <c r="H11" s="993">
        <v>76</v>
      </c>
      <c r="I11" s="802">
        <f t="shared" ref="I11:I34" si="5">I10-F11</f>
        <v>1016.3000000000002</v>
      </c>
      <c r="J11" s="803"/>
      <c r="K11" s="54" t="s">
        <v>33</v>
      </c>
      <c r="L11" s="460">
        <f t="shared" si="4"/>
        <v>47</v>
      </c>
      <c r="M11" s="990">
        <v>1</v>
      </c>
      <c r="N11" s="870">
        <v>19.96</v>
      </c>
      <c r="O11" s="858">
        <v>45273</v>
      </c>
      <c r="P11" s="980">
        <f t="shared" si="1"/>
        <v>19.96</v>
      </c>
      <c r="Q11" s="844" t="s">
        <v>742</v>
      </c>
      <c r="R11" s="859">
        <v>82</v>
      </c>
      <c r="S11" s="802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89">
        <v>1</v>
      </c>
      <c r="D12" s="870">
        <v>18.940000000000001</v>
      </c>
      <c r="E12" s="858">
        <v>45212</v>
      </c>
      <c r="F12" s="980">
        <f t="shared" si="2"/>
        <v>18.940000000000001</v>
      </c>
      <c r="G12" s="844" t="s">
        <v>214</v>
      </c>
      <c r="H12" s="859">
        <v>0</v>
      </c>
      <c r="I12" s="802">
        <f t="shared" si="5"/>
        <v>997.36000000000013</v>
      </c>
      <c r="J12" s="803"/>
      <c r="K12" s="19"/>
      <c r="L12" s="460">
        <f t="shared" si="4"/>
        <v>44</v>
      </c>
      <c r="M12" s="989">
        <v>3</v>
      </c>
      <c r="N12" s="870">
        <v>56</v>
      </c>
      <c r="O12" s="858">
        <v>45274</v>
      </c>
      <c r="P12" s="980">
        <f t="shared" si="1"/>
        <v>56</v>
      </c>
      <c r="Q12" s="844" t="s">
        <v>754</v>
      </c>
      <c r="R12" s="859">
        <v>82</v>
      </c>
      <c r="S12" s="802">
        <f t="shared" si="6"/>
        <v>822.33999999999992</v>
      </c>
    </row>
    <row r="13" spans="1:19" ht="15" customHeight="1" x14ac:dyDescent="0.25">
      <c r="B13" s="460">
        <f t="shared" si="3"/>
        <v>43</v>
      </c>
      <c r="C13" s="990">
        <v>10</v>
      </c>
      <c r="D13" s="870">
        <v>190.84</v>
      </c>
      <c r="E13" s="858">
        <v>45225</v>
      </c>
      <c r="F13" s="980">
        <f t="shared" si="2"/>
        <v>190.84</v>
      </c>
      <c r="G13" s="844" t="s">
        <v>240</v>
      </c>
      <c r="H13" s="859">
        <v>0</v>
      </c>
      <c r="I13" s="802">
        <f t="shared" si="5"/>
        <v>806.5200000000001</v>
      </c>
      <c r="J13" s="803"/>
      <c r="L13" s="460">
        <f t="shared" si="4"/>
        <v>41</v>
      </c>
      <c r="M13" s="990">
        <v>3</v>
      </c>
      <c r="N13" s="870">
        <v>55.54</v>
      </c>
      <c r="O13" s="858">
        <v>45281</v>
      </c>
      <c r="P13" s="980">
        <f t="shared" si="1"/>
        <v>55.54</v>
      </c>
      <c r="Q13" s="844" t="s">
        <v>824</v>
      </c>
      <c r="R13" s="859">
        <v>0</v>
      </c>
      <c r="S13" s="802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240</v>
      </c>
      <c r="H14" s="69">
        <v>76</v>
      </c>
      <c r="I14" s="200">
        <f t="shared" si="5"/>
        <v>768.5200000000001</v>
      </c>
      <c r="L14" s="460">
        <f t="shared" si="4"/>
        <v>39</v>
      </c>
      <c r="M14" s="990">
        <v>2</v>
      </c>
      <c r="N14" s="870">
        <v>32.840000000000003</v>
      </c>
      <c r="O14" s="858">
        <v>45281</v>
      </c>
      <c r="P14" s="980">
        <f t="shared" si="1"/>
        <v>32.840000000000003</v>
      </c>
      <c r="Q14" s="844" t="s">
        <v>825</v>
      </c>
      <c r="R14" s="859">
        <v>81</v>
      </c>
      <c r="S14" s="802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243</v>
      </c>
      <c r="H15" s="69">
        <v>77</v>
      </c>
      <c r="I15" s="200">
        <f t="shared" si="5"/>
        <v>728.96</v>
      </c>
      <c r="L15" s="460">
        <f t="shared" si="4"/>
        <v>38</v>
      </c>
      <c r="M15" s="989">
        <v>1</v>
      </c>
      <c r="N15" s="870">
        <v>18.2</v>
      </c>
      <c r="O15" s="858">
        <v>45281</v>
      </c>
      <c r="P15" s="980">
        <f t="shared" si="1"/>
        <v>18.2</v>
      </c>
      <c r="Q15" s="844" t="s">
        <v>827</v>
      </c>
      <c r="R15" s="859">
        <v>82</v>
      </c>
      <c r="S15" s="802">
        <f t="shared" si="6"/>
        <v>715.75999999999988</v>
      </c>
    </row>
    <row r="16" spans="1:19" ht="15" customHeight="1" x14ac:dyDescent="0.25">
      <c r="B16" s="1071">
        <f t="shared" si="3"/>
        <v>39</v>
      </c>
      <c r="C16" s="15"/>
      <c r="D16" s="67">
        <v>0</v>
      </c>
      <c r="E16" s="228"/>
      <c r="F16" s="101">
        <f t="shared" si="2"/>
        <v>0</v>
      </c>
      <c r="G16" s="844"/>
      <c r="H16" s="859"/>
      <c r="I16" s="1072">
        <f t="shared" si="5"/>
        <v>728.96</v>
      </c>
      <c r="J16" s="803"/>
      <c r="L16" s="460">
        <f t="shared" si="4"/>
        <v>36</v>
      </c>
      <c r="M16" s="990">
        <v>2</v>
      </c>
      <c r="N16" s="870">
        <v>36.97</v>
      </c>
      <c r="O16" s="858">
        <v>45282</v>
      </c>
      <c r="P16" s="980">
        <f t="shared" si="1"/>
        <v>36.97</v>
      </c>
      <c r="Q16" s="844" t="s">
        <v>830</v>
      </c>
      <c r="R16" s="859">
        <v>81</v>
      </c>
      <c r="S16" s="802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81">
        <v>36.590000000000003</v>
      </c>
      <c r="E17" s="1156">
        <v>45230</v>
      </c>
      <c r="F17" s="1157">
        <f t="shared" si="2"/>
        <v>36.590000000000003</v>
      </c>
      <c r="G17" s="1158" t="s">
        <v>259</v>
      </c>
      <c r="H17" s="1159">
        <v>76</v>
      </c>
      <c r="I17" s="802">
        <f t="shared" si="5"/>
        <v>692.37</v>
      </c>
      <c r="J17" s="803"/>
      <c r="L17" s="460">
        <f t="shared" si="4"/>
        <v>34</v>
      </c>
      <c r="M17" s="990">
        <v>2</v>
      </c>
      <c r="N17" s="870">
        <v>36.659999999999997</v>
      </c>
      <c r="O17" s="858">
        <v>45288</v>
      </c>
      <c r="P17" s="980">
        <f t="shared" si="1"/>
        <v>36.659999999999997</v>
      </c>
      <c r="Q17" s="844" t="s">
        <v>900</v>
      </c>
      <c r="R17" s="859">
        <v>0</v>
      </c>
      <c r="S17" s="802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81">
        <v>77.069999999999993</v>
      </c>
      <c r="E18" s="1156">
        <v>45233</v>
      </c>
      <c r="F18" s="1157">
        <f t="shared" si="2"/>
        <v>77.069999999999993</v>
      </c>
      <c r="G18" s="1158" t="s">
        <v>266</v>
      </c>
      <c r="H18" s="1159">
        <v>0</v>
      </c>
      <c r="I18" s="802">
        <f t="shared" si="5"/>
        <v>615.29999999999995</v>
      </c>
      <c r="J18" s="803"/>
      <c r="L18" s="460">
        <f t="shared" si="4"/>
        <v>33</v>
      </c>
      <c r="M18" s="990">
        <v>1</v>
      </c>
      <c r="N18" s="870">
        <v>18.71</v>
      </c>
      <c r="O18" s="858">
        <v>45288</v>
      </c>
      <c r="P18" s="980">
        <f t="shared" si="1"/>
        <v>18.71</v>
      </c>
      <c r="Q18" s="844" t="s">
        <v>908</v>
      </c>
      <c r="R18" s="859">
        <v>82</v>
      </c>
      <c r="S18" s="802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81">
        <v>37.97</v>
      </c>
      <c r="E19" s="1156">
        <v>45234</v>
      </c>
      <c r="F19" s="1157">
        <f t="shared" si="2"/>
        <v>37.97</v>
      </c>
      <c r="G19" s="1158" t="s">
        <v>267</v>
      </c>
      <c r="H19" s="1159">
        <v>76</v>
      </c>
      <c r="I19" s="802">
        <f t="shared" si="5"/>
        <v>577.32999999999993</v>
      </c>
      <c r="J19" s="803"/>
      <c r="L19" s="460">
        <f t="shared" si="4"/>
        <v>31</v>
      </c>
      <c r="M19" s="990">
        <v>2</v>
      </c>
      <c r="N19" s="870">
        <v>34.57</v>
      </c>
      <c r="O19" s="858">
        <v>45289</v>
      </c>
      <c r="P19" s="980">
        <f t="shared" si="1"/>
        <v>34.57</v>
      </c>
      <c r="Q19" s="844" t="s">
        <v>914</v>
      </c>
      <c r="R19" s="859">
        <v>82</v>
      </c>
      <c r="S19" s="802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81">
        <v>153.81</v>
      </c>
      <c r="E20" s="1156">
        <v>45236</v>
      </c>
      <c r="F20" s="1157">
        <f t="shared" si="2"/>
        <v>153.81</v>
      </c>
      <c r="G20" s="1158" t="s">
        <v>271</v>
      </c>
      <c r="H20" s="1159">
        <v>0</v>
      </c>
      <c r="I20" s="802">
        <f t="shared" si="5"/>
        <v>423.51999999999992</v>
      </c>
      <c r="J20" s="803"/>
      <c r="L20" s="460">
        <f t="shared" si="4"/>
        <v>25</v>
      </c>
      <c r="M20" s="990">
        <v>6</v>
      </c>
      <c r="N20" s="870">
        <v>115.38</v>
      </c>
      <c r="O20" s="858">
        <v>45294</v>
      </c>
      <c r="P20" s="980">
        <f t="shared" si="1"/>
        <v>115.38</v>
      </c>
      <c r="Q20" s="844" t="s">
        <v>946</v>
      </c>
      <c r="R20" s="859">
        <v>0</v>
      </c>
      <c r="S20" s="802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81">
        <v>17.420000000000002</v>
      </c>
      <c r="E21" s="1156">
        <v>45240</v>
      </c>
      <c r="F21" s="1157">
        <f t="shared" si="2"/>
        <v>17.420000000000002</v>
      </c>
      <c r="G21" s="1158" t="s">
        <v>291</v>
      </c>
      <c r="H21" s="1159">
        <v>76</v>
      </c>
      <c r="I21" s="802">
        <f t="shared" si="5"/>
        <v>406.09999999999991</v>
      </c>
      <c r="J21" s="803"/>
      <c r="L21" s="460">
        <f t="shared" si="4"/>
        <v>23</v>
      </c>
      <c r="M21" s="990">
        <v>2</v>
      </c>
      <c r="N21" s="870">
        <v>39.520000000000003</v>
      </c>
      <c r="O21" s="858">
        <v>45295</v>
      </c>
      <c r="P21" s="980">
        <f t="shared" si="1"/>
        <v>39.520000000000003</v>
      </c>
      <c r="Q21" s="844" t="s">
        <v>959</v>
      </c>
      <c r="R21" s="859">
        <v>82</v>
      </c>
      <c r="S21" s="802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81">
        <v>17.149999999999999</v>
      </c>
      <c r="E22" s="1156">
        <v>45240</v>
      </c>
      <c r="F22" s="1157">
        <f t="shared" si="2"/>
        <v>17.149999999999999</v>
      </c>
      <c r="G22" s="708" t="s">
        <v>291</v>
      </c>
      <c r="H22" s="709">
        <v>76</v>
      </c>
      <c r="I22" s="200">
        <f t="shared" si="5"/>
        <v>388.94999999999993</v>
      </c>
      <c r="L22" s="460">
        <f t="shared" si="4"/>
        <v>15</v>
      </c>
      <c r="M22" s="990">
        <v>8</v>
      </c>
      <c r="N22" s="870">
        <v>150.43</v>
      </c>
      <c r="O22" s="858">
        <v>45295</v>
      </c>
      <c r="P22" s="980">
        <f t="shared" si="1"/>
        <v>150.43</v>
      </c>
      <c r="Q22" s="844" t="s">
        <v>961</v>
      </c>
      <c r="R22" s="859">
        <v>0</v>
      </c>
      <c r="S22" s="802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81">
        <v>37.619999999999997</v>
      </c>
      <c r="E23" s="1156">
        <v>45251</v>
      </c>
      <c r="F23" s="1157">
        <f t="shared" si="2"/>
        <v>37.619999999999997</v>
      </c>
      <c r="G23" s="708" t="s">
        <v>342</v>
      </c>
      <c r="H23" s="709">
        <v>76</v>
      </c>
      <c r="I23" s="200">
        <f t="shared" si="5"/>
        <v>351.32999999999993</v>
      </c>
      <c r="L23" s="1071">
        <f t="shared" si="4"/>
        <v>15</v>
      </c>
      <c r="M23" s="990"/>
      <c r="N23" s="870">
        <v>0</v>
      </c>
      <c r="O23" s="858"/>
      <c r="P23" s="980">
        <f t="shared" si="1"/>
        <v>0</v>
      </c>
      <c r="Q23" s="844"/>
      <c r="R23" s="859"/>
      <c r="S23" s="1072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81">
        <v>58.18</v>
      </c>
      <c r="E24" s="1156">
        <v>45254</v>
      </c>
      <c r="F24" s="1157">
        <f t="shared" si="2"/>
        <v>58.18</v>
      </c>
      <c r="G24" s="708" t="s">
        <v>360</v>
      </c>
      <c r="H24" s="709">
        <v>73</v>
      </c>
      <c r="I24" s="200">
        <f t="shared" si="5"/>
        <v>293.14999999999992</v>
      </c>
      <c r="L24" s="460">
        <f t="shared" si="4"/>
        <v>15</v>
      </c>
      <c r="M24" s="990"/>
      <c r="N24" s="870">
        <v>0</v>
      </c>
      <c r="O24" s="858"/>
      <c r="P24" s="980">
        <f t="shared" si="1"/>
        <v>0</v>
      </c>
      <c r="Q24" s="844"/>
      <c r="R24" s="859"/>
      <c r="S24" s="802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81">
        <v>89.41</v>
      </c>
      <c r="E25" s="1156">
        <v>45255</v>
      </c>
      <c r="F25" s="1157">
        <f t="shared" si="2"/>
        <v>89.41</v>
      </c>
      <c r="G25" s="708" t="s">
        <v>363</v>
      </c>
      <c r="H25" s="709">
        <v>77</v>
      </c>
      <c r="I25" s="200">
        <f t="shared" si="5"/>
        <v>203.73999999999992</v>
      </c>
      <c r="L25" s="460">
        <f t="shared" si="4"/>
        <v>15</v>
      </c>
      <c r="M25" s="990"/>
      <c r="N25" s="870">
        <v>0</v>
      </c>
      <c r="O25" s="858"/>
      <c r="P25" s="980">
        <f t="shared" si="1"/>
        <v>0</v>
      </c>
      <c r="Q25" s="844"/>
      <c r="R25" s="859"/>
      <c r="S25" s="802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81">
        <v>36.159999999999997</v>
      </c>
      <c r="E26" s="1156">
        <v>45255</v>
      </c>
      <c r="F26" s="1157">
        <f t="shared" si="2"/>
        <v>36.159999999999997</v>
      </c>
      <c r="G26" s="708" t="s">
        <v>365</v>
      </c>
      <c r="H26" s="709">
        <v>76</v>
      </c>
      <c r="I26" s="200">
        <f t="shared" si="5"/>
        <v>167.57999999999993</v>
      </c>
      <c r="L26" s="460">
        <f t="shared" si="4"/>
        <v>15</v>
      </c>
      <c r="M26" s="990"/>
      <c r="N26" s="870">
        <v>0</v>
      </c>
      <c r="O26" s="858"/>
      <c r="P26" s="980">
        <f t="shared" si="1"/>
        <v>0</v>
      </c>
      <c r="Q26" s="844"/>
      <c r="R26" s="859"/>
      <c r="S26" s="802">
        <f t="shared" si="6"/>
        <v>283.51999999999981</v>
      </c>
    </row>
    <row r="27" spans="1:19" ht="15" customHeight="1" x14ac:dyDescent="0.25">
      <c r="B27" s="1071">
        <f t="shared" si="3"/>
        <v>9</v>
      </c>
      <c r="C27" s="15"/>
      <c r="D27" s="781">
        <v>0</v>
      </c>
      <c r="E27" s="1156"/>
      <c r="F27" s="1157">
        <f t="shared" si="2"/>
        <v>0</v>
      </c>
      <c r="G27" s="708"/>
      <c r="H27" s="709"/>
      <c r="I27" s="1072">
        <f t="shared" si="5"/>
        <v>167.57999999999993</v>
      </c>
      <c r="L27" s="460">
        <f t="shared" si="4"/>
        <v>15</v>
      </c>
      <c r="M27" s="990"/>
      <c r="N27" s="870">
        <v>0</v>
      </c>
      <c r="O27" s="858"/>
      <c r="P27" s="980">
        <f t="shared" si="1"/>
        <v>0</v>
      </c>
      <c r="Q27" s="844"/>
      <c r="R27" s="859"/>
      <c r="S27" s="802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13">
        <v>37.54</v>
      </c>
      <c r="E28" s="1414">
        <v>45260</v>
      </c>
      <c r="F28" s="1415">
        <f t="shared" si="2"/>
        <v>37.54</v>
      </c>
      <c r="G28" s="1416" t="s">
        <v>631</v>
      </c>
      <c r="H28" s="1417">
        <v>76</v>
      </c>
      <c r="I28" s="200">
        <f t="shared" si="5"/>
        <v>130.03999999999994</v>
      </c>
      <c r="K28" s="47"/>
      <c r="L28" s="460">
        <f t="shared" si="4"/>
        <v>15</v>
      </c>
      <c r="M28" s="990"/>
      <c r="N28" s="870">
        <v>0</v>
      </c>
      <c r="O28" s="858"/>
      <c r="P28" s="980">
        <f t="shared" si="1"/>
        <v>0</v>
      </c>
      <c r="Q28" s="844"/>
      <c r="R28" s="859"/>
      <c r="S28" s="802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13">
        <v>56.31</v>
      </c>
      <c r="E29" s="1414">
        <v>45260</v>
      </c>
      <c r="F29" s="1415">
        <f t="shared" si="2"/>
        <v>56.31</v>
      </c>
      <c r="G29" s="1416" t="s">
        <v>632</v>
      </c>
      <c r="H29" s="1417">
        <v>0</v>
      </c>
      <c r="I29" s="200">
        <f t="shared" si="5"/>
        <v>73.729999999999933</v>
      </c>
      <c r="K29" s="47"/>
      <c r="L29" s="460">
        <f t="shared" si="4"/>
        <v>15</v>
      </c>
      <c r="M29" s="990"/>
      <c r="N29" s="870">
        <v>0</v>
      </c>
      <c r="O29" s="858"/>
      <c r="P29" s="980">
        <f t="shared" si="1"/>
        <v>0</v>
      </c>
      <c r="Q29" s="844"/>
      <c r="R29" s="859"/>
      <c r="S29" s="802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13">
        <v>73.73</v>
      </c>
      <c r="E30" s="1414">
        <v>45266</v>
      </c>
      <c r="F30" s="1415">
        <f t="shared" si="2"/>
        <v>73.73</v>
      </c>
      <c r="G30" s="1416" t="s">
        <v>683</v>
      </c>
      <c r="H30" s="1417">
        <v>77</v>
      </c>
      <c r="I30" s="200">
        <f t="shared" si="5"/>
        <v>0</v>
      </c>
      <c r="K30" s="47"/>
      <c r="L30" s="460">
        <f t="shared" si="4"/>
        <v>15</v>
      </c>
      <c r="M30" s="990"/>
      <c r="N30" s="870">
        <v>0</v>
      </c>
      <c r="O30" s="858"/>
      <c r="P30" s="980">
        <f t="shared" si="1"/>
        <v>0</v>
      </c>
      <c r="Q30" s="844"/>
      <c r="R30" s="859"/>
      <c r="S30" s="802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13">
        <v>0</v>
      </c>
      <c r="E31" s="1414"/>
      <c r="F31" s="1439">
        <f t="shared" si="2"/>
        <v>0</v>
      </c>
      <c r="G31" s="1440"/>
      <c r="H31" s="1441"/>
      <c r="I31" s="1442">
        <f t="shared" si="5"/>
        <v>0</v>
      </c>
      <c r="K31" s="47"/>
      <c r="L31" s="460">
        <f t="shared" si="4"/>
        <v>15</v>
      </c>
      <c r="M31" s="990"/>
      <c r="N31" s="870">
        <v>0</v>
      </c>
      <c r="O31" s="858"/>
      <c r="P31" s="980">
        <f t="shared" si="1"/>
        <v>0</v>
      </c>
      <c r="Q31" s="844"/>
      <c r="R31" s="859"/>
      <c r="S31" s="802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13">
        <v>0</v>
      </c>
      <c r="E32" s="1414"/>
      <c r="F32" s="1439">
        <f t="shared" si="2"/>
        <v>0</v>
      </c>
      <c r="G32" s="1440"/>
      <c r="H32" s="1441"/>
      <c r="I32" s="1442">
        <f t="shared" si="5"/>
        <v>0</v>
      </c>
      <c r="K32" s="47"/>
      <c r="L32" s="460">
        <f t="shared" si="4"/>
        <v>15</v>
      </c>
      <c r="M32" s="990"/>
      <c r="N32" s="870">
        <v>0</v>
      </c>
      <c r="O32" s="858"/>
      <c r="P32" s="980">
        <f t="shared" si="1"/>
        <v>0</v>
      </c>
      <c r="Q32" s="844"/>
      <c r="R32" s="859"/>
      <c r="S32" s="802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13">
        <v>0</v>
      </c>
      <c r="E33" s="1414"/>
      <c r="F33" s="1439">
        <f t="shared" si="2"/>
        <v>0</v>
      </c>
      <c r="G33" s="1440"/>
      <c r="H33" s="1441"/>
      <c r="I33" s="1442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81">
        <v>0</v>
      </c>
      <c r="E34" s="1156"/>
      <c r="F34" s="1443">
        <f t="shared" si="2"/>
        <v>0</v>
      </c>
      <c r="G34" s="1423"/>
      <c r="H34" s="1424"/>
      <c r="I34" s="1442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582" t="s">
        <v>21</v>
      </c>
      <c r="E38" s="1583"/>
      <c r="F38" s="136">
        <f>E4+E5-F36+E6</f>
        <v>0</v>
      </c>
      <c r="L38" s="459"/>
      <c r="N38" s="1582" t="s">
        <v>21</v>
      </c>
      <c r="O38" s="1583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5" t="s">
        <v>4</v>
      </c>
      <c r="O39" s="1226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98"/>
      <c r="B6" s="1619" t="s">
        <v>85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98"/>
      <c r="B7" s="1620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6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2" t="s">
        <v>21</v>
      </c>
      <c r="E43" s="1583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TN1" zoomScaleNormal="100" workbookViewId="0">
      <pane ySplit="7" topLeftCell="A8" activePane="bottomLeft" state="frozen"/>
      <selection activeCell="AO1" sqref="AO1"/>
      <selection pane="bottomLeft" activeCell="UB2" sqref="UB2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88" t="s">
        <v>244</v>
      </c>
      <c r="L1" s="1588"/>
      <c r="M1" s="1588"/>
      <c r="N1" s="1588"/>
      <c r="O1" s="1588"/>
      <c r="P1" s="1588"/>
      <c r="Q1" s="1588"/>
      <c r="R1" s="250">
        <f>I1+1</f>
        <v>1</v>
      </c>
      <c r="S1" s="250"/>
      <c r="U1" s="1586" t="str">
        <f>K1</f>
        <v>ENTRADA DEL MES DE NOVIEMBRE 2023</v>
      </c>
      <c r="V1" s="1586"/>
      <c r="W1" s="1586"/>
      <c r="X1" s="1586"/>
      <c r="Y1" s="1586"/>
      <c r="Z1" s="1586"/>
      <c r="AA1" s="1586"/>
      <c r="AB1" s="250">
        <f>R1+1</f>
        <v>2</v>
      </c>
      <c r="AC1" s="351"/>
      <c r="AE1" s="1586" t="str">
        <f>U1</f>
        <v>ENTRADA DEL MES DE NOVIEMBRE 2023</v>
      </c>
      <c r="AF1" s="1586"/>
      <c r="AG1" s="1586"/>
      <c r="AH1" s="1586"/>
      <c r="AI1" s="1586"/>
      <c r="AJ1" s="1586"/>
      <c r="AK1" s="1586"/>
      <c r="AL1" s="250">
        <f>AB1+1</f>
        <v>3</v>
      </c>
      <c r="AM1" s="250"/>
      <c r="AO1" s="1586" t="str">
        <f>AE1</f>
        <v>ENTRADA DEL MES DE NOVIEMBRE 2023</v>
      </c>
      <c r="AP1" s="1586"/>
      <c r="AQ1" s="1586"/>
      <c r="AR1" s="1586"/>
      <c r="AS1" s="1586"/>
      <c r="AT1" s="1586"/>
      <c r="AU1" s="1586"/>
      <c r="AV1" s="250">
        <f>AL1+1</f>
        <v>4</v>
      </c>
      <c r="AW1" s="351"/>
      <c r="AY1" s="1586" t="str">
        <f>AO1</f>
        <v>ENTRADA DEL MES DE NOVIEMBRE 2023</v>
      </c>
      <c r="AZ1" s="1586"/>
      <c r="BA1" s="1586"/>
      <c r="BB1" s="1586"/>
      <c r="BC1" s="1586"/>
      <c r="BD1" s="1586"/>
      <c r="BE1" s="1586"/>
      <c r="BF1" s="250">
        <f>AV1+1</f>
        <v>5</v>
      </c>
      <c r="BG1" s="363"/>
      <c r="BI1" s="1586" t="str">
        <f>AY1</f>
        <v>ENTRADA DEL MES DE NOVIEMBRE 2023</v>
      </c>
      <c r="BJ1" s="1586"/>
      <c r="BK1" s="1586"/>
      <c r="BL1" s="1586"/>
      <c r="BM1" s="1586"/>
      <c r="BN1" s="1586"/>
      <c r="BO1" s="1586"/>
      <c r="BP1" s="250">
        <f>BF1+1</f>
        <v>6</v>
      </c>
      <c r="BQ1" s="351"/>
      <c r="BS1" s="1586" t="str">
        <f>BI1</f>
        <v>ENTRADA DEL MES DE NOVIEMBRE 2023</v>
      </c>
      <c r="BT1" s="1586"/>
      <c r="BU1" s="1586"/>
      <c r="BV1" s="1586"/>
      <c r="BW1" s="1586"/>
      <c r="BX1" s="1586"/>
      <c r="BY1" s="1586"/>
      <c r="BZ1" s="250">
        <f>BP1+1</f>
        <v>7</v>
      </c>
      <c r="CC1" s="1586" t="str">
        <f>BS1</f>
        <v>ENTRADA DEL MES DE NOVIEMBRE 2023</v>
      </c>
      <c r="CD1" s="1586"/>
      <c r="CE1" s="1586"/>
      <c r="CF1" s="1586"/>
      <c r="CG1" s="1586"/>
      <c r="CH1" s="1586"/>
      <c r="CI1" s="1586"/>
      <c r="CJ1" s="250">
        <f>BZ1+1</f>
        <v>8</v>
      </c>
      <c r="CM1" s="1586" t="str">
        <f>CC1</f>
        <v>ENTRADA DEL MES DE NOVIEMBRE 2023</v>
      </c>
      <c r="CN1" s="1586"/>
      <c r="CO1" s="1586"/>
      <c r="CP1" s="1586"/>
      <c r="CQ1" s="1586"/>
      <c r="CR1" s="1586"/>
      <c r="CS1" s="1586"/>
      <c r="CT1" s="250">
        <f>CJ1+1</f>
        <v>9</v>
      </c>
      <c r="CU1" s="351"/>
      <c r="CW1" s="1586" t="str">
        <f>CM1</f>
        <v>ENTRADA DEL MES DE NOVIEMBRE 2023</v>
      </c>
      <c r="CX1" s="1586"/>
      <c r="CY1" s="1586"/>
      <c r="CZ1" s="1586"/>
      <c r="DA1" s="1586"/>
      <c r="DB1" s="1586"/>
      <c r="DC1" s="1586"/>
      <c r="DD1" s="250">
        <f>CT1+1</f>
        <v>10</v>
      </c>
      <c r="DE1" s="351"/>
      <c r="DG1" s="1586" t="str">
        <f>CW1</f>
        <v>ENTRADA DEL MES DE NOVIEMBRE 2023</v>
      </c>
      <c r="DH1" s="1586"/>
      <c r="DI1" s="1586"/>
      <c r="DJ1" s="1586"/>
      <c r="DK1" s="1586"/>
      <c r="DL1" s="1586"/>
      <c r="DM1" s="1586"/>
      <c r="DN1" s="250">
        <f>DD1+1</f>
        <v>11</v>
      </c>
      <c r="DO1" s="351"/>
      <c r="DQ1" s="1586" t="str">
        <f>DG1</f>
        <v>ENTRADA DEL MES DE NOVIEMBRE 2023</v>
      </c>
      <c r="DR1" s="1586"/>
      <c r="DS1" s="1586"/>
      <c r="DT1" s="1586"/>
      <c r="DU1" s="1586"/>
      <c r="DV1" s="1586"/>
      <c r="DW1" s="1586"/>
      <c r="DX1" s="250">
        <f>DN1+1</f>
        <v>12</v>
      </c>
      <c r="EA1" s="1586" t="str">
        <f>DQ1</f>
        <v>ENTRADA DEL MES DE NOVIEMBRE 2023</v>
      </c>
      <c r="EB1" s="1586"/>
      <c r="EC1" s="1586"/>
      <c r="ED1" s="1586"/>
      <c r="EE1" s="1586"/>
      <c r="EF1" s="1586"/>
      <c r="EG1" s="1586"/>
      <c r="EH1" s="250">
        <f>DX1+1</f>
        <v>13</v>
      </c>
      <c r="EI1" s="351"/>
      <c r="EK1" s="1586" t="str">
        <f>EA1</f>
        <v>ENTRADA DEL MES DE NOVIEMBRE 2023</v>
      </c>
      <c r="EL1" s="1586"/>
      <c r="EM1" s="1586"/>
      <c r="EN1" s="1586"/>
      <c r="EO1" s="1586"/>
      <c r="EP1" s="1586"/>
      <c r="EQ1" s="1586"/>
      <c r="ER1" s="250">
        <f>EH1+1</f>
        <v>14</v>
      </c>
      <c r="ES1" s="351"/>
      <c r="EU1" s="1586" t="str">
        <f>EK1</f>
        <v>ENTRADA DEL MES DE NOVIEMBRE 2023</v>
      </c>
      <c r="EV1" s="1586"/>
      <c r="EW1" s="1586"/>
      <c r="EX1" s="1586"/>
      <c r="EY1" s="1586"/>
      <c r="EZ1" s="1586"/>
      <c r="FA1" s="1586"/>
      <c r="FB1" s="250">
        <f>ER1+1</f>
        <v>15</v>
      </c>
      <c r="FC1" s="351"/>
      <c r="FE1" s="1586" t="str">
        <f>EU1</f>
        <v>ENTRADA DEL MES DE NOVIEMBRE 2023</v>
      </c>
      <c r="FF1" s="1586"/>
      <c r="FG1" s="1586"/>
      <c r="FH1" s="1586"/>
      <c r="FI1" s="1586"/>
      <c r="FJ1" s="1586"/>
      <c r="FK1" s="1586"/>
      <c r="FL1" s="250">
        <f>FB1+1</f>
        <v>16</v>
      </c>
      <c r="FM1" s="351"/>
      <c r="FO1" s="1586" t="str">
        <f>FE1</f>
        <v>ENTRADA DEL MES DE NOVIEMBRE 2023</v>
      </c>
      <c r="FP1" s="1586"/>
      <c r="FQ1" s="1586"/>
      <c r="FR1" s="1586"/>
      <c r="FS1" s="1586"/>
      <c r="FT1" s="1586"/>
      <c r="FU1" s="1586"/>
      <c r="FV1" s="250">
        <f>FL1+1</f>
        <v>17</v>
      </c>
      <c r="FW1" s="351"/>
      <c r="FY1" s="1586" t="str">
        <f>FO1</f>
        <v>ENTRADA DEL MES DE NOVIEMBRE 2023</v>
      </c>
      <c r="FZ1" s="1586"/>
      <c r="GA1" s="1586"/>
      <c r="GB1" s="1586"/>
      <c r="GC1" s="1586"/>
      <c r="GD1" s="1586"/>
      <c r="GE1" s="1586"/>
      <c r="GF1" s="250">
        <f>FV1+1</f>
        <v>18</v>
      </c>
      <c r="GG1" s="351"/>
      <c r="GH1" s="73" t="s">
        <v>37</v>
      </c>
      <c r="GI1" s="1586" t="str">
        <f>FY1</f>
        <v>ENTRADA DEL MES DE NOVIEMBRE 2023</v>
      </c>
      <c r="GJ1" s="1586"/>
      <c r="GK1" s="1586"/>
      <c r="GL1" s="1586"/>
      <c r="GM1" s="1586"/>
      <c r="GN1" s="1586"/>
      <c r="GO1" s="1586"/>
      <c r="GP1" s="250">
        <f>GF1+1</f>
        <v>19</v>
      </c>
      <c r="GQ1" s="351"/>
      <c r="GS1" s="1586" t="str">
        <f>GI1</f>
        <v>ENTRADA DEL MES DE NOVIEMBRE 2023</v>
      </c>
      <c r="GT1" s="1586"/>
      <c r="GU1" s="1586"/>
      <c r="GV1" s="1586"/>
      <c r="GW1" s="1586"/>
      <c r="GX1" s="1586"/>
      <c r="GY1" s="1586"/>
      <c r="GZ1" s="250">
        <f>GP1+1</f>
        <v>20</v>
      </c>
      <c r="HA1" s="351"/>
      <c r="HC1" s="1586" t="str">
        <f>GS1</f>
        <v>ENTRADA DEL MES DE NOVIEMBRE 2023</v>
      </c>
      <c r="HD1" s="1586"/>
      <c r="HE1" s="1586"/>
      <c r="HF1" s="1586"/>
      <c r="HG1" s="1586"/>
      <c r="HH1" s="1586"/>
      <c r="HI1" s="1586"/>
      <c r="HJ1" s="250">
        <f>GZ1+1</f>
        <v>21</v>
      </c>
      <c r="HK1" s="351"/>
      <c r="HM1" s="1586" t="str">
        <f>HC1</f>
        <v>ENTRADA DEL MES DE NOVIEMBRE 2023</v>
      </c>
      <c r="HN1" s="1586"/>
      <c r="HO1" s="1586"/>
      <c r="HP1" s="1586"/>
      <c r="HQ1" s="1586"/>
      <c r="HR1" s="1586"/>
      <c r="HS1" s="1586"/>
      <c r="HT1" s="250">
        <f>HJ1+1</f>
        <v>22</v>
      </c>
      <c r="HU1" s="351"/>
      <c r="HW1" s="1586" t="str">
        <f>HM1</f>
        <v>ENTRADA DEL MES DE NOVIEMBRE 2023</v>
      </c>
      <c r="HX1" s="1586"/>
      <c r="HY1" s="1586"/>
      <c r="HZ1" s="1586"/>
      <c r="IA1" s="1586"/>
      <c r="IB1" s="1586"/>
      <c r="IC1" s="1586"/>
      <c r="ID1" s="250">
        <f>HT1+1</f>
        <v>23</v>
      </c>
      <c r="IE1" s="351"/>
      <c r="IG1" s="1586" t="str">
        <f>HW1</f>
        <v>ENTRADA DEL MES DE NOVIEMBRE 2023</v>
      </c>
      <c r="IH1" s="1586"/>
      <c r="II1" s="1586"/>
      <c r="IJ1" s="1586"/>
      <c r="IK1" s="1586"/>
      <c r="IL1" s="1586"/>
      <c r="IM1" s="1586"/>
      <c r="IN1" s="250">
        <f>ID1+1</f>
        <v>24</v>
      </c>
      <c r="IO1" s="351"/>
      <c r="IQ1" s="1586" t="str">
        <f>IG1</f>
        <v>ENTRADA DEL MES DE NOVIEMBRE 2023</v>
      </c>
      <c r="IR1" s="1586"/>
      <c r="IS1" s="1586"/>
      <c r="IT1" s="1586"/>
      <c r="IU1" s="1586"/>
      <c r="IV1" s="1586"/>
      <c r="IW1" s="1586"/>
      <c r="IX1" s="250">
        <f>IN1+1</f>
        <v>25</v>
      </c>
      <c r="IY1" s="351"/>
      <c r="JA1" s="1586" t="str">
        <f>IQ1</f>
        <v>ENTRADA DEL MES DE NOVIEMBRE 2023</v>
      </c>
      <c r="JB1" s="1586"/>
      <c r="JC1" s="1586"/>
      <c r="JD1" s="1586"/>
      <c r="JE1" s="1586"/>
      <c r="JF1" s="1586"/>
      <c r="JG1" s="1586"/>
      <c r="JH1" s="250">
        <f>IX1+1</f>
        <v>26</v>
      </c>
      <c r="JI1" s="351"/>
      <c r="JK1" s="1587" t="str">
        <f>JA1</f>
        <v>ENTRADA DEL MES DE NOVIEMBRE 2023</v>
      </c>
      <c r="JL1" s="1587"/>
      <c r="JM1" s="1587"/>
      <c r="JN1" s="1587"/>
      <c r="JO1" s="1587"/>
      <c r="JP1" s="1587"/>
      <c r="JQ1" s="1587"/>
      <c r="JR1" s="250">
        <f>JH1+1</f>
        <v>27</v>
      </c>
      <c r="JS1" s="351"/>
      <c r="JU1" s="1586" t="str">
        <f>JK1</f>
        <v>ENTRADA DEL MES DE NOVIEMBRE 2023</v>
      </c>
      <c r="JV1" s="1586"/>
      <c r="JW1" s="1586"/>
      <c r="JX1" s="1586"/>
      <c r="JY1" s="1586"/>
      <c r="JZ1" s="1586"/>
      <c r="KA1" s="1586"/>
      <c r="KB1" s="250">
        <f>JR1+1</f>
        <v>28</v>
      </c>
      <c r="KC1" s="351"/>
      <c r="KE1" s="1586" t="str">
        <f>JU1</f>
        <v>ENTRADA DEL MES DE NOVIEMBRE 2023</v>
      </c>
      <c r="KF1" s="1586"/>
      <c r="KG1" s="1586"/>
      <c r="KH1" s="1586"/>
      <c r="KI1" s="1586"/>
      <c r="KJ1" s="1586"/>
      <c r="KK1" s="1586"/>
      <c r="KL1" s="250">
        <f>KB1+1</f>
        <v>29</v>
      </c>
      <c r="KM1" s="351"/>
      <c r="KO1" s="1586" t="str">
        <f>KE1</f>
        <v>ENTRADA DEL MES DE NOVIEMBRE 2023</v>
      </c>
      <c r="KP1" s="1586"/>
      <c r="KQ1" s="1586"/>
      <c r="KR1" s="1586"/>
      <c r="KS1" s="1586"/>
      <c r="KT1" s="1586"/>
      <c r="KU1" s="1586"/>
      <c r="KV1" s="250">
        <f>KL1+1</f>
        <v>30</v>
      </c>
      <c r="KW1" s="351"/>
      <c r="KY1" s="1586" t="str">
        <f>KO1</f>
        <v>ENTRADA DEL MES DE NOVIEMBRE 2023</v>
      </c>
      <c r="KZ1" s="1586"/>
      <c r="LA1" s="1586"/>
      <c r="LB1" s="1586"/>
      <c r="LC1" s="1586"/>
      <c r="LD1" s="1586"/>
      <c r="LE1" s="1586"/>
      <c r="LF1" s="250">
        <f>KV1+1</f>
        <v>31</v>
      </c>
      <c r="LG1" s="351"/>
      <c r="LH1" s="73" t="s">
        <v>41</v>
      </c>
      <c r="LI1" s="1586" t="str">
        <f>KY1</f>
        <v>ENTRADA DEL MES DE NOVIEMBRE 2023</v>
      </c>
      <c r="LJ1" s="1586"/>
      <c r="LK1" s="1586"/>
      <c r="LL1" s="1586"/>
      <c r="LM1" s="1586"/>
      <c r="LN1" s="1586"/>
      <c r="LO1" s="1586"/>
      <c r="LP1" s="250">
        <f>LF1+1</f>
        <v>32</v>
      </c>
      <c r="LQ1" s="351"/>
      <c r="LS1" s="1586" t="str">
        <f>LI1</f>
        <v>ENTRADA DEL MES DE NOVIEMBRE 2023</v>
      </c>
      <c r="LT1" s="1586"/>
      <c r="LU1" s="1586"/>
      <c r="LV1" s="1586"/>
      <c r="LW1" s="1586"/>
      <c r="LX1" s="1586"/>
      <c r="LY1" s="1586"/>
      <c r="LZ1" s="250">
        <f>LP1+1</f>
        <v>33</v>
      </c>
      <c r="MC1" s="1586" t="str">
        <f>LS1</f>
        <v>ENTRADA DEL MES DE NOVIEMBRE 2023</v>
      </c>
      <c r="MD1" s="1586"/>
      <c r="ME1" s="1586"/>
      <c r="MF1" s="1586"/>
      <c r="MG1" s="1586"/>
      <c r="MH1" s="1586"/>
      <c r="MI1" s="1586"/>
      <c r="MJ1" s="250">
        <f>LZ1+1</f>
        <v>34</v>
      </c>
      <c r="MK1" s="250"/>
      <c r="MM1" s="1586" t="str">
        <f>MC1</f>
        <v>ENTRADA DEL MES DE NOVIEMBRE 2023</v>
      </c>
      <c r="MN1" s="1586"/>
      <c r="MO1" s="1586"/>
      <c r="MP1" s="1586"/>
      <c r="MQ1" s="1586"/>
      <c r="MR1" s="1586"/>
      <c r="MS1" s="1586"/>
      <c r="MT1" s="250">
        <f>MJ1+1</f>
        <v>35</v>
      </c>
      <c r="MU1" s="250"/>
      <c r="MW1" s="1586" t="str">
        <f>MM1</f>
        <v>ENTRADA DEL MES DE NOVIEMBRE 2023</v>
      </c>
      <c r="MX1" s="1586"/>
      <c r="MY1" s="1586"/>
      <c r="MZ1" s="1586"/>
      <c r="NA1" s="1586"/>
      <c r="NB1" s="1586"/>
      <c r="NC1" s="1586"/>
      <c r="ND1" s="250">
        <f>MT1+1</f>
        <v>36</v>
      </c>
      <c r="NE1" s="250"/>
      <c r="NG1" s="1586" t="str">
        <f>MW1</f>
        <v>ENTRADA DEL MES DE NOVIEMBRE 2023</v>
      </c>
      <c r="NH1" s="1586"/>
      <c r="NI1" s="1586"/>
      <c r="NJ1" s="1586"/>
      <c r="NK1" s="1586"/>
      <c r="NL1" s="1586"/>
      <c r="NM1" s="1586"/>
      <c r="NN1" s="250">
        <f>ND1+1</f>
        <v>37</v>
      </c>
      <c r="NO1" s="250"/>
      <c r="NQ1" s="1586" t="str">
        <f>NG1</f>
        <v>ENTRADA DEL MES DE NOVIEMBRE 2023</v>
      </c>
      <c r="NR1" s="1586"/>
      <c r="NS1" s="1586"/>
      <c r="NT1" s="1586"/>
      <c r="NU1" s="1586"/>
      <c r="NV1" s="1586"/>
      <c r="NW1" s="1586"/>
      <c r="NX1" s="250">
        <f>NN1+1</f>
        <v>38</v>
      </c>
      <c r="NY1" s="250"/>
      <c r="OA1" s="1586" t="str">
        <f>NQ1</f>
        <v>ENTRADA DEL MES DE NOVIEMBRE 2023</v>
      </c>
      <c r="OB1" s="1586"/>
      <c r="OC1" s="1586"/>
      <c r="OD1" s="1586"/>
      <c r="OE1" s="1586"/>
      <c r="OF1" s="1586"/>
      <c r="OG1" s="1586"/>
      <c r="OH1" s="250">
        <f>NX1+1</f>
        <v>39</v>
      </c>
      <c r="OI1" s="250"/>
      <c r="OK1" s="1586" t="str">
        <f>OA1</f>
        <v>ENTRADA DEL MES DE NOVIEMBRE 2023</v>
      </c>
      <c r="OL1" s="1586"/>
      <c r="OM1" s="1586"/>
      <c r="ON1" s="1586"/>
      <c r="OO1" s="1586"/>
      <c r="OP1" s="1586"/>
      <c r="OQ1" s="1586"/>
      <c r="OR1" s="250">
        <f>OH1+1</f>
        <v>40</v>
      </c>
      <c r="OS1" s="250"/>
      <c r="OU1" s="1586" t="str">
        <f>OK1</f>
        <v>ENTRADA DEL MES DE NOVIEMBRE 2023</v>
      </c>
      <c r="OV1" s="1586"/>
      <c r="OW1" s="1586"/>
      <c r="OX1" s="1586"/>
      <c r="OY1" s="1586"/>
      <c r="OZ1" s="1586"/>
      <c r="PA1" s="1586"/>
      <c r="PB1" s="250">
        <f>OR1+1</f>
        <v>41</v>
      </c>
      <c r="PC1" s="250"/>
      <c r="PE1" s="1586" t="str">
        <f>OU1</f>
        <v>ENTRADA DEL MES DE NOVIEMBRE 2023</v>
      </c>
      <c r="PF1" s="1586"/>
      <c r="PG1" s="1586"/>
      <c r="PH1" s="1586"/>
      <c r="PI1" s="1586"/>
      <c r="PJ1" s="1586"/>
      <c r="PK1" s="1586"/>
      <c r="PL1" s="250">
        <f>PB1+1</f>
        <v>42</v>
      </c>
      <c r="PM1" s="250"/>
      <c r="PN1" s="250"/>
      <c r="PP1" s="1586" t="str">
        <f>PE1</f>
        <v>ENTRADA DEL MES DE NOVIEMBRE 2023</v>
      </c>
      <c r="PQ1" s="1586"/>
      <c r="PR1" s="1586"/>
      <c r="PS1" s="1586"/>
      <c r="PT1" s="1586"/>
      <c r="PU1" s="1586"/>
      <c r="PV1" s="1586"/>
      <c r="PW1" s="250">
        <f>PL1+1</f>
        <v>43</v>
      </c>
      <c r="PX1" s="250"/>
      <c r="PZ1" s="1586" t="str">
        <f>PP1</f>
        <v>ENTRADA DEL MES DE NOVIEMBRE 2023</v>
      </c>
      <c r="QA1" s="1586"/>
      <c r="QB1" s="1586"/>
      <c r="QC1" s="1586"/>
      <c r="QD1" s="1586"/>
      <c r="QE1" s="1586"/>
      <c r="QF1" s="1586"/>
      <c r="QG1" s="250">
        <f>PW1+1</f>
        <v>44</v>
      </c>
      <c r="QH1" s="250"/>
      <c r="QJ1" s="1586" t="str">
        <f>PZ1</f>
        <v>ENTRADA DEL MES DE NOVIEMBRE 2023</v>
      </c>
      <c r="QK1" s="1586"/>
      <c r="QL1" s="1586"/>
      <c r="QM1" s="1586"/>
      <c r="QN1" s="1586"/>
      <c r="QO1" s="1586"/>
      <c r="QP1" s="1586"/>
      <c r="QQ1" s="250">
        <f>QG1+1</f>
        <v>45</v>
      </c>
      <c r="QR1" s="250"/>
      <c r="QT1" s="1586" t="str">
        <f>QJ1</f>
        <v>ENTRADA DEL MES DE NOVIEMBRE 2023</v>
      </c>
      <c r="QU1" s="1586"/>
      <c r="QV1" s="1586"/>
      <c r="QW1" s="1586"/>
      <c r="QX1" s="1586"/>
      <c r="QY1" s="1586"/>
      <c r="QZ1" s="1586"/>
      <c r="RA1" s="250">
        <f>QQ1+1</f>
        <v>46</v>
      </c>
      <c r="RB1" s="250"/>
      <c r="RD1" s="1586" t="str">
        <f>QT1</f>
        <v>ENTRADA DEL MES DE NOVIEMBRE 2023</v>
      </c>
      <c r="RE1" s="1586"/>
      <c r="RF1" s="1586"/>
      <c r="RG1" s="1586"/>
      <c r="RH1" s="1586"/>
      <c r="RI1" s="1586"/>
      <c r="RJ1" s="1586"/>
      <c r="RK1" s="250">
        <f>RA1+1</f>
        <v>47</v>
      </c>
      <c r="RL1" s="250"/>
      <c r="RN1" s="1586" t="str">
        <f>RD1</f>
        <v>ENTRADA DEL MES DE NOVIEMBRE 2023</v>
      </c>
      <c r="RO1" s="1586"/>
      <c r="RP1" s="1586"/>
      <c r="RQ1" s="1586"/>
      <c r="RR1" s="1586"/>
      <c r="RS1" s="1586"/>
      <c r="RT1" s="1586"/>
      <c r="RU1" s="250">
        <f>RK1+1</f>
        <v>48</v>
      </c>
      <c r="RV1" s="250"/>
      <c r="RX1" s="1586" t="str">
        <f>RN1</f>
        <v>ENTRADA DEL MES DE NOVIEMBRE 2023</v>
      </c>
      <c r="RY1" s="1586"/>
      <c r="RZ1" s="1586"/>
      <c r="SA1" s="1586"/>
      <c r="SB1" s="1586"/>
      <c r="SC1" s="1586"/>
      <c r="SD1" s="1586"/>
      <c r="SE1" s="250">
        <f>RU1+1</f>
        <v>49</v>
      </c>
      <c r="SF1" s="250"/>
      <c r="SH1" s="1586" t="str">
        <f>RX1</f>
        <v>ENTRADA DEL MES DE NOVIEMBRE 2023</v>
      </c>
      <c r="SI1" s="1586"/>
      <c r="SJ1" s="1586"/>
      <c r="SK1" s="1586"/>
      <c r="SL1" s="1586"/>
      <c r="SM1" s="1586"/>
      <c r="SN1" s="1586"/>
      <c r="SO1" s="250">
        <f>SE1+1</f>
        <v>50</v>
      </c>
      <c r="SP1" s="250"/>
      <c r="SR1" s="1586" t="str">
        <f>SH1</f>
        <v>ENTRADA DEL MES DE NOVIEMBRE 2023</v>
      </c>
      <c r="SS1" s="1586"/>
      <c r="ST1" s="1586"/>
      <c r="SU1" s="1586"/>
      <c r="SV1" s="1586"/>
      <c r="SW1" s="1586"/>
      <c r="SX1" s="1586"/>
      <c r="SY1" s="250">
        <f>SO1+1</f>
        <v>51</v>
      </c>
      <c r="SZ1" s="250"/>
      <c r="TB1" s="1586" t="str">
        <f>SR1</f>
        <v>ENTRADA DEL MES DE NOVIEMBRE 2023</v>
      </c>
      <c r="TC1" s="1586"/>
      <c r="TD1" s="1586"/>
      <c r="TE1" s="1586"/>
      <c r="TF1" s="1586"/>
      <c r="TG1" s="1586"/>
      <c r="TH1" s="1586"/>
      <c r="TI1" s="250">
        <f>SY1+1</f>
        <v>52</v>
      </c>
      <c r="TJ1" s="250"/>
      <c r="TL1" s="1586" t="str">
        <f>TB1</f>
        <v>ENTRADA DEL MES DE NOVIEMBRE 2023</v>
      </c>
      <c r="TM1" s="1586"/>
      <c r="TN1" s="1586"/>
      <c r="TO1" s="1586"/>
      <c r="TP1" s="1586"/>
      <c r="TQ1" s="1586"/>
      <c r="TR1" s="1586"/>
      <c r="TS1" s="250">
        <f>TI1+1</f>
        <v>53</v>
      </c>
      <c r="TT1" s="250"/>
      <c r="TV1" s="1586" t="str">
        <f>TL1</f>
        <v>ENTRADA DEL MES DE NOVIEMBRE 2023</v>
      </c>
      <c r="TW1" s="1586"/>
      <c r="TX1" s="1586"/>
      <c r="TY1" s="1586"/>
      <c r="TZ1" s="1586"/>
      <c r="UA1" s="1586"/>
      <c r="UB1" s="1586"/>
      <c r="UC1" s="250">
        <f>TS1+1</f>
        <v>54</v>
      </c>
      <c r="UE1" s="1586" t="str">
        <f>TV1</f>
        <v>ENTRADA DEL MES DE NOVIEMBRE 2023</v>
      </c>
      <c r="UF1" s="1586"/>
      <c r="UG1" s="1586"/>
      <c r="UH1" s="1586"/>
      <c r="UI1" s="1586"/>
      <c r="UJ1" s="1586"/>
      <c r="UK1" s="1586"/>
      <c r="UL1" s="250">
        <f>UC1+1</f>
        <v>55</v>
      </c>
      <c r="UN1" s="1586" t="str">
        <f>UE1</f>
        <v>ENTRADA DEL MES DE NOVIEMBRE 2023</v>
      </c>
      <c r="UO1" s="1586"/>
      <c r="UP1" s="1586"/>
      <c r="UQ1" s="1586"/>
      <c r="UR1" s="1586"/>
      <c r="US1" s="1586"/>
      <c r="UT1" s="1586"/>
      <c r="UU1" s="250">
        <f>UL1+1</f>
        <v>56</v>
      </c>
      <c r="UW1" s="1586" t="str">
        <f>UN1</f>
        <v>ENTRADA DEL MES DE NOVIEMBRE 2023</v>
      </c>
      <c r="UX1" s="1586"/>
      <c r="UY1" s="1586"/>
      <c r="UZ1" s="1586"/>
      <c r="VA1" s="1586"/>
      <c r="VB1" s="1586"/>
      <c r="VC1" s="1586"/>
      <c r="VD1" s="250">
        <f>UU1+1</f>
        <v>57</v>
      </c>
      <c r="VF1" s="1586" t="str">
        <f>UW1</f>
        <v>ENTRADA DEL MES DE NOVIEMBRE 2023</v>
      </c>
      <c r="VG1" s="1586"/>
      <c r="VH1" s="1586"/>
      <c r="VI1" s="1586"/>
      <c r="VJ1" s="1586"/>
      <c r="VK1" s="1586"/>
      <c r="VL1" s="1586"/>
      <c r="VM1" s="250">
        <f>VD1+1</f>
        <v>58</v>
      </c>
      <c r="VO1" s="1586" t="str">
        <f>VF1</f>
        <v>ENTRADA DEL MES DE NOVIEMBRE 2023</v>
      </c>
      <c r="VP1" s="1586"/>
      <c r="VQ1" s="1586"/>
      <c r="VR1" s="1586"/>
      <c r="VS1" s="1586"/>
      <c r="VT1" s="1586"/>
      <c r="VU1" s="1586"/>
      <c r="VV1" s="250">
        <f>VM1+1</f>
        <v>59</v>
      </c>
      <c r="VX1" s="1586" t="str">
        <f>VO1</f>
        <v>ENTRADA DEL MES DE NOVIEMBRE 2023</v>
      </c>
      <c r="VY1" s="1586"/>
      <c r="VZ1" s="1586"/>
      <c r="WA1" s="1586"/>
      <c r="WB1" s="1586"/>
      <c r="WC1" s="1586"/>
      <c r="WD1" s="1586"/>
      <c r="WE1" s="250">
        <f>VV1+1</f>
        <v>60</v>
      </c>
      <c r="WG1" s="1586" t="str">
        <f>VX1</f>
        <v>ENTRADA DEL MES DE NOVIEMBRE 2023</v>
      </c>
      <c r="WH1" s="1586"/>
      <c r="WI1" s="1586"/>
      <c r="WJ1" s="1586"/>
      <c r="WK1" s="1586"/>
      <c r="WL1" s="1586"/>
      <c r="WM1" s="1586"/>
      <c r="WN1" s="250">
        <f>WE1+1</f>
        <v>61</v>
      </c>
      <c r="WP1" s="1586" t="str">
        <f>WG1</f>
        <v>ENTRADA DEL MES DE NOVIEMBRE 2023</v>
      </c>
      <c r="WQ1" s="1586"/>
      <c r="WR1" s="1586"/>
      <c r="WS1" s="1586"/>
      <c r="WT1" s="1586"/>
      <c r="WU1" s="1586"/>
      <c r="WV1" s="1586"/>
      <c r="WW1" s="250">
        <f>WN1+1</f>
        <v>62</v>
      </c>
      <c r="WY1" s="1586" t="str">
        <f>WP1</f>
        <v>ENTRADA DEL MES DE NOVIEMBRE 2023</v>
      </c>
      <c r="WZ1" s="1586"/>
      <c r="XA1" s="1586"/>
      <c r="XB1" s="1586"/>
      <c r="XC1" s="1586"/>
      <c r="XD1" s="1586"/>
      <c r="XE1" s="1586"/>
      <c r="XF1" s="250">
        <f>WW1+1</f>
        <v>63</v>
      </c>
      <c r="XH1" s="1586" t="str">
        <f>WY1</f>
        <v>ENTRADA DEL MES DE NOVIEMBRE 2023</v>
      </c>
      <c r="XI1" s="1586"/>
      <c r="XJ1" s="1586"/>
      <c r="XK1" s="1586"/>
      <c r="XL1" s="1586"/>
      <c r="XM1" s="1586"/>
      <c r="XN1" s="1586"/>
      <c r="XO1" s="250">
        <f>XF1+1</f>
        <v>64</v>
      </c>
      <c r="XQ1" s="1586" t="str">
        <f>XH1</f>
        <v>ENTRADA DEL MES DE NOVIEMBRE 2023</v>
      </c>
      <c r="XR1" s="1586"/>
      <c r="XS1" s="1586"/>
      <c r="XT1" s="1586"/>
      <c r="XU1" s="1586"/>
      <c r="XV1" s="1586"/>
      <c r="XW1" s="1586"/>
      <c r="XX1" s="250">
        <f>XO1+1</f>
        <v>65</v>
      </c>
      <c r="XZ1" s="1586" t="str">
        <f>XQ1</f>
        <v>ENTRADA DEL MES DE NOVIEMBRE 2023</v>
      </c>
      <c r="YA1" s="1586"/>
      <c r="YB1" s="1586"/>
      <c r="YC1" s="1586"/>
      <c r="YD1" s="1586"/>
      <c r="YE1" s="1586"/>
      <c r="YF1" s="1586"/>
      <c r="YG1" s="250">
        <f>XX1+1</f>
        <v>66</v>
      </c>
      <c r="YI1" s="1586" t="str">
        <f>XZ1</f>
        <v>ENTRADA DEL MES DE NOVIEMBRE 2023</v>
      </c>
      <c r="YJ1" s="1586"/>
      <c r="YK1" s="1586"/>
      <c r="YL1" s="1586"/>
      <c r="YM1" s="1586"/>
      <c r="YN1" s="1586"/>
      <c r="YO1" s="1586"/>
      <c r="YP1" s="250">
        <f>YG1+1</f>
        <v>67</v>
      </c>
      <c r="YR1" s="1586" t="str">
        <f>YI1</f>
        <v>ENTRADA DEL MES DE NOVIEMBRE 2023</v>
      </c>
      <c r="YS1" s="1586"/>
      <c r="YT1" s="1586"/>
      <c r="YU1" s="1586"/>
      <c r="YV1" s="1586"/>
      <c r="YW1" s="1586"/>
      <c r="YX1" s="1586"/>
      <c r="YY1" s="250">
        <f>YP1+1</f>
        <v>68</v>
      </c>
      <c r="ZA1" s="1586" t="str">
        <f>YR1</f>
        <v>ENTRADA DEL MES DE NOVIEMBRE 2023</v>
      </c>
      <c r="ZB1" s="1586"/>
      <c r="ZC1" s="1586"/>
      <c r="ZD1" s="1586"/>
      <c r="ZE1" s="1586"/>
      <c r="ZF1" s="1586"/>
      <c r="ZG1" s="1586"/>
      <c r="ZH1" s="250">
        <f>YY1+1</f>
        <v>69</v>
      </c>
      <c r="ZJ1" s="1586" t="str">
        <f>ZA1</f>
        <v>ENTRADA DEL MES DE NOVIEMBRE 2023</v>
      </c>
      <c r="ZK1" s="1586"/>
      <c r="ZL1" s="1586"/>
      <c r="ZM1" s="1586"/>
      <c r="ZN1" s="1586"/>
      <c r="ZO1" s="1586"/>
      <c r="ZP1" s="1586"/>
      <c r="ZQ1" s="250">
        <f>ZH1+1</f>
        <v>70</v>
      </c>
      <c r="ZS1" s="1586" t="str">
        <f>ZJ1</f>
        <v>ENTRADA DEL MES DE NOVIEMBRE 2023</v>
      </c>
      <c r="ZT1" s="1586"/>
      <c r="ZU1" s="1586"/>
      <c r="ZV1" s="1586"/>
      <c r="ZW1" s="1586"/>
      <c r="ZX1" s="1586"/>
      <c r="ZY1" s="1586"/>
      <c r="ZZ1" s="250">
        <f>ZQ1+1</f>
        <v>71</v>
      </c>
      <c r="AAB1" s="1586" t="str">
        <f>ZS1</f>
        <v>ENTRADA DEL MES DE NOVIEMBRE 2023</v>
      </c>
      <c r="AAC1" s="1586"/>
      <c r="AAD1" s="1586"/>
      <c r="AAE1" s="1586"/>
      <c r="AAF1" s="1586"/>
      <c r="AAG1" s="1586"/>
      <c r="AAH1" s="1586"/>
      <c r="AAI1" s="250">
        <f>ZZ1+1</f>
        <v>72</v>
      </c>
      <c r="AAK1" s="1586" t="str">
        <f>AAB1</f>
        <v>ENTRADA DEL MES DE NOVIEMBRE 2023</v>
      </c>
      <c r="AAL1" s="1586"/>
      <c r="AAM1" s="1586"/>
      <c r="AAN1" s="1586"/>
      <c r="AAO1" s="1586"/>
      <c r="AAP1" s="1586"/>
      <c r="AAQ1" s="1586"/>
      <c r="AAR1" s="250">
        <f>AAI1+1</f>
        <v>73</v>
      </c>
      <c r="AAT1" s="1586" t="str">
        <f>AAK1</f>
        <v>ENTRADA DEL MES DE NOVIEMBRE 2023</v>
      </c>
      <c r="AAU1" s="1586"/>
      <c r="AAV1" s="1586"/>
      <c r="AAW1" s="1586"/>
      <c r="AAX1" s="1586"/>
      <c r="AAY1" s="1586"/>
      <c r="AAZ1" s="1586"/>
      <c r="ABA1" s="250">
        <f>AAR1+1</f>
        <v>74</v>
      </c>
      <c r="ABC1" s="1586" t="str">
        <f>AAT1</f>
        <v>ENTRADA DEL MES DE NOVIEMBRE 2023</v>
      </c>
      <c r="ABD1" s="1586"/>
      <c r="ABE1" s="1586"/>
      <c r="ABF1" s="1586"/>
      <c r="ABG1" s="1586"/>
      <c r="ABH1" s="1586"/>
      <c r="ABI1" s="1586"/>
      <c r="ABJ1" s="250">
        <f>ABA1+1</f>
        <v>75</v>
      </c>
      <c r="ABL1" s="1586" t="str">
        <f>ABC1</f>
        <v>ENTRADA DEL MES DE NOVIEMBRE 2023</v>
      </c>
      <c r="ABM1" s="1586"/>
      <c r="ABN1" s="1586"/>
      <c r="ABO1" s="1586"/>
      <c r="ABP1" s="1586"/>
      <c r="ABQ1" s="1586"/>
      <c r="ABR1" s="1586"/>
      <c r="ABS1" s="250">
        <f>ABJ1+1</f>
        <v>76</v>
      </c>
      <c r="ABU1" s="1586" t="str">
        <f>ABL1</f>
        <v>ENTRADA DEL MES DE NOVIEMBRE 2023</v>
      </c>
      <c r="ABV1" s="1586"/>
      <c r="ABW1" s="1586"/>
      <c r="ABX1" s="1586"/>
      <c r="ABY1" s="1586"/>
      <c r="ABZ1" s="1586"/>
      <c r="ACA1" s="1586"/>
      <c r="ACB1" s="250">
        <f>ABS1+1</f>
        <v>77</v>
      </c>
      <c r="ACD1" s="1586" t="str">
        <f>ABU1</f>
        <v>ENTRADA DEL MES DE NOVIEMBRE 2023</v>
      </c>
      <c r="ACE1" s="1586"/>
      <c r="ACF1" s="1586"/>
      <c r="ACG1" s="1586"/>
      <c r="ACH1" s="1586"/>
      <c r="ACI1" s="1586"/>
      <c r="ACJ1" s="1586"/>
      <c r="ACK1" s="250">
        <f>ACB1+1</f>
        <v>78</v>
      </c>
      <c r="ACM1" s="1586" t="str">
        <f>ACD1</f>
        <v>ENTRADA DEL MES DE NOVIEMBRE 2023</v>
      </c>
      <c r="ACN1" s="1586"/>
      <c r="ACO1" s="1586"/>
      <c r="ACP1" s="1586"/>
      <c r="ACQ1" s="1586"/>
      <c r="ACR1" s="1586"/>
      <c r="ACS1" s="1586"/>
      <c r="ACT1" s="250">
        <f>ACK1+1</f>
        <v>79</v>
      </c>
      <c r="ACV1" s="1586" t="str">
        <f>ACM1</f>
        <v>ENTRADA DEL MES DE NOVIEMBRE 2023</v>
      </c>
      <c r="ACW1" s="1586"/>
      <c r="ACX1" s="1586"/>
      <c r="ACY1" s="1586"/>
      <c r="ACZ1" s="1586"/>
      <c r="ADA1" s="1586"/>
      <c r="ADB1" s="1586"/>
      <c r="ADC1" s="250">
        <f>ACT1+1</f>
        <v>80</v>
      </c>
      <c r="ADE1" s="1586" t="str">
        <f>ACV1</f>
        <v>ENTRADA DEL MES DE NOVIEMBRE 2023</v>
      </c>
      <c r="ADF1" s="1586"/>
      <c r="ADG1" s="1586"/>
      <c r="ADH1" s="1586"/>
      <c r="ADI1" s="1586"/>
      <c r="ADJ1" s="1586"/>
      <c r="ADK1" s="1586"/>
      <c r="ADL1" s="250">
        <f>ADC1+1</f>
        <v>81</v>
      </c>
      <c r="ADN1" s="1586" t="str">
        <f>ADE1</f>
        <v>ENTRADA DEL MES DE NOVIEMBRE 2023</v>
      </c>
      <c r="ADO1" s="1586"/>
      <c r="ADP1" s="1586"/>
      <c r="ADQ1" s="1586"/>
      <c r="ADR1" s="1586"/>
      <c r="ADS1" s="1586"/>
      <c r="ADT1" s="1586"/>
      <c r="ADU1" s="250">
        <f>ADL1+1</f>
        <v>82</v>
      </c>
      <c r="ADW1" s="1586" t="str">
        <f>ADN1</f>
        <v>ENTRADA DEL MES DE NOVIEMBRE 2023</v>
      </c>
      <c r="ADX1" s="1586"/>
      <c r="ADY1" s="1586"/>
      <c r="ADZ1" s="1586"/>
      <c r="AEA1" s="1586"/>
      <c r="AEB1" s="1586"/>
      <c r="AEC1" s="1586"/>
      <c r="AED1" s="250">
        <f>ADU1+1</f>
        <v>83</v>
      </c>
      <c r="AEF1" s="1586" t="str">
        <f>ADW1</f>
        <v>ENTRADA DEL MES DE NOVIEMBRE 2023</v>
      </c>
      <c r="AEG1" s="1586"/>
      <c r="AEH1" s="1586"/>
      <c r="AEI1" s="1586"/>
      <c r="AEJ1" s="1586"/>
      <c r="AEK1" s="1586"/>
      <c r="AEL1" s="1586"/>
      <c r="AEM1" s="250">
        <f>AED1+1</f>
        <v>84</v>
      </c>
      <c r="AEO1" s="1586" t="str">
        <f>AEF1</f>
        <v>ENTRADA DEL MES DE NOVIEMBRE 2023</v>
      </c>
      <c r="AEP1" s="1586"/>
      <c r="AEQ1" s="1586"/>
      <c r="AER1" s="1586"/>
      <c r="AES1" s="1586"/>
      <c r="AET1" s="1586"/>
      <c r="AEU1" s="1586"/>
      <c r="AEV1" s="250">
        <f>AEM1+1</f>
        <v>85</v>
      </c>
      <c r="AEX1" s="1586" t="str">
        <f>AEO1</f>
        <v>ENTRADA DEL MES DE NOVIEMBRE 2023</v>
      </c>
      <c r="AEY1" s="1586"/>
      <c r="AEZ1" s="1586"/>
      <c r="AFA1" s="1586"/>
      <c r="AFB1" s="1586"/>
      <c r="AFC1" s="1586"/>
      <c r="AFD1" s="1586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3" t="str">
        <f t="shared" si="0"/>
        <v>PED. 106554187</v>
      </c>
      <c r="E4" s="833">
        <f t="shared" si="0"/>
        <v>45258</v>
      </c>
      <c r="F4" s="83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6">
        <f t="shared" si="1"/>
        <v>45259</v>
      </c>
      <c r="F5" s="169">
        <f t="shared" si="1"/>
        <v>17917.439999999999</v>
      </c>
      <c r="G5" s="132">
        <f t="shared" si="1"/>
        <v>20</v>
      </c>
      <c r="H5" s="1214">
        <f t="shared" si="1"/>
        <v>17878</v>
      </c>
      <c r="I5" s="316">
        <f>AB5</f>
        <v>39.43999999999869</v>
      </c>
      <c r="K5" s="860" t="s">
        <v>382</v>
      </c>
      <c r="L5" s="1224" t="s">
        <v>383</v>
      </c>
      <c r="M5" s="831" t="s">
        <v>384</v>
      </c>
      <c r="N5" s="1084">
        <v>45258</v>
      </c>
      <c r="O5" s="1216">
        <v>17966.669999999998</v>
      </c>
      <c r="P5" s="1078">
        <v>20</v>
      </c>
      <c r="Q5" s="1412">
        <v>18040.2</v>
      </c>
      <c r="R5" s="149">
        <f>O5-Q5</f>
        <v>-73.530000000002474</v>
      </c>
      <c r="S5" s="1218"/>
      <c r="U5" s="860" t="s">
        <v>382</v>
      </c>
      <c r="V5" s="1224" t="s">
        <v>383</v>
      </c>
      <c r="W5" s="1215" t="s">
        <v>386</v>
      </c>
      <c r="X5" s="1084">
        <v>45259</v>
      </c>
      <c r="Y5" s="1216">
        <v>17917.439999999999</v>
      </c>
      <c r="Z5" s="1078">
        <v>20</v>
      </c>
      <c r="AA5" s="1412">
        <v>17878</v>
      </c>
      <c r="AB5" s="149">
        <f>Y5-AA5</f>
        <v>39.43999999999869</v>
      </c>
      <c r="AC5" s="1218"/>
      <c r="AE5" s="860" t="s">
        <v>382</v>
      </c>
      <c r="AF5" s="1224" t="s">
        <v>383</v>
      </c>
      <c r="AG5" s="1215" t="s">
        <v>388</v>
      </c>
      <c r="AH5" s="1219">
        <v>45259</v>
      </c>
      <c r="AI5" s="1216">
        <v>18850.2</v>
      </c>
      <c r="AJ5" s="1078">
        <v>21</v>
      </c>
      <c r="AK5" s="1412">
        <v>18950</v>
      </c>
      <c r="AL5" s="149">
        <f>AI5-AK5</f>
        <v>-99.799999999999272</v>
      </c>
      <c r="AM5" s="149"/>
      <c r="AO5" s="860" t="s">
        <v>382</v>
      </c>
      <c r="AP5" s="1224" t="s">
        <v>383</v>
      </c>
      <c r="AQ5" s="1228" t="s">
        <v>389</v>
      </c>
      <c r="AR5" s="1219">
        <v>45261</v>
      </c>
      <c r="AS5" s="1216">
        <v>18030.13</v>
      </c>
      <c r="AT5" s="1078">
        <v>20</v>
      </c>
      <c r="AU5" s="1412">
        <v>18149.099999999999</v>
      </c>
      <c r="AV5" s="149">
        <f>AS5-AU5</f>
        <v>-118.96999999999753</v>
      </c>
      <c r="AW5" s="149"/>
      <c r="AY5" s="860" t="s">
        <v>382</v>
      </c>
      <c r="AZ5" s="1224" t="s">
        <v>383</v>
      </c>
      <c r="BA5" s="1228" t="s">
        <v>392</v>
      </c>
      <c r="BB5" s="1084">
        <v>45261</v>
      </c>
      <c r="BC5" s="1216">
        <v>17785.87</v>
      </c>
      <c r="BD5" s="1078">
        <v>20</v>
      </c>
      <c r="BE5" s="1412">
        <v>17832.5</v>
      </c>
      <c r="BF5" s="149">
        <f>BC5-BE5</f>
        <v>-46.630000000001019</v>
      </c>
      <c r="BG5" s="1218"/>
      <c r="BI5" s="860" t="s">
        <v>382</v>
      </c>
      <c r="BJ5" s="1224" t="s">
        <v>383</v>
      </c>
      <c r="BK5" s="1215" t="s">
        <v>394</v>
      </c>
      <c r="BL5" s="1084">
        <v>45264</v>
      </c>
      <c r="BM5" s="1216">
        <v>18185.78</v>
      </c>
      <c r="BN5" s="1078">
        <v>20</v>
      </c>
      <c r="BO5" s="1412">
        <v>18287.7</v>
      </c>
      <c r="BP5" s="149">
        <f>BM5-BO5</f>
        <v>-101.92000000000189</v>
      </c>
      <c r="BQ5" s="1218"/>
      <c r="BS5" s="841" t="s">
        <v>382</v>
      </c>
      <c r="BT5" s="1224" t="s">
        <v>383</v>
      </c>
      <c r="BU5" s="1215" t="s">
        <v>396</v>
      </c>
      <c r="BV5" s="1084">
        <v>45265</v>
      </c>
      <c r="BW5" s="1216">
        <v>18148.3</v>
      </c>
      <c r="BX5" s="1078">
        <v>20</v>
      </c>
      <c r="BY5" s="1412">
        <v>18130.8</v>
      </c>
      <c r="BZ5" s="149">
        <f>BW5-BY5</f>
        <v>17.5</v>
      </c>
      <c r="CA5" s="1218"/>
      <c r="CB5" s="430"/>
      <c r="CC5" s="854" t="s">
        <v>398</v>
      </c>
      <c r="CD5" s="1229" t="s">
        <v>383</v>
      </c>
      <c r="CE5" s="1228" t="s">
        <v>399</v>
      </c>
      <c r="CF5" s="1084">
        <v>45265</v>
      </c>
      <c r="CG5" s="1216">
        <v>19014.52</v>
      </c>
      <c r="CH5" s="1078">
        <v>21</v>
      </c>
      <c r="CI5" s="1217">
        <v>19059.099999999999</v>
      </c>
      <c r="CJ5" s="149">
        <f>CG5-CI5</f>
        <v>-44.579999999998108</v>
      </c>
      <c r="CK5" s="430"/>
      <c r="CL5" s="430"/>
      <c r="CM5" s="841" t="s">
        <v>382</v>
      </c>
      <c r="CN5" s="1229" t="s">
        <v>383</v>
      </c>
      <c r="CO5" s="1228" t="s">
        <v>400</v>
      </c>
      <c r="CP5" s="1084">
        <v>45265</v>
      </c>
      <c r="CQ5" s="1216">
        <v>18994.29</v>
      </c>
      <c r="CR5" s="1078">
        <v>21</v>
      </c>
      <c r="CS5" s="1412">
        <v>19071.599999999999</v>
      </c>
      <c r="CT5" s="149">
        <f>CQ5-CS5</f>
        <v>-77.309999999997672</v>
      </c>
      <c r="CU5" s="1218"/>
      <c r="CW5" s="854" t="s">
        <v>382</v>
      </c>
      <c r="CX5" s="1224" t="s">
        <v>383</v>
      </c>
      <c r="CY5" s="1215" t="s">
        <v>402</v>
      </c>
      <c r="CZ5" s="1084">
        <v>45266</v>
      </c>
      <c r="DA5" s="1216">
        <v>17962.14</v>
      </c>
      <c r="DB5" s="1078">
        <v>20</v>
      </c>
      <c r="DC5" s="1412">
        <v>17944.2</v>
      </c>
      <c r="DD5" s="149">
        <f>DA5-DC5</f>
        <v>17.93999999999869</v>
      </c>
      <c r="DE5" s="1218"/>
      <c r="DG5" s="854" t="s">
        <v>382</v>
      </c>
      <c r="DH5" s="1224" t="s">
        <v>383</v>
      </c>
      <c r="DI5" s="1215" t="s">
        <v>404</v>
      </c>
      <c r="DJ5" s="1084">
        <v>45267</v>
      </c>
      <c r="DK5" s="1216">
        <v>18008.28</v>
      </c>
      <c r="DL5" s="1078">
        <v>20</v>
      </c>
      <c r="DM5" s="1217">
        <v>17989.2</v>
      </c>
      <c r="DN5" s="149">
        <f>DK5-DM5</f>
        <v>19.079999999998108</v>
      </c>
      <c r="DO5" s="1218"/>
      <c r="DQ5" s="854" t="s">
        <v>382</v>
      </c>
      <c r="DR5" s="1224" t="s">
        <v>383</v>
      </c>
      <c r="DS5" s="1228" t="s">
        <v>406</v>
      </c>
      <c r="DT5" s="1084">
        <v>45267</v>
      </c>
      <c r="DU5" s="1216">
        <v>18047.07</v>
      </c>
      <c r="DV5" s="1078">
        <v>20</v>
      </c>
      <c r="DW5" s="1412">
        <v>18074.599999999999</v>
      </c>
      <c r="DX5" s="149">
        <f>DU5-DW5</f>
        <v>-27.529999999998836</v>
      </c>
      <c r="DY5" s="430"/>
      <c r="EA5" s="854" t="s">
        <v>382</v>
      </c>
      <c r="EB5" s="1224" t="s">
        <v>383</v>
      </c>
      <c r="EC5" s="1228" t="s">
        <v>408</v>
      </c>
      <c r="ED5" s="1084">
        <v>45268</v>
      </c>
      <c r="EE5" s="1216">
        <v>17842.13</v>
      </c>
      <c r="EF5" s="1078">
        <v>20</v>
      </c>
      <c r="EG5" s="1412">
        <v>17833.3</v>
      </c>
      <c r="EH5" s="149">
        <f>EE5-EG5</f>
        <v>8.8300000000017462</v>
      </c>
      <c r="EI5" s="1218"/>
      <c r="EJ5" s="387" t="s">
        <v>49</v>
      </c>
      <c r="EK5" s="860" t="s">
        <v>382</v>
      </c>
      <c r="EL5" s="1230" t="s">
        <v>383</v>
      </c>
      <c r="EM5" s="1228" t="s">
        <v>410</v>
      </c>
      <c r="EN5" s="1084">
        <v>45269</v>
      </c>
      <c r="EO5" s="1216">
        <v>18049.72</v>
      </c>
      <c r="EP5" s="1078">
        <v>20</v>
      </c>
      <c r="EQ5" s="1412">
        <v>18082.8</v>
      </c>
      <c r="ER5" s="149">
        <f>EO5-EQ5</f>
        <v>-33.079999999998108</v>
      </c>
      <c r="ES5" s="1218"/>
      <c r="ET5" s="387" t="s">
        <v>49</v>
      </c>
      <c r="EU5" s="854" t="s">
        <v>382</v>
      </c>
      <c r="EV5" s="1230" t="s">
        <v>383</v>
      </c>
      <c r="EW5" s="831" t="s">
        <v>412</v>
      </c>
      <c r="EX5" s="1084">
        <v>45269</v>
      </c>
      <c r="EY5" s="1216">
        <v>17754.88</v>
      </c>
      <c r="EZ5" s="1078">
        <v>20</v>
      </c>
      <c r="FA5" s="1458">
        <v>17872.2</v>
      </c>
      <c r="FB5" s="149">
        <f>EY5-FA5</f>
        <v>-117.31999999999971</v>
      </c>
      <c r="FC5" s="1218"/>
      <c r="FE5" s="860" t="s">
        <v>382</v>
      </c>
      <c r="FF5" s="1224" t="s">
        <v>383</v>
      </c>
      <c r="FG5" s="1228" t="s">
        <v>414</v>
      </c>
      <c r="FH5" s="1084">
        <v>45272</v>
      </c>
      <c r="FI5" s="1216">
        <v>18931.86</v>
      </c>
      <c r="FJ5" s="1078">
        <v>21</v>
      </c>
      <c r="FK5" s="1220">
        <v>18941</v>
      </c>
      <c r="FL5" s="149">
        <f>FI5-FK5</f>
        <v>-9.1399999999994179</v>
      </c>
      <c r="FM5" s="1218"/>
      <c r="FO5" s="860" t="s">
        <v>382</v>
      </c>
      <c r="FP5" s="1224" t="s">
        <v>383</v>
      </c>
      <c r="FQ5" s="1215" t="s">
        <v>415</v>
      </c>
      <c r="FR5" s="1084">
        <v>45272</v>
      </c>
      <c r="FS5" s="1216">
        <v>18675.47</v>
      </c>
      <c r="FT5" s="1078">
        <v>21</v>
      </c>
      <c r="FU5" s="1458">
        <v>18770.400000000001</v>
      </c>
      <c r="FV5" s="149">
        <f>FS5-FU5</f>
        <v>-94.930000000000291</v>
      </c>
      <c r="FW5" s="1218"/>
      <c r="FY5" s="854" t="s">
        <v>382</v>
      </c>
      <c r="FZ5" s="1224" t="s">
        <v>383</v>
      </c>
      <c r="GA5" s="1215" t="s">
        <v>417</v>
      </c>
      <c r="GB5" s="1084">
        <v>45272</v>
      </c>
      <c r="GC5" s="1216">
        <v>17956.12</v>
      </c>
      <c r="GD5" s="1078">
        <v>20</v>
      </c>
      <c r="GE5" s="1412">
        <v>18032.599999999999</v>
      </c>
      <c r="GF5" s="149">
        <f>GC5-GE5</f>
        <v>-76.479999999999563</v>
      </c>
      <c r="GG5" s="1218"/>
      <c r="GI5" s="1221" t="s">
        <v>382</v>
      </c>
      <c r="GJ5" s="1078" t="s">
        <v>383</v>
      </c>
      <c r="GK5" s="1215" t="s">
        <v>419</v>
      </c>
      <c r="GL5" s="1219">
        <v>45273</v>
      </c>
      <c r="GM5" s="1216">
        <v>18254.060000000001</v>
      </c>
      <c r="GN5" s="1078">
        <v>20</v>
      </c>
      <c r="GO5" s="1412">
        <v>18262.599999999999</v>
      </c>
      <c r="GP5" s="149">
        <f>GM5-GO5</f>
        <v>-8.5399999999972351</v>
      </c>
      <c r="GQ5" s="1218"/>
      <c r="GS5" s="850" t="s">
        <v>382</v>
      </c>
      <c r="GT5" s="1078" t="s">
        <v>383</v>
      </c>
      <c r="GU5" s="1078" t="s">
        <v>421</v>
      </c>
      <c r="GV5" s="1219">
        <v>45274</v>
      </c>
      <c r="GW5" s="1216">
        <v>18154.23</v>
      </c>
      <c r="GX5" s="1078">
        <v>20</v>
      </c>
      <c r="GY5" s="1412">
        <v>18262.099999999999</v>
      </c>
      <c r="GZ5" s="149">
        <f>GW5-GY5</f>
        <v>-107.86999999999898</v>
      </c>
      <c r="HA5" s="1218"/>
      <c r="HC5" s="850" t="s">
        <v>382</v>
      </c>
      <c r="HD5" s="1224" t="s">
        <v>383</v>
      </c>
      <c r="HE5" s="1215" t="s">
        <v>423</v>
      </c>
      <c r="HF5" s="1219">
        <v>45274</v>
      </c>
      <c r="HG5" s="1216">
        <v>18079.37</v>
      </c>
      <c r="HH5" s="1078">
        <v>20</v>
      </c>
      <c r="HI5" s="1412">
        <v>18165.3</v>
      </c>
      <c r="HJ5" s="149">
        <f>HG5-HI5</f>
        <v>-85.930000000000291</v>
      </c>
      <c r="HK5" s="1218"/>
      <c r="HM5" s="860" t="s">
        <v>382</v>
      </c>
      <c r="HN5" s="1224" t="s">
        <v>383</v>
      </c>
      <c r="HO5" s="1215" t="s">
        <v>425</v>
      </c>
      <c r="HP5" s="1084">
        <v>45275</v>
      </c>
      <c r="HQ5" s="1216">
        <v>18104.72</v>
      </c>
      <c r="HR5" s="1078">
        <v>20</v>
      </c>
      <c r="HS5" s="1458">
        <v>18146.900000000001</v>
      </c>
      <c r="HT5" s="149">
        <f>HQ5-HS5</f>
        <v>-42.180000000000291</v>
      </c>
      <c r="HU5" s="1218"/>
      <c r="HW5" s="850" t="s">
        <v>382</v>
      </c>
      <c r="HX5" s="1224" t="s">
        <v>383</v>
      </c>
      <c r="HY5" s="1215" t="s">
        <v>427</v>
      </c>
      <c r="HZ5" s="1084">
        <v>45275</v>
      </c>
      <c r="IA5" s="1216">
        <v>18068.11</v>
      </c>
      <c r="IB5" s="1078">
        <v>20</v>
      </c>
      <c r="IC5" s="1412">
        <v>18093.900000000001</v>
      </c>
      <c r="ID5" s="149">
        <f>IA5-IC5</f>
        <v>-25.790000000000873</v>
      </c>
      <c r="IE5" s="1218"/>
      <c r="IG5" s="854" t="s">
        <v>477</v>
      </c>
      <c r="IH5" s="1293" t="s">
        <v>383</v>
      </c>
      <c r="II5" s="1215" t="s">
        <v>478</v>
      </c>
      <c r="IJ5" s="1084">
        <v>45276</v>
      </c>
      <c r="IK5" s="1216">
        <v>17721.330000000002</v>
      </c>
      <c r="IL5" s="1078">
        <v>20</v>
      </c>
      <c r="IM5" s="1412">
        <v>17655.3</v>
      </c>
      <c r="IN5" s="149">
        <f>IK5-IM5</f>
        <v>66.030000000002474</v>
      </c>
      <c r="IO5" s="1218"/>
      <c r="IQ5" s="854" t="s">
        <v>382</v>
      </c>
      <c r="IR5" s="1293" t="s">
        <v>383</v>
      </c>
      <c r="IS5" s="1215" t="s">
        <v>480</v>
      </c>
      <c r="IT5" s="1084">
        <v>45276</v>
      </c>
      <c r="IU5" s="1216">
        <v>17216.009999999998</v>
      </c>
      <c r="IV5" s="1078">
        <v>19</v>
      </c>
      <c r="IW5" s="1412">
        <v>17020.5</v>
      </c>
      <c r="IX5" s="149">
        <f>IU5-IW5</f>
        <v>195.5099999999984</v>
      </c>
      <c r="IY5" s="1218"/>
      <c r="JA5" s="860" t="s">
        <v>382</v>
      </c>
      <c r="JB5" s="1224" t="s">
        <v>383</v>
      </c>
      <c r="JC5" s="1215" t="s">
        <v>482</v>
      </c>
      <c r="JD5" s="1084">
        <v>45277</v>
      </c>
      <c r="JE5" s="1216">
        <v>17639.259999999998</v>
      </c>
      <c r="JF5" s="1078">
        <v>20</v>
      </c>
      <c r="JG5" s="1412">
        <v>17687.2</v>
      </c>
      <c r="JH5" s="149">
        <f>JE5-JG5</f>
        <v>-47.940000000002328</v>
      </c>
      <c r="JI5" s="1218"/>
      <c r="JK5" s="841" t="s">
        <v>398</v>
      </c>
      <c r="JL5" s="1294" t="s">
        <v>383</v>
      </c>
      <c r="JM5" s="1215" t="s">
        <v>484</v>
      </c>
      <c r="JN5" s="1084">
        <v>45279</v>
      </c>
      <c r="JO5" s="1216">
        <v>19053.22</v>
      </c>
      <c r="JP5" s="1078">
        <v>21</v>
      </c>
      <c r="JQ5" s="1220">
        <v>19078.7</v>
      </c>
      <c r="JR5" s="149">
        <f>JO5-JQ5</f>
        <v>-25.479999999999563</v>
      </c>
      <c r="JS5" s="1218"/>
      <c r="JU5" s="854" t="s">
        <v>382</v>
      </c>
      <c r="JV5" s="1224" t="s">
        <v>383</v>
      </c>
      <c r="JW5" s="1215" t="s">
        <v>485</v>
      </c>
      <c r="JX5" s="1084">
        <v>45279</v>
      </c>
      <c r="JY5" s="1216">
        <v>18878.16</v>
      </c>
      <c r="JZ5" s="1078">
        <v>21</v>
      </c>
      <c r="KA5" s="1412">
        <v>18905.7</v>
      </c>
      <c r="KB5" s="149">
        <f>JY5-KA5</f>
        <v>-27.540000000000873</v>
      </c>
      <c r="KC5" s="1218"/>
      <c r="KE5" s="854" t="s">
        <v>382</v>
      </c>
      <c r="KF5" s="1224" t="s">
        <v>383</v>
      </c>
      <c r="KG5" s="1215" t="s">
        <v>487</v>
      </c>
      <c r="KH5" s="1084">
        <v>45279</v>
      </c>
      <c r="KI5" s="1216">
        <v>18048.52</v>
      </c>
      <c r="KJ5" s="1078">
        <v>20</v>
      </c>
      <c r="KK5" s="1412">
        <v>18129.8</v>
      </c>
      <c r="KL5" s="149">
        <f>KI5-KK5</f>
        <v>-81.279999999998836</v>
      </c>
      <c r="KM5" s="1218"/>
      <c r="KO5" s="854" t="s">
        <v>382</v>
      </c>
      <c r="KP5" s="1224" t="s">
        <v>383</v>
      </c>
      <c r="KQ5" s="1215" t="s">
        <v>489</v>
      </c>
      <c r="KR5" s="1084">
        <v>45280</v>
      </c>
      <c r="KS5" s="1216">
        <v>17930.16</v>
      </c>
      <c r="KT5" s="1078">
        <v>20</v>
      </c>
      <c r="KU5" s="1412">
        <v>17988.5</v>
      </c>
      <c r="KV5" s="149">
        <f>KS5-KU5</f>
        <v>-58.340000000000146</v>
      </c>
      <c r="KW5" s="1218"/>
      <c r="KY5" s="854" t="s">
        <v>382</v>
      </c>
      <c r="KZ5" s="1224" t="s">
        <v>383</v>
      </c>
      <c r="LA5" s="1215" t="s">
        <v>491</v>
      </c>
      <c r="LB5" s="1219">
        <v>45280</v>
      </c>
      <c r="LC5" s="1216">
        <v>17609.22</v>
      </c>
      <c r="LD5" s="1078">
        <v>20</v>
      </c>
      <c r="LE5" s="1412">
        <v>17702.8</v>
      </c>
      <c r="LF5" s="149">
        <f>LC5-LE5</f>
        <v>-93.579999999998108</v>
      </c>
      <c r="LG5" s="1218"/>
      <c r="LH5" s="387" t="s">
        <v>41</v>
      </c>
      <c r="LI5" s="860" t="s">
        <v>382</v>
      </c>
      <c r="LJ5" s="1224" t="s">
        <v>383</v>
      </c>
      <c r="LK5" s="1215" t="s">
        <v>493</v>
      </c>
      <c r="LL5" s="1084">
        <v>45281</v>
      </c>
      <c r="LM5" s="1216">
        <v>17958.37</v>
      </c>
      <c r="LN5" s="1078">
        <v>20</v>
      </c>
      <c r="LO5" s="1412">
        <v>18056.5</v>
      </c>
      <c r="LP5" s="149">
        <f>LM5-LO5</f>
        <v>-98.130000000001019</v>
      </c>
      <c r="LQ5" s="1218"/>
      <c r="LS5" s="387" t="s">
        <v>495</v>
      </c>
      <c r="LT5" s="1224" t="s">
        <v>383</v>
      </c>
      <c r="LU5" s="1215" t="s">
        <v>496</v>
      </c>
      <c r="LV5" s="1084">
        <v>45282</v>
      </c>
      <c r="LW5" s="1216">
        <v>16073</v>
      </c>
      <c r="LX5" s="1078">
        <v>18</v>
      </c>
      <c r="LY5" s="1412">
        <v>16194</v>
      </c>
      <c r="LZ5" s="149">
        <f>LW5-LY5</f>
        <v>-121</v>
      </c>
      <c r="MA5" s="1218"/>
      <c r="MB5" s="430"/>
      <c r="MC5" s="387" t="s">
        <v>382</v>
      </c>
      <c r="MD5" s="1224" t="s">
        <v>383</v>
      </c>
      <c r="ME5" s="123" t="s">
        <v>507</v>
      </c>
      <c r="MF5" s="806">
        <v>45282</v>
      </c>
      <c r="MG5" s="169">
        <v>17922.63</v>
      </c>
      <c r="MH5" s="132">
        <v>20</v>
      </c>
      <c r="MI5" s="1412">
        <v>17998.3</v>
      </c>
      <c r="MJ5" s="149">
        <f>MG5-MI5</f>
        <v>-75.669999999998254</v>
      </c>
      <c r="MK5" s="149"/>
      <c r="MM5" s="387" t="s">
        <v>382</v>
      </c>
      <c r="MN5" s="1224" t="s">
        <v>383</v>
      </c>
      <c r="MO5" s="467" t="s">
        <v>508</v>
      </c>
      <c r="MP5" s="806">
        <v>45282</v>
      </c>
      <c r="MQ5" s="169">
        <v>18321</v>
      </c>
      <c r="MR5" s="132">
        <v>20</v>
      </c>
      <c r="MS5" s="1412">
        <v>18063.7</v>
      </c>
      <c r="MT5" s="149">
        <f>MQ5-MS5</f>
        <v>257.29999999999927</v>
      </c>
      <c r="MU5" s="149"/>
      <c r="MW5" s="387" t="s">
        <v>382</v>
      </c>
      <c r="MX5" s="1224" t="s">
        <v>383</v>
      </c>
      <c r="MY5" s="467" t="s">
        <v>510</v>
      </c>
      <c r="MZ5" s="806">
        <v>45282</v>
      </c>
      <c r="NA5" s="169">
        <v>15975.3</v>
      </c>
      <c r="NB5" s="132">
        <v>18</v>
      </c>
      <c r="NC5" s="1412">
        <v>16104.4</v>
      </c>
      <c r="ND5" s="149">
        <f>NA5-NC5</f>
        <v>-129.10000000000036</v>
      </c>
      <c r="NE5" s="149"/>
      <c r="NG5" s="387" t="s">
        <v>382</v>
      </c>
      <c r="NH5" s="1224" t="s">
        <v>383</v>
      </c>
      <c r="NI5" s="123" t="s">
        <v>514</v>
      </c>
      <c r="NJ5" s="806">
        <v>45284</v>
      </c>
      <c r="NK5" s="169">
        <v>18105.96</v>
      </c>
      <c r="NL5" s="132">
        <v>20</v>
      </c>
      <c r="NM5" s="1412">
        <v>18153</v>
      </c>
      <c r="NN5" s="149">
        <f>NK5-NM5</f>
        <v>-47.040000000000873</v>
      </c>
      <c r="NO5" s="149"/>
      <c r="NQ5" s="387" t="s">
        <v>382</v>
      </c>
      <c r="NR5" s="1224" t="s">
        <v>383</v>
      </c>
      <c r="NS5" s="467" t="s">
        <v>512</v>
      </c>
      <c r="NT5" s="806">
        <v>45284</v>
      </c>
      <c r="NU5" s="169">
        <v>17934.740000000002</v>
      </c>
      <c r="NV5" s="132">
        <v>20</v>
      </c>
      <c r="NW5" s="1412">
        <v>17969.8</v>
      </c>
      <c r="NX5" s="149">
        <f>NU5-NW5</f>
        <v>-35.059999999997672</v>
      </c>
      <c r="NY5" s="149"/>
      <c r="OA5" s="387" t="s">
        <v>382</v>
      </c>
      <c r="OB5" s="1224" t="s">
        <v>383</v>
      </c>
      <c r="OC5" s="123" t="s">
        <v>516</v>
      </c>
      <c r="OD5" s="806">
        <v>45284</v>
      </c>
      <c r="OE5" s="169">
        <v>16243.01</v>
      </c>
      <c r="OF5" s="132">
        <v>18</v>
      </c>
      <c r="OG5" s="1412">
        <v>16396.2</v>
      </c>
      <c r="OH5" s="149">
        <f>OE5-OG5</f>
        <v>-153.19000000000051</v>
      </c>
      <c r="OI5" s="149"/>
      <c r="OK5" s="387" t="s">
        <v>382</v>
      </c>
      <c r="OL5" s="1224" t="s">
        <v>383</v>
      </c>
      <c r="OM5" s="467" t="s">
        <v>518</v>
      </c>
      <c r="ON5" s="806">
        <v>45286</v>
      </c>
      <c r="OO5" s="169">
        <v>18131.009999999998</v>
      </c>
      <c r="OP5" s="132">
        <v>20</v>
      </c>
      <c r="OQ5" s="1412">
        <v>18234.099999999999</v>
      </c>
      <c r="OR5" s="149">
        <f>OO5-OQ5</f>
        <v>-103.09000000000015</v>
      </c>
      <c r="OS5" s="149"/>
      <c r="OU5" s="387" t="s">
        <v>382</v>
      </c>
      <c r="OV5" s="1224" t="s">
        <v>383</v>
      </c>
      <c r="OW5" s="467" t="s">
        <v>522</v>
      </c>
      <c r="OX5" s="317">
        <v>45286</v>
      </c>
      <c r="OY5" s="169">
        <v>17895.63</v>
      </c>
      <c r="OZ5" s="132">
        <v>20</v>
      </c>
      <c r="PA5" s="1412">
        <v>17906.099999999999</v>
      </c>
      <c r="PB5" s="149">
        <f>OY5-PA5</f>
        <v>-10.469999999997526</v>
      </c>
      <c r="PC5" s="149"/>
      <c r="PE5" s="387" t="s">
        <v>382</v>
      </c>
      <c r="PF5" s="1224" t="s">
        <v>383</v>
      </c>
      <c r="PG5" s="467" t="s">
        <v>520</v>
      </c>
      <c r="PH5" s="317">
        <v>45286</v>
      </c>
      <c r="PI5" s="169">
        <v>17797.919999999998</v>
      </c>
      <c r="PJ5" s="132">
        <v>20</v>
      </c>
      <c r="PK5" s="1412">
        <v>17910.099999999999</v>
      </c>
      <c r="PL5" s="149">
        <f>PI5-PK5</f>
        <v>-112.18000000000029</v>
      </c>
      <c r="PM5" s="149"/>
      <c r="PN5" s="149"/>
      <c r="PP5" s="387" t="s">
        <v>382</v>
      </c>
      <c r="PQ5" s="1224" t="s">
        <v>383</v>
      </c>
      <c r="PR5" s="467" t="s">
        <v>572</v>
      </c>
      <c r="PS5" s="317">
        <v>45287</v>
      </c>
      <c r="PT5" s="169">
        <v>18998.63</v>
      </c>
      <c r="PU5" s="132">
        <v>21</v>
      </c>
      <c r="PV5" s="1214">
        <v>18908.400000000001</v>
      </c>
      <c r="PW5" s="149">
        <f>PT5-PV5</f>
        <v>90.229999999999563</v>
      </c>
      <c r="PX5" s="149"/>
      <c r="PZ5" s="387" t="s">
        <v>382</v>
      </c>
      <c r="QA5" s="1224" t="s">
        <v>383</v>
      </c>
      <c r="QB5" s="467" t="s">
        <v>574</v>
      </c>
      <c r="QC5" s="806">
        <v>45287</v>
      </c>
      <c r="QD5" s="169">
        <v>18989.39</v>
      </c>
      <c r="QE5" s="132">
        <v>21</v>
      </c>
      <c r="QF5" s="1412">
        <v>18928.3</v>
      </c>
      <c r="QG5" s="149">
        <f>QD5-QF5</f>
        <v>61.090000000000146</v>
      </c>
      <c r="QH5" s="149"/>
      <c r="QJ5" s="387" t="s">
        <v>382</v>
      </c>
      <c r="QK5" s="1224" t="s">
        <v>383</v>
      </c>
      <c r="QL5" s="467" t="s">
        <v>576</v>
      </c>
      <c r="QM5" s="317">
        <v>45288</v>
      </c>
      <c r="QN5" s="169">
        <v>18139.830000000002</v>
      </c>
      <c r="QO5" s="132">
        <v>20</v>
      </c>
      <c r="QP5" s="1412">
        <v>18152.3</v>
      </c>
      <c r="QQ5" s="149">
        <f>QN5-QP5</f>
        <v>-12.469999999997526</v>
      </c>
      <c r="QR5" s="149"/>
      <c r="QT5" s="387" t="s">
        <v>382</v>
      </c>
      <c r="QU5" s="1229" t="s">
        <v>383</v>
      </c>
      <c r="QV5" s="123" t="s">
        <v>582</v>
      </c>
      <c r="QW5" s="806">
        <v>45294</v>
      </c>
      <c r="QX5" s="169">
        <v>18668.25</v>
      </c>
      <c r="QY5" s="132">
        <v>21</v>
      </c>
      <c r="QZ5" s="1412">
        <v>18684.400000000001</v>
      </c>
      <c r="RA5" s="149">
        <f>QX5-QZ5</f>
        <v>-16.150000000001455</v>
      </c>
      <c r="RB5" s="149"/>
      <c r="RD5" s="387" t="s">
        <v>584</v>
      </c>
      <c r="RE5" s="1369" t="s">
        <v>585</v>
      </c>
      <c r="RF5" s="467" t="s">
        <v>586</v>
      </c>
      <c r="RG5" s="317">
        <v>45294</v>
      </c>
      <c r="RH5" s="169">
        <v>18295.91</v>
      </c>
      <c r="RI5" s="132">
        <v>21</v>
      </c>
      <c r="RJ5" s="1214">
        <v>18355</v>
      </c>
      <c r="RK5" s="149">
        <f>RH5-RJ5</f>
        <v>-59.090000000000146</v>
      </c>
      <c r="RL5" s="149"/>
      <c r="RN5" s="860" t="s">
        <v>382</v>
      </c>
      <c r="RO5" s="1229" t="s">
        <v>383</v>
      </c>
      <c r="RP5" s="831" t="s">
        <v>588</v>
      </c>
      <c r="RQ5" s="1219">
        <v>45295</v>
      </c>
      <c r="RR5" s="1216">
        <v>18195.78</v>
      </c>
      <c r="RS5" s="1078">
        <v>20</v>
      </c>
      <c r="RT5" s="1412">
        <v>18221.400000000001</v>
      </c>
      <c r="RU5" s="149">
        <f>RR5-RT5</f>
        <v>-25.620000000002619</v>
      </c>
      <c r="RV5" s="149"/>
      <c r="RX5" s="860" t="s">
        <v>382</v>
      </c>
      <c r="RY5" s="1229" t="s">
        <v>383</v>
      </c>
      <c r="RZ5" s="1215" t="s">
        <v>609</v>
      </c>
      <c r="SA5" s="1084">
        <v>45290</v>
      </c>
      <c r="SB5" s="1216">
        <v>18022.740000000002</v>
      </c>
      <c r="SC5" s="1078">
        <v>20</v>
      </c>
      <c r="SD5" s="1412">
        <v>18087.39</v>
      </c>
      <c r="SE5" s="149">
        <f>SB5-SD5</f>
        <v>-64.649999999997817</v>
      </c>
      <c r="SF5" s="149"/>
      <c r="SH5" s="860" t="s">
        <v>382</v>
      </c>
      <c r="SI5" s="1371" t="s">
        <v>383</v>
      </c>
      <c r="SJ5" s="1215" t="s">
        <v>611</v>
      </c>
      <c r="SK5" s="1084">
        <v>45294</v>
      </c>
      <c r="SL5" s="1216">
        <v>17676.93</v>
      </c>
      <c r="SM5" s="1078">
        <v>20</v>
      </c>
      <c r="SN5" s="1412">
        <v>17730.2</v>
      </c>
      <c r="SO5" s="149">
        <f>SL5-SN5</f>
        <v>-53.270000000000437</v>
      </c>
      <c r="SP5" s="149"/>
      <c r="SR5" s="387" t="s">
        <v>382</v>
      </c>
      <c r="SS5" s="1222" t="s">
        <v>383</v>
      </c>
      <c r="ST5" s="467" t="s">
        <v>614</v>
      </c>
      <c r="SU5" s="317">
        <v>45295</v>
      </c>
      <c r="SV5" s="169">
        <v>18154.63</v>
      </c>
      <c r="SW5" s="132">
        <v>20</v>
      </c>
      <c r="SX5" s="1412">
        <v>18155.3</v>
      </c>
      <c r="SY5" s="149">
        <f>SV5-SX5</f>
        <v>-0.66999999999825377</v>
      </c>
      <c r="SZ5" s="149"/>
      <c r="TB5" s="387" t="s">
        <v>382</v>
      </c>
      <c r="TC5" s="1222" t="s">
        <v>383</v>
      </c>
      <c r="TD5" s="467" t="s">
        <v>587</v>
      </c>
      <c r="TE5" s="317">
        <v>45295</v>
      </c>
      <c r="TF5" s="169">
        <v>18221.64</v>
      </c>
      <c r="TG5" s="132">
        <v>20</v>
      </c>
      <c r="TH5" s="1412">
        <v>18433.900000000001</v>
      </c>
      <c r="TI5" s="149">
        <f>TF5-TH5</f>
        <v>-212.26000000000204</v>
      </c>
      <c r="TJ5" s="149"/>
      <c r="TL5" s="387" t="s">
        <v>382</v>
      </c>
      <c r="TM5" s="1229" t="s">
        <v>986</v>
      </c>
      <c r="TN5" s="467" t="s">
        <v>484</v>
      </c>
      <c r="TO5" s="806">
        <v>45297</v>
      </c>
      <c r="TP5" s="169">
        <v>18287.87</v>
      </c>
      <c r="TQ5" s="132">
        <v>20</v>
      </c>
      <c r="TR5" s="1412">
        <v>18438.5</v>
      </c>
      <c r="TS5" s="149">
        <f>TP5-TR5</f>
        <v>-150.63000000000102</v>
      </c>
      <c r="TT5" s="149"/>
      <c r="TW5" s="1222"/>
      <c r="TX5" s="467"/>
      <c r="TY5" s="317"/>
      <c r="TZ5" s="169"/>
      <c r="UA5" s="132"/>
      <c r="UB5" s="1214"/>
      <c r="UC5" s="149">
        <f>TZ5-UB5</f>
        <v>0</v>
      </c>
      <c r="UF5" s="1223"/>
      <c r="UG5" s="467"/>
      <c r="UH5" s="806"/>
      <c r="UI5" s="169"/>
      <c r="UJ5" s="132"/>
      <c r="UK5" s="1214"/>
      <c r="UL5" s="149">
        <f>UI5-UK5</f>
        <v>0</v>
      </c>
      <c r="UO5" s="1222"/>
      <c r="UP5" s="467"/>
      <c r="UQ5" s="317"/>
      <c r="UR5" s="169"/>
      <c r="US5" s="132"/>
      <c r="UT5" s="1214"/>
      <c r="UU5" s="149">
        <f>UR5-UT5</f>
        <v>0</v>
      </c>
      <c r="UX5" s="1223"/>
      <c r="UY5" s="467"/>
      <c r="UZ5" s="806"/>
      <c r="VA5" s="169"/>
      <c r="VB5" s="132"/>
      <c r="VC5" s="1214"/>
      <c r="VD5" s="149">
        <f>VA5-VC5</f>
        <v>0</v>
      </c>
      <c r="VG5" s="1223"/>
      <c r="VH5" s="467"/>
      <c r="VI5" s="317"/>
      <c r="VJ5" s="169"/>
      <c r="VK5" s="132"/>
      <c r="VL5" s="1214"/>
      <c r="VM5" s="149">
        <f>VJ5-VL5</f>
        <v>0</v>
      </c>
      <c r="VP5" s="1223"/>
      <c r="VQ5" s="467"/>
      <c r="VR5" s="317"/>
      <c r="VS5" s="169"/>
      <c r="VT5" s="132"/>
      <c r="VU5" s="1214"/>
      <c r="VV5" s="149">
        <f>VS5-VU5</f>
        <v>0</v>
      </c>
      <c r="VY5" s="1223"/>
      <c r="VZ5" s="467"/>
      <c r="WA5" s="317"/>
      <c r="WB5" s="169"/>
      <c r="WC5" s="132"/>
      <c r="WD5" s="1214"/>
      <c r="WE5" s="149">
        <f>WB5-WD5</f>
        <v>0</v>
      </c>
      <c r="WH5" s="1223"/>
      <c r="WI5" s="467"/>
      <c r="WJ5" s="317"/>
      <c r="WK5" s="169"/>
      <c r="WL5" s="132"/>
      <c r="WM5" s="1214"/>
      <c r="WN5" s="149">
        <f>WK5-WM5</f>
        <v>0</v>
      </c>
      <c r="WQ5" s="1223"/>
      <c r="WR5" s="467"/>
      <c r="WS5" s="317"/>
      <c r="WT5" s="169"/>
      <c r="WU5" s="132"/>
      <c r="WV5" s="1214"/>
      <c r="WW5" s="149">
        <f>WT5-WV5</f>
        <v>0</v>
      </c>
      <c r="WZ5" s="1223"/>
      <c r="XA5" s="467"/>
      <c r="XB5" s="317"/>
      <c r="XC5" s="169"/>
      <c r="XD5" s="132"/>
      <c r="XE5" s="1214"/>
      <c r="XF5" s="149">
        <f>XC5-XE5</f>
        <v>0</v>
      </c>
      <c r="XI5" s="1223"/>
      <c r="XJ5" s="467"/>
      <c r="XK5" s="317"/>
      <c r="XL5" s="169"/>
      <c r="XM5" s="132"/>
      <c r="XN5" s="1214"/>
      <c r="XO5" s="149">
        <f>XL5-XN5</f>
        <v>0</v>
      </c>
      <c r="XR5" s="1223"/>
      <c r="XS5" s="467"/>
      <c r="XT5" s="317"/>
      <c r="XU5" s="169"/>
      <c r="XV5" s="132"/>
      <c r="XW5" s="1214"/>
      <c r="XX5" s="149">
        <f>XU5-XW5</f>
        <v>0</v>
      </c>
      <c r="YA5" s="1223"/>
      <c r="YB5" s="467"/>
      <c r="YC5" s="317"/>
      <c r="YD5" s="169"/>
      <c r="YE5" s="132"/>
      <c r="YF5" s="1214"/>
      <c r="YG5" s="149">
        <f>YD5-YF5</f>
        <v>0</v>
      </c>
      <c r="YJ5" s="1223"/>
      <c r="YK5" s="467"/>
      <c r="YL5" s="317"/>
      <c r="YM5" s="169"/>
      <c r="YN5" s="132"/>
      <c r="YO5" s="1214"/>
      <c r="YP5" s="149">
        <f>YM5-YO5</f>
        <v>0</v>
      </c>
      <c r="YS5" s="1222"/>
      <c r="YT5" s="467"/>
      <c r="YU5" s="317"/>
      <c r="YV5" s="169"/>
      <c r="YW5" s="132"/>
      <c r="YX5" s="1214"/>
      <c r="YY5" s="149">
        <f>YV5-YX5</f>
        <v>0</v>
      </c>
      <c r="ZB5" s="1223"/>
      <c r="ZC5" s="467"/>
      <c r="ZD5" s="317"/>
      <c r="ZE5" s="169"/>
      <c r="ZF5" s="132"/>
      <c r="ZG5" s="1214"/>
      <c r="ZH5" s="149">
        <f>ZE5-ZG5</f>
        <v>0</v>
      </c>
      <c r="ZK5" s="1223"/>
      <c r="ZL5" s="467"/>
      <c r="ZM5" s="317"/>
      <c r="ZN5" s="169"/>
      <c r="ZO5" s="132"/>
      <c r="ZP5" s="1214"/>
      <c r="ZQ5" s="149">
        <f>ZN5-ZP5</f>
        <v>0</v>
      </c>
      <c r="ZT5" s="1223"/>
      <c r="ZU5" s="467"/>
      <c r="ZV5" s="317"/>
      <c r="ZW5" s="169"/>
      <c r="ZX5" s="132"/>
      <c r="ZY5" s="1214"/>
      <c r="ZZ5" s="149">
        <f>ZW5-ZY5</f>
        <v>0</v>
      </c>
      <c r="AAC5" s="1223"/>
      <c r="AAD5" s="467"/>
      <c r="AAE5" s="317"/>
      <c r="AAF5" s="169"/>
      <c r="AAG5" s="132"/>
      <c r="AAH5" s="1214"/>
      <c r="AAI5" s="149">
        <f>AAF5-AAH5</f>
        <v>0</v>
      </c>
      <c r="AAL5" s="1223"/>
      <c r="AAM5" s="467"/>
      <c r="AAN5" s="317"/>
      <c r="AAO5" s="169"/>
      <c r="AAP5" s="132"/>
      <c r="AAQ5" s="1214"/>
      <c r="AAR5" s="149">
        <f>AAO5-AAQ5</f>
        <v>0</v>
      </c>
      <c r="AAU5" s="1223"/>
      <c r="AAV5" s="467"/>
      <c r="AAW5" s="317"/>
      <c r="AAX5" s="169"/>
      <c r="AAY5" s="132"/>
      <c r="AAZ5" s="1214"/>
      <c r="ABA5" s="149">
        <f>AAX5-AAZ5</f>
        <v>0</v>
      </c>
      <c r="ABD5" s="1223"/>
      <c r="ABE5" s="467"/>
      <c r="ABF5" s="317"/>
      <c r="ABG5" s="169"/>
      <c r="ABH5" s="132"/>
      <c r="ABI5" s="1214"/>
      <c r="ABJ5" s="149">
        <f>ABG5-ABI5</f>
        <v>0</v>
      </c>
      <c r="ABM5" s="1223"/>
      <c r="ABN5" s="467"/>
      <c r="ABO5" s="317"/>
      <c r="ABP5" s="169"/>
      <c r="ABQ5" s="132"/>
      <c r="ABR5" s="1214"/>
      <c r="ABS5" s="149">
        <f>ABP5-ABR5</f>
        <v>0</v>
      </c>
      <c r="ABV5" s="1223"/>
      <c r="ABW5" s="467"/>
      <c r="ABX5" s="317"/>
      <c r="ABY5" s="169"/>
      <c r="ABZ5" s="132"/>
      <c r="ACA5" s="1214"/>
      <c r="ACB5" s="149">
        <f>ABY5-ACA5</f>
        <v>0</v>
      </c>
      <c r="ACE5" s="1223"/>
      <c r="ACF5" s="467"/>
      <c r="ACG5" s="317"/>
      <c r="ACH5" s="169"/>
      <c r="ACI5" s="132"/>
      <c r="ACJ5" s="1214"/>
      <c r="ACK5" s="149">
        <f>ACH5-ACJ5</f>
        <v>0</v>
      </c>
      <c r="ACN5" s="1223"/>
      <c r="ACO5" s="467"/>
      <c r="ACP5" s="317"/>
      <c r="ACQ5" s="169"/>
      <c r="ACR5" s="132"/>
      <c r="ACS5" s="1214"/>
      <c r="ACT5" s="149">
        <f>ACQ5-ACS5</f>
        <v>0</v>
      </c>
      <c r="ACW5" s="1223"/>
      <c r="ACX5" s="467"/>
      <c r="ACY5" s="317"/>
      <c r="ACZ5" s="169"/>
      <c r="ADA5" s="132"/>
      <c r="ADB5" s="1214"/>
      <c r="ADC5" s="149">
        <f>ACZ5-ADB5</f>
        <v>0</v>
      </c>
      <c r="ADF5" s="1223"/>
      <c r="ADG5" s="467"/>
      <c r="ADH5" s="317"/>
      <c r="ADI5" s="169"/>
      <c r="ADJ5" s="132"/>
      <c r="ADK5" s="1214"/>
      <c r="ADL5" s="149">
        <f>ADI5-ADK5</f>
        <v>0</v>
      </c>
      <c r="ADO5" s="1223"/>
      <c r="ADP5" s="467"/>
      <c r="ADQ5" s="317"/>
      <c r="ADR5" s="169"/>
      <c r="ADS5" s="132"/>
      <c r="ADT5" s="1214"/>
      <c r="ADU5" s="149">
        <f>ADR5-ADT5</f>
        <v>0</v>
      </c>
      <c r="ADX5" s="1223"/>
      <c r="ADY5" s="467"/>
      <c r="ADZ5" s="317"/>
      <c r="AEA5" s="169"/>
      <c r="AEB5" s="132"/>
      <c r="AEC5" s="1214"/>
      <c r="AED5" s="149">
        <f>AEA5-AEC5</f>
        <v>0</v>
      </c>
      <c r="AEG5" s="1223"/>
      <c r="AEH5" s="467"/>
      <c r="AEI5" s="317"/>
      <c r="AEJ5" s="169"/>
      <c r="AEK5" s="132"/>
      <c r="AEL5" s="1214"/>
      <c r="AEM5" s="149">
        <f>AEJ5-AEL5</f>
        <v>0</v>
      </c>
      <c r="AEP5" s="1223"/>
      <c r="AEQ5" s="467"/>
      <c r="AER5" s="317"/>
      <c r="AES5" s="169"/>
      <c r="AET5" s="132"/>
      <c r="AEU5" s="1214"/>
      <c r="AEV5" s="149">
        <f>AES5-AEU5</f>
        <v>0</v>
      </c>
      <c r="AEY5" s="1223"/>
      <c r="AEZ5" s="467"/>
      <c r="AFA5" s="317"/>
      <c r="AFB5" s="169"/>
      <c r="AFC5" s="132"/>
      <c r="AFD5" s="1214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4" t="s">
        <v>385</v>
      </c>
      <c r="L6" s="838"/>
      <c r="M6" s="836"/>
      <c r="N6" s="836"/>
      <c r="O6" s="836"/>
      <c r="P6" s="836"/>
      <c r="Q6" s="825"/>
      <c r="S6" s="350"/>
      <c r="U6" s="864" t="s">
        <v>387</v>
      </c>
      <c r="V6" s="838"/>
      <c r="W6" s="836"/>
      <c r="X6" s="836"/>
      <c r="Y6" s="836"/>
      <c r="Z6" s="836"/>
      <c r="AA6" s="825"/>
      <c r="AE6" s="1356" t="s">
        <v>390</v>
      </c>
      <c r="AF6" s="838"/>
      <c r="AG6" s="836"/>
      <c r="AH6" s="836"/>
      <c r="AI6" s="836"/>
      <c r="AJ6" s="836"/>
      <c r="AK6" s="825"/>
      <c r="AO6" s="845" t="s">
        <v>391</v>
      </c>
      <c r="AP6" s="852"/>
      <c r="AQ6" s="836"/>
      <c r="AR6" s="836"/>
      <c r="AS6" s="836"/>
      <c r="AT6" s="836"/>
      <c r="AU6" s="825"/>
      <c r="AW6" s="73"/>
      <c r="AY6" s="845" t="s">
        <v>393</v>
      </c>
      <c r="AZ6" s="838"/>
      <c r="BA6" s="836"/>
      <c r="BB6" s="836"/>
      <c r="BC6" s="836"/>
      <c r="BD6" s="836"/>
      <c r="BE6" s="825"/>
      <c r="BI6" s="845" t="s">
        <v>395</v>
      </c>
      <c r="BJ6" s="838"/>
      <c r="BK6" s="836"/>
      <c r="BL6" s="836"/>
      <c r="BM6" s="836"/>
      <c r="BN6" s="836"/>
      <c r="BO6" s="825"/>
      <c r="BQ6" s="227"/>
      <c r="BS6" s="851" t="s">
        <v>397</v>
      </c>
      <c r="BT6" s="838"/>
      <c r="BU6" s="836"/>
      <c r="BV6" s="836"/>
      <c r="BW6" s="836"/>
      <c r="BX6" s="836"/>
      <c r="BY6" s="825"/>
      <c r="CA6" s="227"/>
      <c r="CB6" s="227"/>
      <c r="CC6" s="1444">
        <v>11375</v>
      </c>
      <c r="CD6" s="838"/>
      <c r="CE6" s="836"/>
      <c r="CF6" s="836"/>
      <c r="CG6" s="836"/>
      <c r="CH6" s="836"/>
      <c r="CI6" s="825"/>
      <c r="CK6" s="227"/>
      <c r="CL6" s="227"/>
      <c r="CM6" s="1431" t="s">
        <v>401</v>
      </c>
      <c r="CN6" s="862"/>
      <c r="CO6" s="836"/>
      <c r="CP6" s="836"/>
      <c r="CQ6" s="836"/>
      <c r="CR6" s="836"/>
      <c r="CS6" s="825"/>
      <c r="CU6" s="227"/>
      <c r="CW6" s="846" t="s">
        <v>403</v>
      </c>
      <c r="CX6" s="838"/>
      <c r="CY6" s="836"/>
      <c r="CZ6" s="836"/>
      <c r="DA6" s="836"/>
      <c r="DB6" s="836"/>
      <c r="DC6" s="825"/>
      <c r="DE6" s="227"/>
      <c r="DG6" s="846" t="s">
        <v>405</v>
      </c>
      <c r="DH6" s="838"/>
      <c r="DI6" s="836"/>
      <c r="DJ6" s="836"/>
      <c r="DK6" s="836"/>
      <c r="DL6" s="836"/>
      <c r="DM6" s="825"/>
      <c r="DO6" s="227"/>
      <c r="DQ6" s="846" t="s">
        <v>407</v>
      </c>
      <c r="DR6" s="838"/>
      <c r="DS6" s="836"/>
      <c r="DT6" s="836"/>
      <c r="DU6" s="836"/>
      <c r="DV6" s="836"/>
      <c r="DW6" s="825"/>
      <c r="DY6" s="227"/>
      <c r="EA6" s="855" t="s">
        <v>409</v>
      </c>
      <c r="EB6" s="838"/>
      <c r="EC6" s="836"/>
      <c r="ED6" s="836"/>
      <c r="EE6" s="836"/>
      <c r="EF6" s="836"/>
      <c r="EG6" s="825"/>
      <c r="EI6" s="227"/>
      <c r="EK6" s="856" t="s">
        <v>411</v>
      </c>
      <c r="EL6" s="838"/>
      <c r="EM6" s="836"/>
      <c r="EN6" s="836"/>
      <c r="EO6" s="836"/>
      <c r="EP6" s="836"/>
      <c r="EQ6" s="825"/>
      <c r="ES6" s="227"/>
      <c r="EU6" s="856" t="s">
        <v>413</v>
      </c>
      <c r="EV6" s="838"/>
      <c r="EW6" s="836"/>
      <c r="EX6" s="836"/>
      <c r="EY6" s="836"/>
      <c r="EZ6" s="836"/>
      <c r="FA6" s="825"/>
      <c r="FC6" s="227"/>
      <c r="FE6" s="1460">
        <v>11376</v>
      </c>
      <c r="FF6" s="838"/>
      <c r="FG6" s="836"/>
      <c r="FH6" s="836"/>
      <c r="FI6" s="836"/>
      <c r="FJ6" s="836"/>
      <c r="FK6" s="825"/>
      <c r="FM6" s="227"/>
      <c r="FO6" s="1461" t="s">
        <v>416</v>
      </c>
      <c r="FP6" s="838"/>
      <c r="FQ6" s="836"/>
      <c r="FR6" s="836"/>
      <c r="FS6" s="836"/>
      <c r="FT6" s="836"/>
      <c r="FU6" s="825"/>
      <c r="FW6" s="227"/>
      <c r="FY6" s="855" t="s">
        <v>418</v>
      </c>
      <c r="FZ6" s="838"/>
      <c r="GA6" s="836"/>
      <c r="GB6" s="836"/>
      <c r="GC6" s="836"/>
      <c r="GD6" s="836"/>
      <c r="GE6" s="825"/>
      <c r="GG6" s="227"/>
      <c r="GI6" s="851" t="s">
        <v>420</v>
      </c>
      <c r="GJ6" s="853"/>
      <c r="GK6" s="836"/>
      <c r="GL6" s="836"/>
      <c r="GM6" s="836"/>
      <c r="GN6" s="836"/>
      <c r="GO6" s="825"/>
      <c r="GQ6" s="227"/>
      <c r="GS6" s="851" t="s">
        <v>422</v>
      </c>
      <c r="GT6" s="852"/>
      <c r="GU6" s="836"/>
      <c r="GV6" s="836"/>
      <c r="GW6" s="836"/>
      <c r="GX6" s="836"/>
      <c r="GY6" s="825"/>
      <c r="HA6" s="227"/>
      <c r="HC6" s="1191" t="s">
        <v>424</v>
      </c>
      <c r="HD6" s="838"/>
      <c r="HE6" s="836"/>
      <c r="HF6" s="836"/>
      <c r="HG6" s="836"/>
      <c r="HH6" s="836"/>
      <c r="HI6" s="825"/>
      <c r="HK6" s="227"/>
      <c r="HM6" s="848" t="s">
        <v>426</v>
      </c>
      <c r="HN6" s="838"/>
      <c r="HO6" s="836"/>
      <c r="HP6" s="836"/>
      <c r="HQ6" s="836"/>
      <c r="HR6" s="836"/>
      <c r="HS6" s="825"/>
      <c r="HU6" s="227"/>
      <c r="HW6" s="847" t="s">
        <v>428</v>
      </c>
      <c r="HX6" s="836"/>
      <c r="HY6" s="836"/>
      <c r="HZ6" s="836"/>
      <c r="IA6" s="836"/>
      <c r="IB6" s="836"/>
      <c r="IC6" s="825"/>
      <c r="IE6" s="227"/>
      <c r="IG6" s="846" t="s">
        <v>479</v>
      </c>
      <c r="IH6" s="838"/>
      <c r="II6" s="836"/>
      <c r="IJ6" s="836"/>
      <c r="IK6" s="836"/>
      <c r="IL6" s="836"/>
      <c r="IM6" s="825"/>
      <c r="IO6" s="227"/>
      <c r="IQ6" s="855" t="s">
        <v>481</v>
      </c>
      <c r="IR6" s="838"/>
      <c r="IS6" s="836"/>
      <c r="IT6" s="836"/>
      <c r="IU6" s="836"/>
      <c r="IV6" s="836"/>
      <c r="IW6" s="825"/>
      <c r="IY6" s="227"/>
      <c r="JA6" s="845" t="s">
        <v>483</v>
      </c>
      <c r="JB6" s="836"/>
      <c r="JC6" s="836"/>
      <c r="JD6" s="836"/>
      <c r="JE6" s="836"/>
      <c r="JF6" s="836"/>
      <c r="JG6" s="825"/>
      <c r="JI6" s="227"/>
      <c r="JK6" s="1295">
        <v>11377</v>
      </c>
      <c r="JL6" s="838"/>
      <c r="JM6" s="836"/>
      <c r="JN6" s="836"/>
      <c r="JO6" s="836"/>
      <c r="JP6" s="836"/>
      <c r="JQ6" s="825"/>
      <c r="JS6" s="227"/>
      <c r="JU6" s="1296" t="s">
        <v>486</v>
      </c>
      <c r="JV6" s="838"/>
      <c r="JW6" s="836"/>
      <c r="JX6" s="836"/>
      <c r="JY6" s="836"/>
      <c r="JZ6" s="836"/>
      <c r="KA6" s="825"/>
      <c r="KC6" s="227"/>
      <c r="KE6" s="834" t="s">
        <v>488</v>
      </c>
      <c r="KF6" s="838"/>
      <c r="KG6" s="836"/>
      <c r="KH6" s="836"/>
      <c r="KI6" s="836"/>
      <c r="KJ6" s="836"/>
      <c r="KK6" s="825"/>
      <c r="KM6" s="227"/>
      <c r="KO6" s="837" t="s">
        <v>499</v>
      </c>
      <c r="KP6" s="838"/>
      <c r="KQ6" s="836"/>
      <c r="KR6" s="836"/>
      <c r="KS6" s="836"/>
      <c r="KT6" s="836"/>
      <c r="KU6" s="825"/>
      <c r="KW6" s="227"/>
      <c r="KY6" s="834" t="s">
        <v>492</v>
      </c>
      <c r="KZ6" s="835"/>
      <c r="LA6" s="836"/>
      <c r="LB6" s="836"/>
      <c r="LC6" s="836"/>
      <c r="LD6" s="836"/>
      <c r="LE6" s="825"/>
      <c r="LG6" s="227"/>
      <c r="LI6" s="864" t="s">
        <v>494</v>
      </c>
      <c r="LJ6" s="838"/>
      <c r="LK6" s="836"/>
      <c r="LL6" s="836"/>
      <c r="LM6" s="836"/>
      <c r="LN6" s="836"/>
      <c r="LO6" s="825"/>
      <c r="LS6" s="256" t="s">
        <v>497</v>
      </c>
      <c r="LT6" s="211"/>
      <c r="LY6" s="71"/>
      <c r="MA6" s="350"/>
      <c r="MB6" s="350"/>
      <c r="MC6" s="742" t="s">
        <v>490</v>
      </c>
      <c r="MD6" s="211"/>
      <c r="MI6" s="71"/>
      <c r="MM6" s="743" t="s">
        <v>509</v>
      </c>
      <c r="MN6" s="531"/>
      <c r="MS6" s="71"/>
      <c r="MW6" s="742" t="s">
        <v>511</v>
      </c>
      <c r="MX6" s="531"/>
      <c r="NC6" s="71"/>
      <c r="NG6" s="1309" t="s">
        <v>515</v>
      </c>
      <c r="NH6" s="211"/>
      <c r="NM6" s="71"/>
      <c r="NQ6" s="1065" t="s">
        <v>513</v>
      </c>
      <c r="NR6" s="211"/>
      <c r="NW6" s="71"/>
      <c r="OA6" s="1309" t="s">
        <v>517</v>
      </c>
      <c r="OB6" s="211"/>
      <c r="OG6" s="71"/>
      <c r="OK6" s="1065" t="s">
        <v>519</v>
      </c>
      <c r="OL6" s="211"/>
      <c r="OQ6" s="71"/>
      <c r="OU6" s="1065" t="s">
        <v>523</v>
      </c>
      <c r="OV6" s="211"/>
      <c r="PA6" s="71"/>
      <c r="PE6" s="1065" t="s">
        <v>521</v>
      </c>
      <c r="PF6" s="211"/>
      <c r="PK6" s="71"/>
      <c r="PP6" s="1037" t="s">
        <v>573</v>
      </c>
      <c r="PZ6" s="1362" t="s">
        <v>575</v>
      </c>
      <c r="QF6" s="71"/>
      <c r="QJ6" s="71" t="s">
        <v>577</v>
      </c>
      <c r="QK6" s="567"/>
      <c r="QP6" s="71"/>
      <c r="QT6" s="1368" t="s">
        <v>583</v>
      </c>
      <c r="QZ6" s="71"/>
      <c r="RD6" s="1370" t="s">
        <v>621</v>
      </c>
      <c r="RN6" s="845" t="s">
        <v>589</v>
      </c>
      <c r="RO6" s="836"/>
      <c r="RP6" s="836"/>
      <c r="RQ6" s="836"/>
      <c r="RR6" s="836"/>
      <c r="RS6" s="836"/>
      <c r="RT6" s="825"/>
      <c r="RX6" s="1078" t="s">
        <v>610</v>
      </c>
      <c r="RY6" s="1403" t="s">
        <v>612</v>
      </c>
      <c r="RZ6" s="836"/>
      <c r="SA6" s="836"/>
      <c r="SB6" s="836"/>
      <c r="SC6" s="836"/>
      <c r="SD6" s="836"/>
      <c r="SH6" s="825" t="s">
        <v>613</v>
      </c>
      <c r="SI6" s="1403" t="s">
        <v>612</v>
      </c>
      <c r="SJ6" s="836"/>
      <c r="SK6" s="836"/>
      <c r="SL6" s="836"/>
      <c r="SM6" s="836"/>
      <c r="SN6" s="836"/>
      <c r="SR6" s="73" t="s">
        <v>615</v>
      </c>
      <c r="SS6" s="1403" t="s">
        <v>612</v>
      </c>
      <c r="TB6" s="73" t="s">
        <v>616</v>
      </c>
      <c r="TC6" s="1403" t="s">
        <v>612</v>
      </c>
      <c r="TL6" s="132" t="s">
        <v>987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8">
        <v>45258</v>
      </c>
      <c r="P8" s="1331">
        <v>929</v>
      </c>
      <c r="Q8" s="871" t="s">
        <v>559</v>
      </c>
      <c r="R8" s="728">
        <v>0</v>
      </c>
      <c r="S8" s="872">
        <f>R8*P8</f>
        <v>0</v>
      </c>
      <c r="U8" s="60"/>
      <c r="V8" s="779"/>
      <c r="W8" s="15">
        <v>1</v>
      </c>
      <c r="X8" s="857">
        <v>867.3</v>
      </c>
      <c r="Y8" s="858">
        <v>45259</v>
      </c>
      <c r="Z8" s="857">
        <v>867.3</v>
      </c>
      <c r="AA8" s="865" t="s">
        <v>626</v>
      </c>
      <c r="AB8" s="859">
        <v>0</v>
      </c>
      <c r="AC8" s="227">
        <f>AB8*Z8</f>
        <v>0</v>
      </c>
      <c r="AD8" s="836"/>
      <c r="AE8" s="60"/>
      <c r="AF8" s="92" t="s">
        <v>569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568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641</v>
      </c>
      <c r="AV8" s="69">
        <v>0</v>
      </c>
      <c r="AW8" s="69">
        <f>AV8*AT8</f>
        <v>0</v>
      </c>
      <c r="AY8" s="60"/>
      <c r="AZ8" s="839"/>
      <c r="BA8" s="15">
        <v>1</v>
      </c>
      <c r="BB8" s="90">
        <v>890.9</v>
      </c>
      <c r="BC8" s="228">
        <v>45261</v>
      </c>
      <c r="BD8" s="90">
        <v>890.9</v>
      </c>
      <c r="BE8" s="93" t="s">
        <v>650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659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679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2"/>
      <c r="CJ8" s="272"/>
      <c r="CK8" s="350">
        <f>CJ8*CH8</f>
        <v>0</v>
      </c>
      <c r="CM8" s="60"/>
      <c r="CN8" s="779" t="s">
        <v>567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662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685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1498"/>
      <c r="DL8" s="1499"/>
      <c r="DM8" s="1500"/>
      <c r="DN8" s="1501"/>
      <c r="DO8" s="350">
        <f>DN8*DL8</f>
        <v>0</v>
      </c>
      <c r="DQ8" s="60"/>
      <c r="DR8" s="780"/>
      <c r="DS8" s="15">
        <v>1</v>
      </c>
      <c r="DT8" s="90">
        <v>877.2</v>
      </c>
      <c r="DU8" s="271">
        <v>45267</v>
      </c>
      <c r="DV8" s="90">
        <v>877.2</v>
      </c>
      <c r="DW8" s="273" t="s">
        <v>697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4" t="s">
        <v>710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722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716</v>
      </c>
      <c r="FB8" s="69">
        <v>0</v>
      </c>
      <c r="FC8" s="350">
        <f>FB8*EZ8</f>
        <v>0</v>
      </c>
      <c r="FE8" s="60"/>
      <c r="FF8" s="92"/>
      <c r="FG8" s="15">
        <v>1</v>
      </c>
      <c r="FH8" s="857">
        <v>898.1</v>
      </c>
      <c r="FI8" s="858"/>
      <c r="FJ8" s="857"/>
      <c r="FK8" s="844"/>
      <c r="FL8" s="859"/>
      <c r="FM8" s="227">
        <f>FL8*FJ8</f>
        <v>0</v>
      </c>
      <c r="FO8" s="60"/>
      <c r="FP8" s="310" t="s">
        <v>731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730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780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745</v>
      </c>
      <c r="GP8" s="69">
        <v>0</v>
      </c>
      <c r="GQ8" s="350">
        <f>GP8*GN8</f>
        <v>0</v>
      </c>
      <c r="GS8" s="60"/>
      <c r="GT8" s="102"/>
      <c r="GU8" s="15">
        <v>1</v>
      </c>
      <c r="GV8" s="764">
        <v>892.2</v>
      </c>
      <c r="GW8" s="228">
        <v>45274</v>
      </c>
      <c r="GX8" s="764">
        <v>892.2</v>
      </c>
      <c r="GY8" s="93" t="s">
        <v>780</v>
      </c>
      <c r="GZ8" s="69">
        <v>42</v>
      </c>
      <c r="HA8" s="350">
        <f>GZ8*GX8</f>
        <v>37472.400000000001</v>
      </c>
      <c r="HC8" s="60"/>
      <c r="HD8" s="779"/>
      <c r="HE8" s="15">
        <v>1</v>
      </c>
      <c r="HF8" s="90">
        <v>940.3</v>
      </c>
      <c r="HG8" s="228">
        <v>45274</v>
      </c>
      <c r="HH8" s="90">
        <v>940.3</v>
      </c>
      <c r="HI8" s="93" t="s">
        <v>756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9" t="s">
        <v>747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761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787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786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794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4"/>
      <c r="JR8" s="69"/>
      <c r="JS8" s="350">
        <f>JR8*JP8</f>
        <v>0</v>
      </c>
      <c r="JU8" s="60"/>
      <c r="JV8" s="839" t="s">
        <v>731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801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805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821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816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834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840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854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858">
        <v>45286</v>
      </c>
      <c r="MR8" s="90">
        <v>863.6</v>
      </c>
      <c r="MS8" s="865" t="s">
        <v>996</v>
      </c>
      <c r="MT8" s="859">
        <v>0</v>
      </c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852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874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871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876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889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882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884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567</v>
      </c>
      <c r="QB8" s="15">
        <v>1</v>
      </c>
      <c r="QC8" s="90">
        <v>936.2</v>
      </c>
      <c r="QD8" s="130">
        <v>45287</v>
      </c>
      <c r="QE8" s="1482">
        <v>936.2</v>
      </c>
      <c r="QF8" s="1496" t="s">
        <v>896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>
        <v>45288</v>
      </c>
      <c r="QO8" s="90">
        <v>902.6</v>
      </c>
      <c r="QP8" s="93" t="s">
        <v>995</v>
      </c>
      <c r="QQ8" s="69">
        <v>42</v>
      </c>
      <c r="QR8" s="69">
        <f>QQ8*QO8</f>
        <v>37909.200000000004</v>
      </c>
      <c r="QT8" s="60"/>
      <c r="QU8" s="92" t="s">
        <v>667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951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960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926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956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964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963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993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8">
        <v>45258</v>
      </c>
      <c r="P9" s="1331">
        <v>937</v>
      </c>
      <c r="Q9" s="871" t="s">
        <v>559</v>
      </c>
      <c r="R9" s="728">
        <v>0</v>
      </c>
      <c r="S9" s="868">
        <f t="shared" ref="S9:S29" si="8">R9*P9</f>
        <v>0</v>
      </c>
      <c r="V9" s="779"/>
      <c r="W9" s="15">
        <v>2</v>
      </c>
      <c r="X9" s="857">
        <v>902.6</v>
      </c>
      <c r="Y9" s="858">
        <v>45259</v>
      </c>
      <c r="Z9" s="857">
        <v>902.6</v>
      </c>
      <c r="AA9" s="865" t="s">
        <v>626</v>
      </c>
      <c r="AB9" s="859">
        <v>0</v>
      </c>
      <c r="AC9" s="227">
        <f t="shared" ref="AC9:AC29" si="9">AB9*Z9</f>
        <v>0</v>
      </c>
      <c r="AD9" s="836"/>
      <c r="AF9" s="92" t="s">
        <v>569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568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641</v>
      </c>
      <c r="AV9" s="69">
        <v>0</v>
      </c>
      <c r="AW9" s="69">
        <f t="shared" ref="AW9:AW28" si="11">AV9*AT9</f>
        <v>0</v>
      </c>
      <c r="AZ9" s="839"/>
      <c r="BA9" s="15">
        <v>2</v>
      </c>
      <c r="BB9" s="90">
        <v>884.5</v>
      </c>
      <c r="BC9" s="228">
        <v>45261</v>
      </c>
      <c r="BD9" s="90">
        <v>884.5</v>
      </c>
      <c r="BE9" s="93" t="s">
        <v>650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659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679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9" t="s">
        <v>567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662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685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1498"/>
      <c r="DL9" s="1499"/>
      <c r="DM9" s="1500"/>
      <c r="DN9" s="1501"/>
      <c r="DO9" s="350">
        <f t="shared" ref="DO9:DO31" si="16">DN9*DL9</f>
        <v>0</v>
      </c>
      <c r="DR9" s="780"/>
      <c r="DS9" s="15">
        <v>2</v>
      </c>
      <c r="DT9" s="90">
        <v>911.7</v>
      </c>
      <c r="DU9" s="271">
        <v>45267</v>
      </c>
      <c r="DV9" s="90">
        <v>911.7</v>
      </c>
      <c r="DW9" s="273" t="s">
        <v>697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4" t="s">
        <v>710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722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716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7">
        <v>883.6</v>
      </c>
      <c r="FI9" s="858"/>
      <c r="FJ9" s="857"/>
      <c r="FK9" s="844"/>
      <c r="FL9" s="859"/>
      <c r="FM9" s="227">
        <f t="shared" ref="FM9:FM29" si="21">FL9*FJ9</f>
        <v>0</v>
      </c>
      <c r="FP9" s="310" t="s">
        <v>731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730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780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745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780</v>
      </c>
      <c r="GZ9" s="69">
        <v>42</v>
      </c>
      <c r="HA9" s="350">
        <f t="shared" ref="HA9:HA28" si="25">GZ9*GX9</f>
        <v>37644.6</v>
      </c>
      <c r="HD9" s="779"/>
      <c r="HE9" s="15">
        <v>2</v>
      </c>
      <c r="HF9" s="90">
        <v>871.8</v>
      </c>
      <c r="HG9" s="228">
        <v>45274</v>
      </c>
      <c r="HH9" s="90">
        <v>871.8</v>
      </c>
      <c r="HI9" s="93" t="s">
        <v>756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9" t="s">
        <v>747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761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787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786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794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7"/>
      <c r="JR9" s="69"/>
      <c r="JS9" s="350">
        <f t="shared" ref="JS9:JS27" si="31">JR9*JP9</f>
        <v>0</v>
      </c>
      <c r="JV9" s="839" t="s">
        <v>731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801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805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821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816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834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840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854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858">
        <v>45286</v>
      </c>
      <c r="MR9" s="90">
        <v>906.3</v>
      </c>
      <c r="MS9" s="865" t="s">
        <v>996</v>
      </c>
      <c r="MT9" s="859">
        <v>0</v>
      </c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852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874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871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876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889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882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884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567</v>
      </c>
      <c r="QB9" s="15">
        <v>2</v>
      </c>
      <c r="QC9" s="90">
        <v>909</v>
      </c>
      <c r="QD9" s="130">
        <v>45287</v>
      </c>
      <c r="QE9" s="1482">
        <v>909</v>
      </c>
      <c r="QF9" s="1496" t="s">
        <v>896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>
        <v>45288</v>
      </c>
      <c r="QO9" s="90">
        <v>911.7</v>
      </c>
      <c r="QP9" s="93" t="s">
        <v>995</v>
      </c>
      <c r="QQ9" s="69">
        <v>42</v>
      </c>
      <c r="QR9" s="69">
        <f t="shared" ref="QR9:QR28" si="49">QQ9*QO9</f>
        <v>38291.4</v>
      </c>
      <c r="QU9" s="102" t="s">
        <v>667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951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960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926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956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964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963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993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8">
        <v>45258</v>
      </c>
      <c r="P10" s="1331">
        <v>903.6</v>
      </c>
      <c r="Q10" s="871" t="s">
        <v>559</v>
      </c>
      <c r="R10" s="728">
        <v>0</v>
      </c>
      <c r="S10" s="227">
        <f t="shared" si="8"/>
        <v>0</v>
      </c>
      <c r="V10" s="779"/>
      <c r="W10" s="15">
        <v>3</v>
      </c>
      <c r="X10" s="857">
        <v>907.2</v>
      </c>
      <c r="Y10" s="858">
        <v>45259</v>
      </c>
      <c r="Z10" s="857">
        <v>907.2</v>
      </c>
      <c r="AA10" s="865" t="s">
        <v>626</v>
      </c>
      <c r="AB10" s="859">
        <v>0</v>
      </c>
      <c r="AC10" s="227">
        <f t="shared" si="9"/>
        <v>0</v>
      </c>
      <c r="AD10" s="836"/>
      <c r="AF10" s="92" t="s">
        <v>569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657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641</v>
      </c>
      <c r="AV10" s="69">
        <v>0</v>
      </c>
      <c r="AW10" s="69">
        <f t="shared" si="11"/>
        <v>0</v>
      </c>
      <c r="AZ10" s="839"/>
      <c r="BA10" s="15">
        <v>3</v>
      </c>
      <c r="BB10" s="90">
        <v>893.6</v>
      </c>
      <c r="BC10" s="228">
        <v>45261</v>
      </c>
      <c r="BD10" s="90">
        <v>893.6</v>
      </c>
      <c r="BE10" s="93" t="s">
        <v>650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659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679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9" t="s">
        <v>567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662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685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1498"/>
      <c r="DL10" s="1499"/>
      <c r="DM10" s="1500"/>
      <c r="DN10" s="1501"/>
      <c r="DO10" s="350">
        <f t="shared" si="16"/>
        <v>0</v>
      </c>
      <c r="DR10" s="780"/>
      <c r="DS10" s="15">
        <v>3</v>
      </c>
      <c r="DT10" s="90">
        <v>899</v>
      </c>
      <c r="DU10" s="271">
        <v>45267</v>
      </c>
      <c r="DV10" s="90">
        <v>899</v>
      </c>
      <c r="DW10" s="273" t="s">
        <v>697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4" t="s">
        <v>710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722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716</v>
      </c>
      <c r="FB10" s="69">
        <v>0</v>
      </c>
      <c r="FC10" s="350">
        <f t="shared" si="20"/>
        <v>0</v>
      </c>
      <c r="FF10" s="92"/>
      <c r="FG10" s="15">
        <v>3</v>
      </c>
      <c r="FH10" s="857">
        <v>887.2</v>
      </c>
      <c r="FI10" s="858"/>
      <c r="FJ10" s="857"/>
      <c r="FK10" s="844"/>
      <c r="FL10" s="859"/>
      <c r="FM10" s="227">
        <f t="shared" si="21"/>
        <v>0</v>
      </c>
      <c r="FP10" s="310" t="s">
        <v>731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734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780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745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780</v>
      </c>
      <c r="GZ10" s="69">
        <v>42</v>
      </c>
      <c r="HA10" s="350">
        <f t="shared" si="25"/>
        <v>39055.799999999996</v>
      </c>
      <c r="HD10" s="779"/>
      <c r="HE10" s="15">
        <v>3</v>
      </c>
      <c r="HF10" s="90">
        <v>934.8</v>
      </c>
      <c r="HG10" s="228">
        <v>45274</v>
      </c>
      <c r="HH10" s="90">
        <v>934.8</v>
      </c>
      <c r="HI10" s="93" t="s">
        <v>756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9" t="s">
        <v>747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761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787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786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794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7"/>
      <c r="JR10" s="69"/>
      <c r="JS10" s="350">
        <f t="shared" si="31"/>
        <v>0</v>
      </c>
      <c r="JV10" s="839" t="s">
        <v>731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782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805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821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816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834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840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854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858">
        <v>45286</v>
      </c>
      <c r="MR10" s="90">
        <v>913.5</v>
      </c>
      <c r="MS10" s="865" t="s">
        <v>996</v>
      </c>
      <c r="MT10" s="859">
        <v>0</v>
      </c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852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874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871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876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889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882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884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567</v>
      </c>
      <c r="QB10" s="15">
        <v>3</v>
      </c>
      <c r="QC10" s="90">
        <v>918.1</v>
      </c>
      <c r="QD10" s="130">
        <v>45287</v>
      </c>
      <c r="QE10" s="1482">
        <v>918.1</v>
      </c>
      <c r="QF10" s="1496" t="s">
        <v>896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>
        <v>45288</v>
      </c>
      <c r="QO10" s="90">
        <v>920.8</v>
      </c>
      <c r="QP10" s="93" t="s">
        <v>995</v>
      </c>
      <c r="QQ10" s="69">
        <v>42</v>
      </c>
      <c r="QR10" s="69">
        <f t="shared" si="49"/>
        <v>38673.599999999999</v>
      </c>
      <c r="QU10" s="102" t="s">
        <v>567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968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960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926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956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964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963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993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8">
        <v>45258</v>
      </c>
      <c r="P11" s="1497">
        <v>868.2</v>
      </c>
      <c r="Q11" s="871" t="s">
        <v>559</v>
      </c>
      <c r="R11" s="728">
        <v>0</v>
      </c>
      <c r="S11" s="868">
        <f t="shared" si="8"/>
        <v>0</v>
      </c>
      <c r="U11" s="60"/>
      <c r="V11" s="779"/>
      <c r="W11" s="15">
        <v>4</v>
      </c>
      <c r="X11" s="857">
        <v>870.9</v>
      </c>
      <c r="Y11" s="858">
        <v>45259</v>
      </c>
      <c r="Z11" s="857">
        <v>870.9</v>
      </c>
      <c r="AA11" s="865" t="s">
        <v>626</v>
      </c>
      <c r="AB11" s="859">
        <v>0</v>
      </c>
      <c r="AC11" s="227">
        <f t="shared" si="9"/>
        <v>0</v>
      </c>
      <c r="AD11" s="836"/>
      <c r="AE11" s="60"/>
      <c r="AF11" s="92" t="s">
        <v>569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654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641</v>
      </c>
      <c r="AV11" s="69">
        <v>0</v>
      </c>
      <c r="AW11" s="69">
        <f t="shared" si="11"/>
        <v>0</v>
      </c>
      <c r="AY11" s="60"/>
      <c r="AZ11" s="839"/>
      <c r="BA11" s="15">
        <v>4</v>
      </c>
      <c r="BB11" s="90">
        <v>898.1</v>
      </c>
      <c r="BC11" s="228">
        <v>45261</v>
      </c>
      <c r="BD11" s="90">
        <v>898.1</v>
      </c>
      <c r="BE11" s="93" t="s">
        <v>650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659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679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9" t="s">
        <v>567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662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685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1498"/>
      <c r="DL11" s="1499"/>
      <c r="DM11" s="1500"/>
      <c r="DN11" s="1501"/>
      <c r="DO11" s="350">
        <f t="shared" si="16"/>
        <v>0</v>
      </c>
      <c r="DQ11" s="60"/>
      <c r="DR11" s="780"/>
      <c r="DS11" s="15">
        <v>4</v>
      </c>
      <c r="DT11" s="90">
        <v>871.8</v>
      </c>
      <c r="DU11" s="271">
        <v>45267</v>
      </c>
      <c r="DV11" s="90">
        <v>871.8</v>
      </c>
      <c r="DW11" s="273" t="s">
        <v>697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4" t="s">
        <v>710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722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716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7">
        <v>876.3</v>
      </c>
      <c r="FI11" s="858"/>
      <c r="FJ11" s="857"/>
      <c r="FK11" s="844"/>
      <c r="FL11" s="859"/>
      <c r="FM11" s="227">
        <f t="shared" si="21"/>
        <v>0</v>
      </c>
      <c r="FO11" s="60"/>
      <c r="FP11" s="310" t="s">
        <v>731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734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780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745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780</v>
      </c>
      <c r="GZ11" s="69">
        <v>42</v>
      </c>
      <c r="HA11" s="350">
        <f t="shared" si="25"/>
        <v>38043.599999999999</v>
      </c>
      <c r="HC11" s="60"/>
      <c r="HD11" s="779"/>
      <c r="HE11" s="15">
        <v>4</v>
      </c>
      <c r="HF11" s="90">
        <v>913.1</v>
      </c>
      <c r="HG11" s="228">
        <v>45274</v>
      </c>
      <c r="HH11" s="90">
        <v>913.1</v>
      </c>
      <c r="HI11" s="93" t="s">
        <v>756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9" t="s">
        <v>747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761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787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786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794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7"/>
      <c r="JR11" s="69"/>
      <c r="JS11" s="350">
        <f t="shared" si="31"/>
        <v>0</v>
      </c>
      <c r="JU11" s="60"/>
      <c r="JV11" s="839" t="s">
        <v>731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782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805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821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816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834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841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854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858">
        <v>45286</v>
      </c>
      <c r="MR11" s="90">
        <v>907.2</v>
      </c>
      <c r="MS11" s="865" t="s">
        <v>996</v>
      </c>
      <c r="MT11" s="859">
        <v>0</v>
      </c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852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874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871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876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889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882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884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567</v>
      </c>
      <c r="QB11" s="15">
        <v>4</v>
      </c>
      <c r="QC11" s="90">
        <v>891.8</v>
      </c>
      <c r="QD11" s="130">
        <v>45287</v>
      </c>
      <c r="QE11" s="1482">
        <v>891.8</v>
      </c>
      <c r="QF11" s="1496" t="s">
        <v>896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>
        <v>45288</v>
      </c>
      <c r="QO11" s="90">
        <v>921.7</v>
      </c>
      <c r="QP11" s="93" t="s">
        <v>995</v>
      </c>
      <c r="QQ11" s="69">
        <v>42</v>
      </c>
      <c r="QR11" s="69">
        <f t="shared" si="49"/>
        <v>38711.4</v>
      </c>
      <c r="QT11" s="60"/>
      <c r="QU11" s="102" t="s">
        <v>667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978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960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926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956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964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963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993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8">
        <v>45258</v>
      </c>
      <c r="P12" s="1331">
        <v>922.6</v>
      </c>
      <c r="Q12" s="871" t="s">
        <v>559</v>
      </c>
      <c r="R12" s="728">
        <v>0</v>
      </c>
      <c r="S12" s="868">
        <f t="shared" si="8"/>
        <v>0</v>
      </c>
      <c r="V12" s="779"/>
      <c r="W12" s="15">
        <v>5</v>
      </c>
      <c r="X12" s="857">
        <v>918.1</v>
      </c>
      <c r="Y12" s="858">
        <v>45259</v>
      </c>
      <c r="Z12" s="857">
        <v>918.1</v>
      </c>
      <c r="AA12" s="865" t="s">
        <v>626</v>
      </c>
      <c r="AB12" s="859">
        <v>0</v>
      </c>
      <c r="AC12" s="227">
        <f t="shared" si="9"/>
        <v>0</v>
      </c>
      <c r="AD12" s="836"/>
      <c r="AF12" s="92" t="s">
        <v>569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637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641</v>
      </c>
      <c r="AV12" s="69">
        <v>0</v>
      </c>
      <c r="AW12" s="69">
        <f t="shared" si="11"/>
        <v>0</v>
      </c>
      <c r="AZ12" s="839"/>
      <c r="BA12" s="15">
        <v>5</v>
      </c>
      <c r="BB12" s="90">
        <v>862.7</v>
      </c>
      <c r="BC12" s="228">
        <v>45261</v>
      </c>
      <c r="BD12" s="90">
        <v>862.7</v>
      </c>
      <c r="BE12" s="93" t="s">
        <v>650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659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679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9" t="s">
        <v>567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668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685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1498"/>
      <c r="DL12" s="1499"/>
      <c r="DM12" s="1500"/>
      <c r="DN12" s="1501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697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4" t="s">
        <v>710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722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716</v>
      </c>
      <c r="FB12" s="69">
        <v>0</v>
      </c>
      <c r="FC12" s="350">
        <f t="shared" si="20"/>
        <v>0</v>
      </c>
      <c r="FF12" s="92"/>
      <c r="FG12" s="15">
        <v>5</v>
      </c>
      <c r="FH12" s="857">
        <v>899</v>
      </c>
      <c r="FI12" s="858"/>
      <c r="FJ12" s="857"/>
      <c r="FK12" s="844"/>
      <c r="FL12" s="859"/>
      <c r="FM12" s="227">
        <f t="shared" si="21"/>
        <v>0</v>
      </c>
      <c r="FN12" s="73" t="s">
        <v>41</v>
      </c>
      <c r="FP12" s="310" t="s">
        <v>731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759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780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745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780</v>
      </c>
      <c r="GZ12" s="69">
        <v>42</v>
      </c>
      <c r="HA12" s="350">
        <f t="shared" si="25"/>
        <v>37585.799999999996</v>
      </c>
      <c r="HD12" s="779"/>
      <c r="HE12" s="15">
        <v>5</v>
      </c>
      <c r="HF12" s="90">
        <v>894.5</v>
      </c>
      <c r="HG12" s="228">
        <v>45274</v>
      </c>
      <c r="HH12" s="90">
        <v>894.5</v>
      </c>
      <c r="HI12" s="93" t="s">
        <v>756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9" t="s">
        <v>747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761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787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786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794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7"/>
      <c r="JR12" s="69"/>
      <c r="JS12" s="350">
        <f t="shared" si="31"/>
        <v>0</v>
      </c>
      <c r="JV12" s="839" t="s">
        <v>731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892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805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821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816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834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841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854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858">
        <v>45286</v>
      </c>
      <c r="MR12" s="90">
        <v>909</v>
      </c>
      <c r="MS12" s="865" t="s">
        <v>996</v>
      </c>
      <c r="MT12" s="859">
        <v>0</v>
      </c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852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874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872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876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889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882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884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567</v>
      </c>
      <c r="QB12" s="15">
        <v>5</v>
      </c>
      <c r="QC12" s="90">
        <v>908.1</v>
      </c>
      <c r="QD12" s="130">
        <v>45287</v>
      </c>
      <c r="QE12" s="1482">
        <v>908.1</v>
      </c>
      <c r="QF12" s="1496" t="s">
        <v>896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>
        <v>45288</v>
      </c>
      <c r="QO12" s="90">
        <v>938.9</v>
      </c>
      <c r="QP12" s="93" t="s">
        <v>995</v>
      </c>
      <c r="QQ12" s="69">
        <v>42</v>
      </c>
      <c r="QR12" s="69">
        <f t="shared" si="49"/>
        <v>39433.799999999996</v>
      </c>
      <c r="QU12" s="102" t="s">
        <v>667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967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960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926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956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964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963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993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8">
        <v>45258</v>
      </c>
      <c r="P13" s="1331">
        <v>906.3</v>
      </c>
      <c r="Q13" s="871" t="s">
        <v>559</v>
      </c>
      <c r="R13" s="728">
        <v>0</v>
      </c>
      <c r="S13" s="227">
        <f t="shared" si="8"/>
        <v>0</v>
      </c>
      <c r="V13" s="779"/>
      <c r="W13" s="15">
        <v>6</v>
      </c>
      <c r="X13" s="857">
        <v>920.8</v>
      </c>
      <c r="Y13" s="858">
        <v>45259</v>
      </c>
      <c r="Z13" s="857">
        <v>920.8</v>
      </c>
      <c r="AA13" s="865" t="s">
        <v>626</v>
      </c>
      <c r="AB13" s="859">
        <v>0</v>
      </c>
      <c r="AC13" s="227">
        <f t="shared" si="9"/>
        <v>0</v>
      </c>
      <c r="AD13" s="836"/>
      <c r="AF13" s="92" t="s">
        <v>569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639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641</v>
      </c>
      <c r="AV13" s="69">
        <v>0</v>
      </c>
      <c r="AW13" s="69">
        <f t="shared" si="11"/>
        <v>0</v>
      </c>
      <c r="AZ13" s="839"/>
      <c r="BA13" s="15">
        <v>6</v>
      </c>
      <c r="BB13" s="90">
        <v>861.8</v>
      </c>
      <c r="BC13" s="228">
        <v>45261</v>
      </c>
      <c r="BD13" s="90">
        <v>861.8</v>
      </c>
      <c r="BE13" s="93" t="s">
        <v>650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659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679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9" t="s">
        <v>567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668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685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1498"/>
      <c r="DL13" s="1499"/>
      <c r="DM13" s="1500"/>
      <c r="DN13" s="1501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697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4" t="s">
        <v>710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722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716</v>
      </c>
      <c r="FB13" s="69">
        <v>0</v>
      </c>
      <c r="FC13" s="350">
        <f t="shared" si="20"/>
        <v>0</v>
      </c>
      <c r="FF13" s="92"/>
      <c r="FG13" s="15">
        <v>6</v>
      </c>
      <c r="FH13" s="857">
        <v>868.2</v>
      </c>
      <c r="FI13" s="858"/>
      <c r="FJ13" s="857"/>
      <c r="FK13" s="844"/>
      <c r="FL13" s="859"/>
      <c r="FM13" s="227">
        <f t="shared" si="21"/>
        <v>0</v>
      </c>
      <c r="FP13" s="310" t="s">
        <v>731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742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780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745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780</v>
      </c>
      <c r="GZ13" s="69">
        <v>42</v>
      </c>
      <c r="HA13" s="350">
        <f t="shared" si="25"/>
        <v>38883.599999999999</v>
      </c>
      <c r="HD13" s="779"/>
      <c r="HE13" s="15">
        <v>6</v>
      </c>
      <c r="HF13" s="90">
        <v>915.8</v>
      </c>
      <c r="HG13" s="228">
        <v>45274</v>
      </c>
      <c r="HH13" s="90">
        <v>915.8</v>
      </c>
      <c r="HI13" s="93" t="s">
        <v>756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9" t="s">
        <v>747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761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787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786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794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7"/>
      <c r="JR13" s="69"/>
      <c r="JS13" s="350">
        <f t="shared" si="31"/>
        <v>0</v>
      </c>
      <c r="JV13" s="839" t="s">
        <v>731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813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805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821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816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834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841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854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858">
        <v>45286</v>
      </c>
      <c r="MR13" s="90">
        <v>940.7</v>
      </c>
      <c r="MS13" s="865" t="s">
        <v>996</v>
      </c>
      <c r="MT13" s="859">
        <v>0</v>
      </c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852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874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871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876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889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882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884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567</v>
      </c>
      <c r="QB13" s="15">
        <v>6</v>
      </c>
      <c r="QC13" s="90">
        <v>927.1</v>
      </c>
      <c r="QD13" s="130">
        <v>45287</v>
      </c>
      <c r="QE13" s="1482">
        <v>927.1</v>
      </c>
      <c r="QF13" s="1496" t="s">
        <v>896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>
        <v>45288</v>
      </c>
      <c r="QO13" s="90">
        <v>880</v>
      </c>
      <c r="QP13" s="93" t="s">
        <v>995</v>
      </c>
      <c r="QQ13" s="69">
        <v>42</v>
      </c>
      <c r="QR13" s="69">
        <f t="shared" si="49"/>
        <v>36960</v>
      </c>
      <c r="QU13" s="92" t="s">
        <v>667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978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960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926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956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964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963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993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8">
        <v>45258</v>
      </c>
      <c r="P14" s="1331">
        <v>920.8</v>
      </c>
      <c r="Q14" s="871" t="s">
        <v>559</v>
      </c>
      <c r="R14" s="728">
        <v>0</v>
      </c>
      <c r="S14" s="868">
        <f t="shared" si="8"/>
        <v>0</v>
      </c>
      <c r="V14" s="779"/>
      <c r="W14" s="15">
        <v>7</v>
      </c>
      <c r="X14" s="857">
        <v>893.6</v>
      </c>
      <c r="Y14" s="858">
        <v>45259</v>
      </c>
      <c r="Z14" s="857">
        <v>893.6</v>
      </c>
      <c r="AA14" s="865" t="s">
        <v>626</v>
      </c>
      <c r="AB14" s="859">
        <v>0</v>
      </c>
      <c r="AC14" s="227">
        <f t="shared" si="9"/>
        <v>0</v>
      </c>
      <c r="AD14" s="836"/>
      <c r="AF14" s="92" t="s">
        <v>569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654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641</v>
      </c>
      <c r="AV14" s="69">
        <v>0</v>
      </c>
      <c r="AW14" s="69">
        <f t="shared" si="11"/>
        <v>0</v>
      </c>
      <c r="AZ14" s="839"/>
      <c r="BA14" s="15">
        <v>7</v>
      </c>
      <c r="BB14" s="90">
        <v>907.2</v>
      </c>
      <c r="BC14" s="228">
        <v>45261</v>
      </c>
      <c r="BD14" s="90">
        <v>907.2</v>
      </c>
      <c r="BE14" s="93" t="s">
        <v>650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659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679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9" t="s">
        <v>567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668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685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1498"/>
      <c r="DL14" s="1499"/>
      <c r="DM14" s="1500"/>
      <c r="DN14" s="1501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697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4" t="s">
        <v>710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722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716</v>
      </c>
      <c r="FB14" s="69">
        <v>0</v>
      </c>
      <c r="FC14" s="350">
        <f t="shared" si="20"/>
        <v>0</v>
      </c>
      <c r="FF14" s="92"/>
      <c r="FG14" s="15">
        <v>7</v>
      </c>
      <c r="FH14" s="857">
        <v>901.7</v>
      </c>
      <c r="FI14" s="858"/>
      <c r="FJ14" s="857"/>
      <c r="FK14" s="844"/>
      <c r="FL14" s="859"/>
      <c r="FM14" s="227">
        <f t="shared" si="21"/>
        <v>0</v>
      </c>
      <c r="FP14" s="310" t="s">
        <v>731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764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780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745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780</v>
      </c>
      <c r="GZ14" s="69">
        <v>42</v>
      </c>
      <c r="HA14" s="350">
        <f t="shared" si="25"/>
        <v>38997</v>
      </c>
      <c r="HD14" s="779"/>
      <c r="HE14" s="15">
        <v>7</v>
      </c>
      <c r="HF14" s="90">
        <v>933</v>
      </c>
      <c r="HG14" s="228">
        <v>45274</v>
      </c>
      <c r="HH14" s="90">
        <v>933</v>
      </c>
      <c r="HI14" s="93" t="s">
        <v>756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9" t="s">
        <v>747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761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787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786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794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7"/>
      <c r="JR14" s="69"/>
      <c r="JS14" s="350">
        <f t="shared" si="31"/>
        <v>0</v>
      </c>
      <c r="JV14" s="839" t="s">
        <v>731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813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805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821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816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834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841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854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858">
        <v>45286</v>
      </c>
      <c r="MR14" s="90">
        <v>925.3</v>
      </c>
      <c r="MS14" s="865" t="s">
        <v>996</v>
      </c>
      <c r="MT14" s="859">
        <v>0</v>
      </c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852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874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871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876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889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882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884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567</v>
      </c>
      <c r="QB14" s="15">
        <v>7</v>
      </c>
      <c r="QC14" s="90">
        <v>927.1</v>
      </c>
      <c r="QD14" s="130">
        <v>45287</v>
      </c>
      <c r="QE14" s="1482">
        <v>927.1</v>
      </c>
      <c r="QF14" s="1060" t="s">
        <v>897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>
        <v>45288</v>
      </c>
      <c r="QO14" s="90">
        <v>882.7</v>
      </c>
      <c r="QP14" s="93" t="s">
        <v>995</v>
      </c>
      <c r="QQ14" s="69">
        <v>42</v>
      </c>
      <c r="QR14" s="69">
        <f t="shared" si="49"/>
        <v>37073.4</v>
      </c>
      <c r="QU14" s="102" t="s">
        <v>667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967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960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926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956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964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963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993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8">
        <v>45258</v>
      </c>
      <c r="P15" s="1331">
        <v>935.3</v>
      </c>
      <c r="Q15" s="871" t="s">
        <v>559</v>
      </c>
      <c r="R15" s="728">
        <v>0</v>
      </c>
      <c r="S15" s="227">
        <f t="shared" si="8"/>
        <v>0</v>
      </c>
      <c r="V15" s="779"/>
      <c r="W15" s="15">
        <v>8</v>
      </c>
      <c r="X15" s="857">
        <v>907.2</v>
      </c>
      <c r="Y15" s="858">
        <v>45259</v>
      </c>
      <c r="Z15" s="857">
        <v>907.2</v>
      </c>
      <c r="AA15" s="865" t="s">
        <v>626</v>
      </c>
      <c r="AB15" s="859">
        <v>0</v>
      </c>
      <c r="AC15" s="227">
        <f t="shared" si="9"/>
        <v>0</v>
      </c>
      <c r="AD15" s="836"/>
      <c r="AF15" s="92" t="s">
        <v>569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637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641</v>
      </c>
      <c r="AV15" s="69">
        <v>0</v>
      </c>
      <c r="AW15" s="69">
        <f t="shared" si="11"/>
        <v>0</v>
      </c>
      <c r="AZ15" s="839"/>
      <c r="BA15" s="15">
        <v>8</v>
      </c>
      <c r="BB15" s="90">
        <v>897.2</v>
      </c>
      <c r="BC15" s="228">
        <v>45261</v>
      </c>
      <c r="BD15" s="90">
        <v>897.2</v>
      </c>
      <c r="BE15" s="93" t="s">
        <v>650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659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679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9" t="s">
        <v>567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668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685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1498"/>
      <c r="DL15" s="1499"/>
      <c r="DM15" s="1500"/>
      <c r="DN15" s="1501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697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4" t="s">
        <v>710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722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716</v>
      </c>
      <c r="FB15" s="69">
        <v>0</v>
      </c>
      <c r="FC15" s="350">
        <f t="shared" si="20"/>
        <v>0</v>
      </c>
      <c r="FF15" s="92"/>
      <c r="FG15" s="15">
        <v>8</v>
      </c>
      <c r="FH15" s="857">
        <v>890.9</v>
      </c>
      <c r="FI15" s="858"/>
      <c r="FJ15" s="857"/>
      <c r="FK15" s="844"/>
      <c r="FL15" s="859"/>
      <c r="FM15" s="227">
        <f t="shared" si="21"/>
        <v>0</v>
      </c>
      <c r="FP15" s="310" t="s">
        <v>731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767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780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745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780</v>
      </c>
      <c r="GZ15" s="69">
        <v>42</v>
      </c>
      <c r="HA15" s="350">
        <f t="shared" si="25"/>
        <v>38236.799999999996</v>
      </c>
      <c r="HD15" s="779"/>
      <c r="HE15" s="15">
        <v>8</v>
      </c>
      <c r="HF15" s="90">
        <v>897.2</v>
      </c>
      <c r="HG15" s="228">
        <v>45274</v>
      </c>
      <c r="HH15" s="90">
        <v>897.2</v>
      </c>
      <c r="HI15" s="93" t="s">
        <v>756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9" t="s">
        <v>747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761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787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786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794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7"/>
      <c r="JR15" s="69"/>
      <c r="JS15" s="350">
        <f t="shared" si="31"/>
        <v>0</v>
      </c>
      <c r="JV15" s="839" t="s">
        <v>731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892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805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821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816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834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841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854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858">
        <v>45286</v>
      </c>
      <c r="MR15" s="90">
        <v>864.5</v>
      </c>
      <c r="MS15" s="865" t="s">
        <v>996</v>
      </c>
      <c r="MT15" s="859">
        <v>0</v>
      </c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852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874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871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876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889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882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884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567</v>
      </c>
      <c r="QB15" s="15">
        <v>8</v>
      </c>
      <c r="QC15" s="90">
        <v>898.1</v>
      </c>
      <c r="QD15" s="130">
        <v>45287</v>
      </c>
      <c r="QE15" s="1482">
        <v>898.1</v>
      </c>
      <c r="QF15" s="1496" t="s">
        <v>896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>
        <v>45288</v>
      </c>
      <c r="QO15" s="90">
        <v>938.9</v>
      </c>
      <c r="QP15" s="93" t="s">
        <v>995</v>
      </c>
      <c r="QQ15" s="69">
        <v>42</v>
      </c>
      <c r="QR15" s="69">
        <f t="shared" si="49"/>
        <v>39433.799999999996</v>
      </c>
      <c r="QU15" s="102" t="s">
        <v>667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967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960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926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956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964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963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993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8">
        <v>45258</v>
      </c>
      <c r="P16" s="1331">
        <v>878.2</v>
      </c>
      <c r="Q16" s="871" t="s">
        <v>559</v>
      </c>
      <c r="R16" s="728">
        <v>0</v>
      </c>
      <c r="S16" s="227">
        <f t="shared" si="8"/>
        <v>0</v>
      </c>
      <c r="V16" s="779"/>
      <c r="W16" s="15">
        <v>9</v>
      </c>
      <c r="X16" s="857">
        <v>866.4</v>
      </c>
      <c r="Y16" s="858">
        <v>45259</v>
      </c>
      <c r="Z16" s="857">
        <v>866.4</v>
      </c>
      <c r="AA16" s="865" t="s">
        <v>626</v>
      </c>
      <c r="AB16" s="859">
        <v>0</v>
      </c>
      <c r="AC16" s="227">
        <f t="shared" si="9"/>
        <v>0</v>
      </c>
      <c r="AD16" s="836"/>
      <c r="AF16" s="92" t="s">
        <v>569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639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641</v>
      </c>
      <c r="AV16" s="69">
        <v>0</v>
      </c>
      <c r="AW16" s="69">
        <f t="shared" si="11"/>
        <v>0</v>
      </c>
      <c r="AZ16" s="839"/>
      <c r="BA16" s="15">
        <v>9</v>
      </c>
      <c r="BB16" s="90">
        <v>903.6</v>
      </c>
      <c r="BC16" s="228">
        <v>45261</v>
      </c>
      <c r="BD16" s="90">
        <v>903.6</v>
      </c>
      <c r="BE16" s="93" t="s">
        <v>650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659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679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9" t="s">
        <v>567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669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685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1498"/>
      <c r="DL16" s="1499"/>
      <c r="DM16" s="1500"/>
      <c r="DN16" s="1501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697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4" t="s">
        <v>710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722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716</v>
      </c>
      <c r="FB16" s="69">
        <v>0</v>
      </c>
      <c r="FC16" s="350">
        <f t="shared" si="20"/>
        <v>0</v>
      </c>
      <c r="FF16" s="92"/>
      <c r="FG16" s="15">
        <v>9</v>
      </c>
      <c r="FH16" s="857">
        <v>894.5</v>
      </c>
      <c r="FI16" s="858"/>
      <c r="FJ16" s="857"/>
      <c r="FK16" s="844"/>
      <c r="FL16" s="859"/>
      <c r="FM16" s="227">
        <f t="shared" si="21"/>
        <v>0</v>
      </c>
      <c r="FP16" s="310" t="s">
        <v>731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742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780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745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780</v>
      </c>
      <c r="GZ16" s="69">
        <v>42</v>
      </c>
      <c r="HA16" s="350">
        <f t="shared" si="25"/>
        <v>37741.200000000004</v>
      </c>
      <c r="HD16" s="779"/>
      <c r="HE16" s="15">
        <v>9</v>
      </c>
      <c r="HF16" s="90">
        <v>888.1</v>
      </c>
      <c r="HG16" s="228">
        <v>45274</v>
      </c>
      <c r="HH16" s="90">
        <v>888.1</v>
      </c>
      <c r="HI16" s="93" t="s">
        <v>756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9" t="s">
        <v>747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761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787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786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794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7"/>
      <c r="JR16" s="69"/>
      <c r="JS16" s="350">
        <f t="shared" si="31"/>
        <v>0</v>
      </c>
      <c r="JV16" s="839" t="s">
        <v>731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835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805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821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816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834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841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854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858">
        <v>45286</v>
      </c>
      <c r="MR16" s="90">
        <v>913.5</v>
      </c>
      <c r="MS16" s="865" t="s">
        <v>996</v>
      </c>
      <c r="MT16" s="859">
        <v>0</v>
      </c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852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874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871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876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889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882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884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 t="s">
        <v>567</v>
      </c>
      <c r="QB16" s="15">
        <v>9</v>
      </c>
      <c r="QC16" s="90">
        <v>899</v>
      </c>
      <c r="QD16" s="130">
        <v>45289</v>
      </c>
      <c r="QE16" s="90">
        <v>899</v>
      </c>
      <c r="QF16" s="93" t="s">
        <v>915</v>
      </c>
      <c r="QG16" s="69">
        <v>0</v>
      </c>
      <c r="QH16" s="69">
        <f t="shared" si="48"/>
        <v>0</v>
      </c>
      <c r="QK16" s="102"/>
      <c r="QL16" s="15">
        <v>9</v>
      </c>
      <c r="QM16" s="90">
        <v>911.7</v>
      </c>
      <c r="QN16" s="228">
        <v>45288</v>
      </c>
      <c r="QO16" s="90">
        <v>911.7</v>
      </c>
      <c r="QP16" s="93" t="s">
        <v>995</v>
      </c>
      <c r="QQ16" s="69">
        <v>42</v>
      </c>
      <c r="QR16" s="69">
        <f t="shared" si="49"/>
        <v>38291.4</v>
      </c>
      <c r="QU16" s="102" t="s">
        <v>667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967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960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926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956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964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963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993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8">
        <v>45258</v>
      </c>
      <c r="P17" s="1331">
        <v>911.7</v>
      </c>
      <c r="Q17" s="871" t="s">
        <v>559</v>
      </c>
      <c r="R17" s="728">
        <v>0</v>
      </c>
      <c r="S17" s="868">
        <f t="shared" si="8"/>
        <v>0</v>
      </c>
      <c r="V17" s="779"/>
      <c r="W17" s="15">
        <v>10</v>
      </c>
      <c r="X17" s="857">
        <v>938.9</v>
      </c>
      <c r="Y17" s="858">
        <v>45259</v>
      </c>
      <c r="Z17" s="857">
        <v>938.9</v>
      </c>
      <c r="AA17" s="865" t="s">
        <v>626</v>
      </c>
      <c r="AB17" s="859">
        <v>0</v>
      </c>
      <c r="AC17" s="227">
        <f t="shared" si="9"/>
        <v>0</v>
      </c>
      <c r="AD17" s="836"/>
      <c r="AF17" s="92" t="s">
        <v>569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654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641</v>
      </c>
      <c r="AV17" s="69">
        <v>0</v>
      </c>
      <c r="AW17" s="69">
        <f t="shared" si="11"/>
        <v>0</v>
      </c>
      <c r="AZ17" s="839"/>
      <c r="BA17" s="15">
        <v>10</v>
      </c>
      <c r="BB17" s="90">
        <v>871.8</v>
      </c>
      <c r="BC17" s="228">
        <v>45261</v>
      </c>
      <c r="BD17" s="90">
        <v>871.8</v>
      </c>
      <c r="BE17" s="93" t="s">
        <v>650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659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679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9" t="s">
        <v>567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702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685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1498"/>
      <c r="DL17" s="1502"/>
      <c r="DM17" s="1500"/>
      <c r="DN17" s="1501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697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4" t="s">
        <v>710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722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716</v>
      </c>
      <c r="FB17" s="69">
        <v>0</v>
      </c>
      <c r="FC17" s="350">
        <f t="shared" si="20"/>
        <v>0</v>
      </c>
      <c r="FF17" s="92"/>
      <c r="FG17" s="15">
        <v>10</v>
      </c>
      <c r="FH17" s="857">
        <v>870</v>
      </c>
      <c r="FI17" s="858"/>
      <c r="FJ17" s="857"/>
      <c r="FK17" s="844"/>
      <c r="FL17" s="859"/>
      <c r="FM17" s="227">
        <f t="shared" si="21"/>
        <v>0</v>
      </c>
      <c r="FP17" s="1468" t="s">
        <v>731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738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780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745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780</v>
      </c>
      <c r="GZ17" s="69">
        <v>42</v>
      </c>
      <c r="HA17" s="350">
        <f t="shared" si="25"/>
        <v>39471.599999999999</v>
      </c>
      <c r="HD17" s="779"/>
      <c r="HE17" s="15">
        <v>10</v>
      </c>
      <c r="HF17" s="90">
        <v>930.8</v>
      </c>
      <c r="HG17" s="228">
        <v>45274</v>
      </c>
      <c r="HH17" s="90">
        <v>930.8</v>
      </c>
      <c r="HI17" s="93" t="s">
        <v>756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9" t="s">
        <v>747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761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787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786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794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7"/>
      <c r="JR17" s="69"/>
      <c r="JS17" s="350">
        <f t="shared" si="31"/>
        <v>0</v>
      </c>
      <c r="JV17" s="839" t="s">
        <v>731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818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805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821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816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834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841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854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858">
        <v>45286</v>
      </c>
      <c r="MR17" s="67">
        <v>920.8</v>
      </c>
      <c r="MS17" s="865" t="s">
        <v>996</v>
      </c>
      <c r="MT17" s="859">
        <v>0</v>
      </c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852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874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867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876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889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882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884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567</v>
      </c>
      <c r="QB17" s="15">
        <v>10</v>
      </c>
      <c r="QC17" s="67">
        <v>895.4</v>
      </c>
      <c r="QD17" s="130">
        <v>45287</v>
      </c>
      <c r="QE17" s="1483">
        <v>895.4</v>
      </c>
      <c r="QF17" s="1496" t="s">
        <v>896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>
        <v>45288</v>
      </c>
      <c r="QO17" s="67">
        <v>861.8</v>
      </c>
      <c r="QP17" s="93" t="s">
        <v>995</v>
      </c>
      <c r="QQ17" s="69">
        <v>42</v>
      </c>
      <c r="QR17" s="69">
        <f t="shared" si="49"/>
        <v>36195.599999999999</v>
      </c>
      <c r="QU17" s="102" t="s">
        <v>667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954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960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926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956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964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963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993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8">
        <v>45258</v>
      </c>
      <c r="P18" s="1331">
        <v>872.7</v>
      </c>
      <c r="Q18" s="871" t="s">
        <v>559</v>
      </c>
      <c r="R18" s="728">
        <v>0</v>
      </c>
      <c r="S18" s="868">
        <f t="shared" si="8"/>
        <v>0</v>
      </c>
      <c r="V18" s="102"/>
      <c r="W18" s="15">
        <v>11</v>
      </c>
      <c r="X18" s="857">
        <v>881.8</v>
      </c>
      <c r="Y18" s="858">
        <v>45259</v>
      </c>
      <c r="Z18" s="857">
        <v>881.8</v>
      </c>
      <c r="AA18" s="865" t="s">
        <v>625</v>
      </c>
      <c r="AB18" s="859">
        <v>0</v>
      </c>
      <c r="AC18" s="227">
        <f t="shared" si="9"/>
        <v>0</v>
      </c>
      <c r="AD18" s="836"/>
      <c r="AF18" s="780" t="s">
        <v>567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566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642</v>
      </c>
      <c r="AV18" s="69">
        <v>0</v>
      </c>
      <c r="AW18" s="69">
        <f t="shared" si="11"/>
        <v>0</v>
      </c>
      <c r="AZ18" s="839"/>
      <c r="BA18" s="15">
        <v>11</v>
      </c>
      <c r="BB18" s="90">
        <v>880.9</v>
      </c>
      <c r="BC18" s="228">
        <v>45261</v>
      </c>
      <c r="BD18" s="90">
        <v>880.9</v>
      </c>
      <c r="BE18" s="93" t="s">
        <v>650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660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679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80" t="s">
        <v>667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666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685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1498"/>
      <c r="DL18" s="1499"/>
      <c r="DM18" s="1500"/>
      <c r="DN18" s="1501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696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4" t="s">
        <v>709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804">
        <v>45269</v>
      </c>
      <c r="EP18" s="870">
        <v>875.4</v>
      </c>
      <c r="EQ18" s="844" t="s">
        <v>997</v>
      </c>
      <c r="ER18" s="859">
        <v>0</v>
      </c>
      <c r="ES18" s="350">
        <f t="shared" si="19"/>
        <v>0</v>
      </c>
      <c r="EV18" s="780"/>
      <c r="EW18" s="15">
        <v>11</v>
      </c>
      <c r="EX18" s="90">
        <v>920.8</v>
      </c>
      <c r="EY18" s="228">
        <v>45269</v>
      </c>
      <c r="EZ18" s="90">
        <v>920.8</v>
      </c>
      <c r="FA18" s="1503" t="s">
        <v>721</v>
      </c>
      <c r="FB18" s="69">
        <v>0</v>
      </c>
      <c r="FC18" s="350">
        <f t="shared" si="20"/>
        <v>0</v>
      </c>
      <c r="FF18" s="92"/>
      <c r="FG18" s="15">
        <v>11</v>
      </c>
      <c r="FH18" s="857">
        <v>913.5</v>
      </c>
      <c r="FI18" s="858"/>
      <c r="FJ18" s="857"/>
      <c r="FK18" s="844"/>
      <c r="FL18" s="859"/>
      <c r="FM18" s="227">
        <f t="shared" si="21"/>
        <v>0</v>
      </c>
      <c r="FP18" s="102" t="s">
        <v>567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749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780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744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780</v>
      </c>
      <c r="GZ18" s="69">
        <v>42</v>
      </c>
      <c r="HA18" s="350">
        <f t="shared" si="25"/>
        <v>37816.799999999996</v>
      </c>
      <c r="HD18" s="779"/>
      <c r="HE18" s="15">
        <v>11</v>
      </c>
      <c r="HF18" s="90">
        <v>914</v>
      </c>
      <c r="HG18" s="228">
        <v>45274</v>
      </c>
      <c r="HH18" s="90">
        <v>914</v>
      </c>
      <c r="HI18" s="93" t="s">
        <v>758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9" t="s">
        <v>765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762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788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783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794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7"/>
      <c r="JR18" s="69"/>
      <c r="JS18" s="350">
        <f t="shared" si="31"/>
        <v>0</v>
      </c>
      <c r="JV18" s="839" t="s">
        <v>731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818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806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821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817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833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841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854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883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853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873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871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877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889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882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885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567</v>
      </c>
      <c r="QB18" s="15">
        <v>11</v>
      </c>
      <c r="QC18" s="90">
        <v>894.5</v>
      </c>
      <c r="QD18" s="130">
        <v>45287</v>
      </c>
      <c r="QE18" s="1482">
        <v>894.5</v>
      </c>
      <c r="QF18" s="1060" t="s">
        <v>897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>
        <v>45288</v>
      </c>
      <c r="QO18" s="90">
        <v>911.7</v>
      </c>
      <c r="QP18" s="93" t="s">
        <v>995</v>
      </c>
      <c r="QQ18" s="69">
        <v>42</v>
      </c>
      <c r="QR18" s="69">
        <f t="shared" si="49"/>
        <v>38291.4</v>
      </c>
      <c r="QU18" s="102" t="s">
        <v>567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951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960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927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957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965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962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993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8">
        <v>45258</v>
      </c>
      <c r="P19" s="1331">
        <v>889</v>
      </c>
      <c r="Q19" s="871" t="s">
        <v>560</v>
      </c>
      <c r="R19" s="728">
        <v>0</v>
      </c>
      <c r="S19" s="227">
        <f t="shared" si="8"/>
        <v>0</v>
      </c>
      <c r="V19" s="102"/>
      <c r="W19" s="15">
        <v>12</v>
      </c>
      <c r="X19" s="857">
        <v>898.1</v>
      </c>
      <c r="Y19" s="858">
        <v>45259</v>
      </c>
      <c r="Z19" s="857">
        <v>898.1</v>
      </c>
      <c r="AA19" s="865" t="s">
        <v>625</v>
      </c>
      <c r="AB19" s="859">
        <v>0</v>
      </c>
      <c r="AC19" s="227">
        <f t="shared" si="9"/>
        <v>0</v>
      </c>
      <c r="AD19" s="836"/>
      <c r="AF19" s="102" t="s">
        <v>567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566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642</v>
      </c>
      <c r="AV19" s="69">
        <v>0</v>
      </c>
      <c r="AW19" s="69">
        <f t="shared" si="11"/>
        <v>0</v>
      </c>
      <c r="AZ19" s="840"/>
      <c r="BA19" s="15">
        <v>12</v>
      </c>
      <c r="BB19" s="90">
        <v>891.8</v>
      </c>
      <c r="BC19" s="228">
        <v>45261</v>
      </c>
      <c r="BD19" s="90">
        <v>891.8</v>
      </c>
      <c r="BE19" s="93" t="s">
        <v>651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660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678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0" t="s">
        <v>667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671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686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1498"/>
      <c r="DL19" s="1499"/>
      <c r="DM19" s="1500"/>
      <c r="DN19" s="1501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696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4" t="s">
        <v>709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804">
        <v>45269</v>
      </c>
      <c r="EP19" s="870">
        <v>915.3</v>
      </c>
      <c r="EQ19" s="844" t="s">
        <v>997</v>
      </c>
      <c r="ER19" s="859">
        <v>0</v>
      </c>
      <c r="ES19" s="350">
        <f t="shared" si="19"/>
        <v>0</v>
      </c>
      <c r="EV19" s="780"/>
      <c r="EW19" s="15">
        <v>12</v>
      </c>
      <c r="EX19" s="90">
        <v>864.5</v>
      </c>
      <c r="EY19" s="228">
        <v>45269</v>
      </c>
      <c r="EZ19" s="90">
        <v>864.5</v>
      </c>
      <c r="FA19" s="1503" t="s">
        <v>721</v>
      </c>
      <c r="FB19" s="69">
        <v>0</v>
      </c>
      <c r="FC19" s="350">
        <f t="shared" si="20"/>
        <v>0</v>
      </c>
      <c r="FF19" s="92"/>
      <c r="FG19" s="15">
        <v>12</v>
      </c>
      <c r="FH19" s="857">
        <v>918.1</v>
      </c>
      <c r="FI19" s="858"/>
      <c r="FJ19" s="857"/>
      <c r="FK19" s="844"/>
      <c r="FL19" s="859"/>
      <c r="FM19" s="227">
        <f t="shared" si="21"/>
        <v>0</v>
      </c>
      <c r="FP19" s="102" t="s">
        <v>567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732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780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744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780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758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9" t="s">
        <v>765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762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788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783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794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7"/>
      <c r="JR19" s="69"/>
      <c r="JS19" s="350">
        <f t="shared" si="31"/>
        <v>0</v>
      </c>
      <c r="JV19" s="840" t="s">
        <v>567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802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806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821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817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833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841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854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883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853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873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867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877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890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882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885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567</v>
      </c>
      <c r="QB19" s="15">
        <v>12</v>
      </c>
      <c r="QC19" s="90">
        <v>909.9</v>
      </c>
      <c r="QD19" s="130">
        <v>45287</v>
      </c>
      <c r="QE19" s="1482">
        <v>909.9</v>
      </c>
      <c r="QF19" s="1060" t="s">
        <v>897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>
        <v>45288</v>
      </c>
      <c r="QO19" s="90">
        <v>919.9</v>
      </c>
      <c r="QP19" s="93" t="s">
        <v>995</v>
      </c>
      <c r="QQ19" s="69">
        <v>42</v>
      </c>
      <c r="QR19" s="69">
        <f t="shared" si="49"/>
        <v>38635.799999999996</v>
      </c>
      <c r="QU19" s="102" t="s">
        <v>567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958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960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927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957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965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962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994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8">
        <v>45258</v>
      </c>
      <c r="P20" s="1331">
        <v>927.1</v>
      </c>
      <c r="Q20" s="871" t="s">
        <v>560</v>
      </c>
      <c r="R20" s="728">
        <v>0</v>
      </c>
      <c r="S20" s="227">
        <f t="shared" si="8"/>
        <v>0</v>
      </c>
      <c r="V20" s="102"/>
      <c r="W20" s="15">
        <v>13</v>
      </c>
      <c r="X20" s="857">
        <v>866.4</v>
      </c>
      <c r="Y20" s="858">
        <v>45259</v>
      </c>
      <c r="Z20" s="857">
        <v>866.4</v>
      </c>
      <c r="AA20" s="865" t="s">
        <v>625</v>
      </c>
      <c r="AB20" s="859">
        <v>0</v>
      </c>
      <c r="AC20" s="227">
        <f t="shared" si="9"/>
        <v>0</v>
      </c>
      <c r="AD20" s="836"/>
      <c r="AF20" s="102" t="s">
        <v>567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566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642</v>
      </c>
      <c r="AV20" s="69">
        <v>0</v>
      </c>
      <c r="AW20" s="69">
        <f t="shared" si="11"/>
        <v>0</v>
      </c>
      <c r="AZ20" s="840"/>
      <c r="BA20" s="15">
        <v>13</v>
      </c>
      <c r="BB20" s="90">
        <v>887.2</v>
      </c>
      <c r="BC20" s="228">
        <v>45261</v>
      </c>
      <c r="BD20" s="90">
        <v>887.2</v>
      </c>
      <c r="BE20" s="93" t="s">
        <v>651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660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678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0" t="s">
        <v>667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671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686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1498"/>
      <c r="DL20" s="1499"/>
      <c r="DM20" s="1500"/>
      <c r="DN20" s="1501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696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4" t="s">
        <v>709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804">
        <v>45269</v>
      </c>
      <c r="EP20" s="870">
        <v>861.8</v>
      </c>
      <c r="EQ20" s="844" t="s">
        <v>997</v>
      </c>
      <c r="ER20" s="859">
        <v>0</v>
      </c>
      <c r="ES20" s="350">
        <f t="shared" si="19"/>
        <v>0</v>
      </c>
      <c r="EV20" s="780"/>
      <c r="EW20" s="15">
        <v>13</v>
      </c>
      <c r="EX20" s="90">
        <v>902.6</v>
      </c>
      <c r="EY20" s="228">
        <v>45269</v>
      </c>
      <c r="EZ20" s="90">
        <v>902.6</v>
      </c>
      <c r="FA20" s="1503" t="s">
        <v>721</v>
      </c>
      <c r="FB20" s="69">
        <v>0</v>
      </c>
      <c r="FC20" s="350">
        <f t="shared" si="20"/>
        <v>0</v>
      </c>
      <c r="FF20" s="92"/>
      <c r="FG20" s="15">
        <v>13</v>
      </c>
      <c r="FH20" s="857">
        <v>914.4</v>
      </c>
      <c r="FI20" s="858"/>
      <c r="FJ20" s="857"/>
      <c r="FK20" s="844"/>
      <c r="FL20" s="859"/>
      <c r="FM20" s="227">
        <f t="shared" si="21"/>
        <v>0</v>
      </c>
      <c r="FP20" s="102" t="s">
        <v>567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730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780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744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780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758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9" t="s">
        <v>765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762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788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783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794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7"/>
      <c r="JR20" s="69"/>
      <c r="JS20" s="350">
        <f t="shared" si="31"/>
        <v>0</v>
      </c>
      <c r="JV20" s="840" t="s">
        <v>567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802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806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821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817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833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841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854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883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853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873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867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877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890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882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885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667</v>
      </c>
      <c r="QB20" s="15">
        <v>13</v>
      </c>
      <c r="QC20" s="90">
        <v>908.1</v>
      </c>
      <c r="QD20" s="130">
        <v>45288</v>
      </c>
      <c r="QE20" s="1482">
        <v>908.1</v>
      </c>
      <c r="QF20" s="1060" t="s">
        <v>908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>
        <v>45288</v>
      </c>
      <c r="QO20" s="90">
        <v>893.3</v>
      </c>
      <c r="QP20" s="93" t="s">
        <v>995</v>
      </c>
      <c r="QQ20" s="69">
        <v>42</v>
      </c>
      <c r="QR20" s="69">
        <f t="shared" si="49"/>
        <v>37518.6</v>
      </c>
      <c r="QU20" s="102" t="s">
        <v>567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958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960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927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957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965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962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994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8">
        <v>45258</v>
      </c>
      <c r="P21" s="1331">
        <v>911.7</v>
      </c>
      <c r="Q21" s="871" t="s">
        <v>560</v>
      </c>
      <c r="R21" s="728">
        <v>0</v>
      </c>
      <c r="S21" s="868">
        <f t="shared" si="8"/>
        <v>0</v>
      </c>
      <c r="V21" s="102"/>
      <c r="W21" s="15">
        <v>14</v>
      </c>
      <c r="X21" s="857">
        <v>861.8</v>
      </c>
      <c r="Y21" s="858">
        <v>45259</v>
      </c>
      <c r="Z21" s="857">
        <v>861.8</v>
      </c>
      <c r="AA21" s="865" t="s">
        <v>625</v>
      </c>
      <c r="AB21" s="859">
        <v>0</v>
      </c>
      <c r="AC21" s="227">
        <f t="shared" si="9"/>
        <v>0</v>
      </c>
      <c r="AD21" s="836"/>
      <c r="AF21" s="102" t="s">
        <v>567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568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642</v>
      </c>
      <c r="AV21" s="69">
        <v>0</v>
      </c>
      <c r="AW21" s="69">
        <f t="shared" si="11"/>
        <v>0</v>
      </c>
      <c r="AZ21" s="840"/>
      <c r="BA21" s="15">
        <v>14</v>
      </c>
      <c r="BB21" s="90">
        <v>884.5</v>
      </c>
      <c r="BC21" s="228">
        <v>45261</v>
      </c>
      <c r="BD21" s="90">
        <v>884.5</v>
      </c>
      <c r="BE21" s="93" t="s">
        <v>651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660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678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0" t="s">
        <v>667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692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686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1498"/>
      <c r="DL21" s="1499"/>
      <c r="DM21" s="1500"/>
      <c r="DN21" s="1501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696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4" t="s">
        <v>709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804">
        <v>45269</v>
      </c>
      <c r="EP21" s="870">
        <v>940.7</v>
      </c>
      <c r="EQ21" s="844" t="s">
        <v>997</v>
      </c>
      <c r="ER21" s="859">
        <v>0</v>
      </c>
      <c r="ES21" s="350">
        <f t="shared" si="19"/>
        <v>0</v>
      </c>
      <c r="EV21" s="780"/>
      <c r="EW21" s="15">
        <v>14</v>
      </c>
      <c r="EX21" s="90">
        <v>875.4</v>
      </c>
      <c r="EY21" s="228">
        <v>45269</v>
      </c>
      <c r="EZ21" s="90">
        <v>875.4</v>
      </c>
      <c r="FA21" s="1503" t="s">
        <v>721</v>
      </c>
      <c r="FB21" s="69">
        <v>0</v>
      </c>
      <c r="FC21" s="350">
        <f t="shared" si="20"/>
        <v>0</v>
      </c>
      <c r="FF21" s="92"/>
      <c r="FG21" s="15">
        <v>14</v>
      </c>
      <c r="FH21" s="857">
        <v>911.7</v>
      </c>
      <c r="FI21" s="858"/>
      <c r="FJ21" s="857"/>
      <c r="FK21" s="844"/>
      <c r="FL21" s="859"/>
      <c r="FM21" s="227">
        <f t="shared" si="21"/>
        <v>0</v>
      </c>
      <c r="FP21" s="102" t="s">
        <v>567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732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780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744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780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758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9" t="s">
        <v>765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762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788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783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794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7"/>
      <c r="JR21" s="69"/>
      <c r="JS21" s="350">
        <f t="shared" si="31"/>
        <v>0</v>
      </c>
      <c r="JV21" s="840" t="s">
        <v>567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802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806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821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817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833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842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854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883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853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873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867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877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890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882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885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667</v>
      </c>
      <c r="QB21" s="15">
        <v>14</v>
      </c>
      <c r="QC21" s="90">
        <v>887.2</v>
      </c>
      <c r="QD21" s="130">
        <v>45288</v>
      </c>
      <c r="QE21" s="1482">
        <v>887.2</v>
      </c>
      <c r="QF21" s="1060" t="s">
        <v>908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>
        <v>45288</v>
      </c>
      <c r="QO21" s="90">
        <v>892.7</v>
      </c>
      <c r="QP21" s="93" t="s">
        <v>995</v>
      </c>
      <c r="QQ21" s="69">
        <v>42</v>
      </c>
      <c r="QR21" s="69">
        <f t="shared" si="49"/>
        <v>37493.4</v>
      </c>
      <c r="QU21" s="102" t="s">
        <v>567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958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960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927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957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965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962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994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8">
        <v>45258</v>
      </c>
      <c r="P22" s="1331">
        <v>878.2</v>
      </c>
      <c r="Q22" s="871" t="s">
        <v>560</v>
      </c>
      <c r="R22" s="728">
        <v>0</v>
      </c>
      <c r="S22" s="227">
        <f t="shared" si="8"/>
        <v>0</v>
      </c>
      <c r="V22" s="102"/>
      <c r="W22" s="15">
        <v>15</v>
      </c>
      <c r="X22" s="857">
        <v>904.5</v>
      </c>
      <c r="Y22" s="858">
        <v>45259</v>
      </c>
      <c r="Z22" s="857">
        <v>904.5</v>
      </c>
      <c r="AA22" s="865" t="s">
        <v>625</v>
      </c>
      <c r="AB22" s="859">
        <v>0</v>
      </c>
      <c r="AC22" s="227">
        <f t="shared" si="9"/>
        <v>0</v>
      </c>
      <c r="AD22" s="836"/>
      <c r="AF22" s="102" t="s">
        <v>567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635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642</v>
      </c>
      <c r="AV22" s="69">
        <v>0</v>
      </c>
      <c r="AW22" s="69">
        <f t="shared" si="11"/>
        <v>0</v>
      </c>
      <c r="AZ22" s="840"/>
      <c r="BA22" s="15">
        <v>15</v>
      </c>
      <c r="BB22" s="90">
        <v>889.9</v>
      </c>
      <c r="BC22" s="228">
        <v>45261</v>
      </c>
      <c r="BD22" s="90">
        <v>889.9</v>
      </c>
      <c r="BE22" s="93" t="s">
        <v>651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660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678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0" t="s">
        <v>667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701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686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1498"/>
      <c r="DL22" s="1499"/>
      <c r="DM22" s="1500"/>
      <c r="DN22" s="1501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696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4" t="s">
        <v>709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804">
        <v>45269</v>
      </c>
      <c r="EP22" s="870">
        <v>934.4</v>
      </c>
      <c r="EQ22" s="844" t="s">
        <v>997</v>
      </c>
      <c r="ER22" s="859">
        <v>0</v>
      </c>
      <c r="ES22" s="350">
        <f t="shared" si="19"/>
        <v>0</v>
      </c>
      <c r="EV22" s="780"/>
      <c r="EW22" s="15">
        <v>15</v>
      </c>
      <c r="EX22" s="90">
        <v>911.7</v>
      </c>
      <c r="EY22" s="228">
        <v>45269</v>
      </c>
      <c r="EZ22" s="90">
        <v>911.7</v>
      </c>
      <c r="FA22" s="1503" t="s">
        <v>721</v>
      </c>
      <c r="FB22" s="69">
        <v>0</v>
      </c>
      <c r="FC22" s="350">
        <f t="shared" si="20"/>
        <v>0</v>
      </c>
      <c r="FF22" s="92"/>
      <c r="FG22" s="15">
        <v>15</v>
      </c>
      <c r="FH22" s="857">
        <v>932.6</v>
      </c>
      <c r="FI22" s="858"/>
      <c r="FJ22" s="857"/>
      <c r="FK22" s="844"/>
      <c r="FL22" s="859"/>
      <c r="FM22" s="227">
        <f t="shared" si="21"/>
        <v>0</v>
      </c>
      <c r="FP22" s="102" t="s">
        <v>567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732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780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744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780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758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9" t="s">
        <v>765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762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788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783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794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7"/>
      <c r="JR22" s="69"/>
      <c r="JS22" s="350">
        <f t="shared" si="31"/>
        <v>0</v>
      </c>
      <c r="JV22" s="840" t="s">
        <v>567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802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806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821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817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833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842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854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883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853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873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867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877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890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882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885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667</v>
      </c>
      <c r="QB22" s="15">
        <v>15</v>
      </c>
      <c r="QC22" s="90">
        <v>929</v>
      </c>
      <c r="QD22" s="130">
        <v>45289</v>
      </c>
      <c r="QE22" s="1482">
        <v>929</v>
      </c>
      <c r="QF22" s="1060" t="s">
        <v>915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>
        <v>45288</v>
      </c>
      <c r="QO22" s="90">
        <v>872.7</v>
      </c>
      <c r="QP22" s="93" t="s">
        <v>995</v>
      </c>
      <c r="QQ22" s="69">
        <v>42</v>
      </c>
      <c r="QR22" s="69">
        <f t="shared" si="49"/>
        <v>36653.4</v>
      </c>
      <c r="QU22" s="102" t="s">
        <v>567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958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960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927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957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965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962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994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8">
        <v>45258</v>
      </c>
      <c r="P23" s="1331">
        <v>894.5</v>
      </c>
      <c r="Q23" s="871" t="s">
        <v>560</v>
      </c>
      <c r="R23" s="728">
        <v>0</v>
      </c>
      <c r="S23" s="227">
        <f t="shared" si="8"/>
        <v>0</v>
      </c>
      <c r="V23" s="102"/>
      <c r="W23" s="15">
        <v>16</v>
      </c>
      <c r="X23" s="857">
        <v>881.8</v>
      </c>
      <c r="Y23" s="858">
        <v>45259</v>
      </c>
      <c r="Z23" s="857">
        <v>881.8</v>
      </c>
      <c r="AA23" s="865" t="s">
        <v>625</v>
      </c>
      <c r="AB23" s="859">
        <v>0</v>
      </c>
      <c r="AC23" s="227">
        <f t="shared" si="9"/>
        <v>0</v>
      </c>
      <c r="AD23" s="836"/>
      <c r="AF23" s="102" t="s">
        <v>567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647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642</v>
      </c>
      <c r="AV23" s="69">
        <v>0</v>
      </c>
      <c r="AW23" s="69">
        <f t="shared" si="11"/>
        <v>0</v>
      </c>
      <c r="AZ23" s="840"/>
      <c r="BA23" s="15">
        <v>16</v>
      </c>
      <c r="BB23" s="90">
        <v>881.8</v>
      </c>
      <c r="BC23" s="228">
        <v>45261</v>
      </c>
      <c r="BD23" s="90">
        <v>881.8</v>
      </c>
      <c r="BE23" s="93" t="s">
        <v>651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660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678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0" t="s">
        <v>667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701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686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1498"/>
      <c r="DL23" s="1499"/>
      <c r="DM23" s="1500"/>
      <c r="DN23" s="1501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696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4" t="s">
        <v>709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804">
        <v>45269</v>
      </c>
      <c r="EP23" s="870">
        <v>861.8</v>
      </c>
      <c r="EQ23" s="844" t="s">
        <v>997</v>
      </c>
      <c r="ER23" s="859">
        <v>0</v>
      </c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1503" t="s">
        <v>721</v>
      </c>
      <c r="FB23" s="69">
        <v>0</v>
      </c>
      <c r="FC23" s="350">
        <f t="shared" si="20"/>
        <v>0</v>
      </c>
      <c r="FF23" s="92"/>
      <c r="FG23" s="15">
        <v>16</v>
      </c>
      <c r="FH23" s="857">
        <v>921.7</v>
      </c>
      <c r="FI23" s="858"/>
      <c r="FJ23" s="857"/>
      <c r="FK23" s="844"/>
      <c r="FL23" s="859"/>
      <c r="FM23" s="227">
        <f t="shared" si="21"/>
        <v>0</v>
      </c>
      <c r="FP23" s="102" t="s">
        <v>567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732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780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744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780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758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9" t="s">
        <v>765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762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788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783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794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7"/>
      <c r="JR23" s="69"/>
      <c r="JS23" s="350">
        <f t="shared" si="31"/>
        <v>0</v>
      </c>
      <c r="JV23" s="840" t="s">
        <v>567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823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806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821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817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833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842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854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883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853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873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867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877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890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882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885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667</v>
      </c>
      <c r="QB23" s="15">
        <v>16</v>
      </c>
      <c r="QC23" s="90">
        <v>871.8</v>
      </c>
      <c r="QD23" s="130">
        <v>45290</v>
      </c>
      <c r="QE23" s="90">
        <v>871.8</v>
      </c>
      <c r="QF23" s="1060" t="s">
        <v>931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>
        <v>45288</v>
      </c>
      <c r="QO23" s="90">
        <v>895.4</v>
      </c>
      <c r="QP23" s="93" t="s">
        <v>995</v>
      </c>
      <c r="QQ23" s="69">
        <v>42</v>
      </c>
      <c r="QR23" s="69">
        <f t="shared" si="49"/>
        <v>37606.799999999996</v>
      </c>
      <c r="QU23" s="102" t="s">
        <v>567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958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960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927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957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965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962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994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8">
        <v>45258</v>
      </c>
      <c r="P24" s="1331">
        <v>894.5</v>
      </c>
      <c r="Q24" s="871" t="s">
        <v>560</v>
      </c>
      <c r="R24" s="728">
        <v>0</v>
      </c>
      <c r="S24" s="227">
        <f t="shared" si="8"/>
        <v>0</v>
      </c>
      <c r="V24" s="102"/>
      <c r="W24" s="15">
        <v>17</v>
      </c>
      <c r="X24" s="857">
        <v>890.9</v>
      </c>
      <c r="Y24" s="858">
        <v>45259</v>
      </c>
      <c r="Z24" s="857">
        <v>890.9</v>
      </c>
      <c r="AA24" s="865" t="s">
        <v>625</v>
      </c>
      <c r="AB24" s="859">
        <v>0</v>
      </c>
      <c r="AC24" s="227">
        <f t="shared" si="9"/>
        <v>0</v>
      </c>
      <c r="AD24" s="836"/>
      <c r="AF24" s="102" t="s">
        <v>567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638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642</v>
      </c>
      <c r="AV24" s="69">
        <v>0</v>
      </c>
      <c r="AW24" s="69">
        <f t="shared" si="11"/>
        <v>0</v>
      </c>
      <c r="AZ24" s="840"/>
      <c r="BA24" s="15">
        <v>17</v>
      </c>
      <c r="BB24" s="90">
        <v>929.9</v>
      </c>
      <c r="BC24" s="228">
        <v>45261</v>
      </c>
      <c r="BD24" s="90">
        <v>929.9</v>
      </c>
      <c r="BE24" s="93" t="s">
        <v>651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660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678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0" t="s">
        <v>667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695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686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1498"/>
      <c r="DL24" s="1499"/>
      <c r="DM24" s="1500"/>
      <c r="DN24" s="1501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696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4" t="s">
        <v>709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804">
        <v>45269</v>
      </c>
      <c r="EP24" s="870">
        <v>918.1</v>
      </c>
      <c r="EQ24" s="844" t="s">
        <v>997</v>
      </c>
      <c r="ER24" s="859">
        <v>0</v>
      </c>
      <c r="ES24" s="350">
        <f t="shared" si="19"/>
        <v>0</v>
      </c>
      <c r="EV24" s="780"/>
      <c r="EW24" s="15">
        <v>17</v>
      </c>
      <c r="EX24" s="90">
        <v>918.1</v>
      </c>
      <c r="EY24" s="228">
        <v>45269</v>
      </c>
      <c r="EZ24" s="90">
        <v>918.1</v>
      </c>
      <c r="FA24" s="1503" t="s">
        <v>721</v>
      </c>
      <c r="FB24" s="69">
        <v>0</v>
      </c>
      <c r="FC24" s="350">
        <f t="shared" si="20"/>
        <v>0</v>
      </c>
      <c r="FF24" s="92"/>
      <c r="FG24" s="15">
        <v>17</v>
      </c>
      <c r="FH24" s="857">
        <v>887.2</v>
      </c>
      <c r="FI24" s="858"/>
      <c r="FJ24" s="857"/>
      <c r="FK24" s="844"/>
      <c r="FL24" s="859"/>
      <c r="FM24" s="227">
        <f t="shared" si="21"/>
        <v>0</v>
      </c>
      <c r="FP24" s="102" t="s">
        <v>567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732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780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744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780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758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9" t="s">
        <v>765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762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788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783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794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7"/>
      <c r="JR24" s="69"/>
      <c r="JS24" s="350">
        <f t="shared" si="31"/>
        <v>0</v>
      </c>
      <c r="JV24" s="840" t="s">
        <v>567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802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806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821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817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833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842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854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883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853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873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867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877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890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882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885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667</v>
      </c>
      <c r="QB24" s="15">
        <v>17</v>
      </c>
      <c r="QC24" s="90">
        <v>876.3</v>
      </c>
      <c r="QD24" s="130">
        <v>45289</v>
      </c>
      <c r="QE24" s="90">
        <v>876.3</v>
      </c>
      <c r="QF24" s="1060" t="s">
        <v>916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>
        <v>45288</v>
      </c>
      <c r="QO24" s="90">
        <v>938.9</v>
      </c>
      <c r="QP24" s="93" t="s">
        <v>995</v>
      </c>
      <c r="QQ24" s="69">
        <v>42</v>
      </c>
      <c r="QR24" s="69">
        <f t="shared" si="49"/>
        <v>39433.799999999996</v>
      </c>
      <c r="QU24" s="102" t="s">
        <v>567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958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960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927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957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965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962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994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8">
        <v>45258</v>
      </c>
      <c r="P25" s="1331">
        <v>899.9</v>
      </c>
      <c r="Q25" s="871" t="s">
        <v>560</v>
      </c>
      <c r="R25" s="728">
        <v>0</v>
      </c>
      <c r="S25" s="227">
        <f t="shared" si="8"/>
        <v>0</v>
      </c>
      <c r="V25" s="780"/>
      <c r="W25" s="15">
        <v>18</v>
      </c>
      <c r="X25" s="857">
        <v>937.1</v>
      </c>
      <c r="Y25" s="858">
        <v>45259</v>
      </c>
      <c r="Z25" s="857">
        <v>937.1</v>
      </c>
      <c r="AA25" s="865" t="s">
        <v>625</v>
      </c>
      <c r="AB25" s="859">
        <v>0</v>
      </c>
      <c r="AC25" s="227">
        <f t="shared" si="9"/>
        <v>0</v>
      </c>
      <c r="AD25" s="836"/>
      <c r="AF25" s="780" t="s">
        <v>567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638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642</v>
      </c>
      <c r="AV25" s="69">
        <v>0</v>
      </c>
      <c r="AW25" s="69">
        <f t="shared" si="11"/>
        <v>0</v>
      </c>
      <c r="AZ25" s="863"/>
      <c r="BA25" s="15">
        <v>18</v>
      </c>
      <c r="BB25" s="90">
        <v>872.7</v>
      </c>
      <c r="BC25" s="228">
        <v>45261</v>
      </c>
      <c r="BD25" s="90">
        <v>872.7</v>
      </c>
      <c r="BE25" s="93" t="s">
        <v>651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660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678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80" t="s">
        <v>667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701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686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1498"/>
      <c r="DL25" s="1499"/>
      <c r="DM25" s="1500"/>
      <c r="DN25" s="1501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696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4" t="s">
        <v>709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804">
        <v>45269</v>
      </c>
      <c r="EP25" s="870">
        <v>892.7</v>
      </c>
      <c r="EQ25" s="844" t="s">
        <v>997</v>
      </c>
      <c r="ER25" s="859">
        <v>0</v>
      </c>
      <c r="ES25" s="350">
        <f t="shared" si="19"/>
        <v>0</v>
      </c>
      <c r="EV25" s="780"/>
      <c r="EW25" s="15">
        <v>18</v>
      </c>
      <c r="EX25" s="90">
        <v>931.7</v>
      </c>
      <c r="EY25" s="228">
        <v>45269</v>
      </c>
      <c r="EZ25" s="90">
        <v>931.7</v>
      </c>
      <c r="FA25" s="1503" t="s">
        <v>721</v>
      </c>
      <c r="FB25" s="69">
        <v>0</v>
      </c>
      <c r="FC25" s="350">
        <f t="shared" si="20"/>
        <v>0</v>
      </c>
      <c r="FF25" s="92"/>
      <c r="FG25" s="15">
        <v>18</v>
      </c>
      <c r="FH25" s="857">
        <v>919.9</v>
      </c>
      <c r="FI25" s="858"/>
      <c r="FJ25" s="857"/>
      <c r="FK25" s="844"/>
      <c r="FL25" s="859"/>
      <c r="FM25" s="227">
        <f t="shared" si="21"/>
        <v>0</v>
      </c>
      <c r="FP25" s="780" t="s">
        <v>567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732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780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744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780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758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9" t="s">
        <v>765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762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788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783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794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7"/>
      <c r="JR25" s="69"/>
      <c r="JS25" s="350">
        <f t="shared" si="31"/>
        <v>0</v>
      </c>
      <c r="JV25" s="840" t="s">
        <v>567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802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806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821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817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833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842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854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883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853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873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867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877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890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882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885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667</v>
      </c>
      <c r="QB25" s="15">
        <v>18</v>
      </c>
      <c r="QC25" s="90">
        <v>929.9</v>
      </c>
      <c r="QD25" s="130">
        <v>45289</v>
      </c>
      <c r="QE25" s="90">
        <v>929.9</v>
      </c>
      <c r="QF25" s="1060" t="s">
        <v>916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>
        <v>45288</v>
      </c>
      <c r="QO25" s="90">
        <v>915.3</v>
      </c>
      <c r="QP25" s="93" t="s">
        <v>995</v>
      </c>
      <c r="QQ25" s="69">
        <v>42</v>
      </c>
      <c r="QR25" s="69">
        <f t="shared" si="49"/>
        <v>38442.6</v>
      </c>
      <c r="QU25" s="102" t="s">
        <v>567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958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960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927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957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965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962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994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8">
        <v>45258</v>
      </c>
      <c r="P26" s="1331">
        <v>870.9</v>
      </c>
      <c r="Q26" s="871" t="s">
        <v>560</v>
      </c>
      <c r="R26" s="728">
        <v>0</v>
      </c>
      <c r="S26" s="872">
        <f t="shared" si="8"/>
        <v>0</v>
      </c>
      <c r="V26" s="102"/>
      <c r="W26" s="15">
        <v>19</v>
      </c>
      <c r="X26" s="857">
        <v>887.2</v>
      </c>
      <c r="Y26" s="858">
        <v>45259</v>
      </c>
      <c r="Z26" s="857">
        <v>887.2</v>
      </c>
      <c r="AA26" s="865" t="s">
        <v>625</v>
      </c>
      <c r="AB26" s="859">
        <v>0</v>
      </c>
      <c r="AC26" s="350">
        <f t="shared" si="9"/>
        <v>0</v>
      </c>
      <c r="AF26" s="102" t="s">
        <v>567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627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642</v>
      </c>
      <c r="AV26" s="69">
        <v>0</v>
      </c>
      <c r="AW26" s="69">
        <f t="shared" si="11"/>
        <v>0</v>
      </c>
      <c r="AZ26" s="840"/>
      <c r="BA26" s="15">
        <v>19</v>
      </c>
      <c r="BB26" s="90">
        <v>902.6</v>
      </c>
      <c r="BC26" s="228">
        <v>45261</v>
      </c>
      <c r="BD26" s="90">
        <v>902.6</v>
      </c>
      <c r="BE26" s="93" t="s">
        <v>651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660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678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80" t="s">
        <v>667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692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686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1498"/>
      <c r="DL26" s="1499"/>
      <c r="DM26" s="1500"/>
      <c r="DN26" s="1501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696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4" t="s">
        <v>709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804">
        <v>45269</v>
      </c>
      <c r="EP26" s="870">
        <v>881.8</v>
      </c>
      <c r="EQ26" s="844" t="s">
        <v>997</v>
      </c>
      <c r="ER26" s="859">
        <v>0</v>
      </c>
      <c r="ES26" s="350">
        <f t="shared" si="19"/>
        <v>0</v>
      </c>
      <c r="EV26" s="780"/>
      <c r="EW26" s="15">
        <v>19</v>
      </c>
      <c r="EX26" s="90">
        <v>887.2</v>
      </c>
      <c r="EY26" s="228">
        <v>45269</v>
      </c>
      <c r="EZ26" s="90">
        <v>887.2</v>
      </c>
      <c r="FA26" s="1503" t="s">
        <v>721</v>
      </c>
      <c r="FB26" s="69">
        <v>0</v>
      </c>
      <c r="FC26" s="350">
        <f t="shared" si="20"/>
        <v>0</v>
      </c>
      <c r="FF26" s="92"/>
      <c r="FG26" s="15">
        <v>19</v>
      </c>
      <c r="FH26" s="857">
        <v>938</v>
      </c>
      <c r="FI26" s="858"/>
      <c r="FJ26" s="857"/>
      <c r="FK26" s="844"/>
      <c r="FL26" s="859"/>
      <c r="FM26" s="227">
        <f t="shared" si="21"/>
        <v>0</v>
      </c>
      <c r="FP26" s="780" t="s">
        <v>567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732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780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744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780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758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9" t="s">
        <v>765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762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788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783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794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7"/>
      <c r="JR26" s="69"/>
      <c r="JS26" s="350">
        <f t="shared" si="31"/>
        <v>0</v>
      </c>
      <c r="JV26" s="840" t="s">
        <v>567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802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806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821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817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833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854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883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873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867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890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882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885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667</v>
      </c>
      <c r="QB26" s="15">
        <v>19</v>
      </c>
      <c r="QC26" s="90">
        <v>875.4</v>
      </c>
      <c r="QD26" s="130">
        <v>45289</v>
      </c>
      <c r="QE26" s="90">
        <v>875.4</v>
      </c>
      <c r="QF26" s="1060" t="s">
        <v>916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>
        <v>45288</v>
      </c>
      <c r="QO26" s="90">
        <v>907.2</v>
      </c>
      <c r="QP26" s="93" t="s">
        <v>995</v>
      </c>
      <c r="QQ26" s="69">
        <v>42</v>
      </c>
      <c r="QR26" s="69">
        <f t="shared" si="49"/>
        <v>38102.400000000001</v>
      </c>
      <c r="QU26" s="102" t="s">
        <v>567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958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960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927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957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965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962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994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8">
        <v>45258</v>
      </c>
      <c r="P27" s="1331">
        <v>889</v>
      </c>
      <c r="Q27" s="871" t="s">
        <v>560</v>
      </c>
      <c r="R27" s="728">
        <v>0</v>
      </c>
      <c r="S27" s="872">
        <f t="shared" si="8"/>
        <v>0</v>
      </c>
      <c r="V27" s="102"/>
      <c r="W27" s="15">
        <v>20</v>
      </c>
      <c r="X27" s="857">
        <v>875.4</v>
      </c>
      <c r="Y27" s="858">
        <v>45259</v>
      </c>
      <c r="Z27" s="857">
        <v>875.4</v>
      </c>
      <c r="AA27" s="865" t="s">
        <v>625</v>
      </c>
      <c r="AB27" s="859">
        <v>0</v>
      </c>
      <c r="AC27" s="350">
        <f t="shared" si="9"/>
        <v>0</v>
      </c>
      <c r="AF27" s="102" t="s">
        <v>567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627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642</v>
      </c>
      <c r="AV27" s="69">
        <v>0</v>
      </c>
      <c r="AW27" s="69">
        <f t="shared" si="11"/>
        <v>0</v>
      </c>
      <c r="AZ27" s="840"/>
      <c r="BA27" s="15">
        <v>20</v>
      </c>
      <c r="BB27" s="90">
        <v>939.8</v>
      </c>
      <c r="BC27" s="228">
        <v>45261</v>
      </c>
      <c r="BD27" s="90">
        <v>939.8</v>
      </c>
      <c r="BE27" s="93" t="s">
        <v>651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660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678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706</v>
      </c>
      <c r="CN27" s="780" t="s">
        <v>667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707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686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1498"/>
      <c r="DL27" s="1499"/>
      <c r="DM27" s="1500"/>
      <c r="DN27" s="1501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696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4" t="s">
        <v>709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804">
        <v>45269</v>
      </c>
      <c r="EP27" s="870">
        <v>921.7</v>
      </c>
      <c r="EQ27" s="844" t="s">
        <v>997</v>
      </c>
      <c r="ER27" s="859">
        <v>0</v>
      </c>
      <c r="ES27" s="350">
        <f t="shared" si="19"/>
        <v>0</v>
      </c>
      <c r="EV27" s="780"/>
      <c r="EW27" s="15">
        <v>20</v>
      </c>
      <c r="EX27" s="90">
        <v>907.2</v>
      </c>
      <c r="EY27" s="228">
        <v>45269</v>
      </c>
      <c r="EZ27" s="90">
        <v>907.2</v>
      </c>
      <c r="FA27" s="1503" t="s">
        <v>721</v>
      </c>
      <c r="FB27" s="69">
        <v>0</v>
      </c>
      <c r="FC27" s="350">
        <f t="shared" si="20"/>
        <v>0</v>
      </c>
      <c r="FF27" s="92"/>
      <c r="FG27" s="15">
        <v>20</v>
      </c>
      <c r="FH27" s="857">
        <v>880</v>
      </c>
      <c r="FI27" s="858"/>
      <c r="FJ27" s="857"/>
      <c r="FK27" s="844"/>
      <c r="FL27" s="859"/>
      <c r="FM27" s="227">
        <f t="shared" si="21"/>
        <v>0</v>
      </c>
      <c r="FP27" s="780" t="s">
        <v>567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732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780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744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780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758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9" t="s">
        <v>765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762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788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794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7"/>
      <c r="JR27" s="69"/>
      <c r="JS27" s="350">
        <f t="shared" si="31"/>
        <v>0</v>
      </c>
      <c r="JV27" s="840" t="s">
        <v>567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823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806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821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817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833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854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883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873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867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890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882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885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667</v>
      </c>
      <c r="QB27" s="15">
        <v>20</v>
      </c>
      <c r="QC27" s="90">
        <v>874.5</v>
      </c>
      <c r="QD27" s="130">
        <v>45288</v>
      </c>
      <c r="QE27" s="1482">
        <v>874.5</v>
      </c>
      <c r="QF27" s="1060" t="s">
        <v>905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>
        <v>45288</v>
      </c>
      <c r="QO27" s="90">
        <v>934.4</v>
      </c>
      <c r="QP27" s="93" t="s">
        <v>995</v>
      </c>
      <c r="QQ27" s="69">
        <v>42</v>
      </c>
      <c r="QR27" s="69">
        <f t="shared" si="49"/>
        <v>39244.799999999996</v>
      </c>
      <c r="QU27" s="102" t="s">
        <v>667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954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960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927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957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965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962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994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8"/>
      <c r="P28" s="90"/>
      <c r="Q28" s="871"/>
      <c r="R28" s="728"/>
      <c r="S28" s="350">
        <f t="shared" si="8"/>
        <v>0</v>
      </c>
      <c r="V28" s="102"/>
      <c r="W28" s="15">
        <v>21</v>
      </c>
      <c r="X28" s="857"/>
      <c r="Y28" s="858"/>
      <c r="Z28" s="857"/>
      <c r="AA28" s="865"/>
      <c r="AB28" s="859"/>
      <c r="AC28" s="350">
        <f t="shared" si="9"/>
        <v>0</v>
      </c>
      <c r="AF28" s="102" t="s">
        <v>567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627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0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32" t="s">
        <v>667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695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4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80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7">
        <v>934.4</v>
      </c>
      <c r="FI28" s="858"/>
      <c r="FJ28" s="857"/>
      <c r="FK28" s="844"/>
      <c r="FL28" s="859"/>
      <c r="FM28" s="227">
        <f t="shared" si="21"/>
        <v>0</v>
      </c>
      <c r="FP28" s="780" t="s">
        <v>567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759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9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7"/>
      <c r="JR28" s="69"/>
      <c r="JS28" s="350">
        <f>JR28*JP28</f>
        <v>0</v>
      </c>
      <c r="JV28" s="840" t="s">
        <v>567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819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667</v>
      </c>
      <c r="QB28" s="15">
        <v>21</v>
      </c>
      <c r="QC28" s="90">
        <v>861.8</v>
      </c>
      <c r="QD28" s="130">
        <v>45288</v>
      </c>
      <c r="QE28" s="1482">
        <v>861.8</v>
      </c>
      <c r="QF28" s="1060" t="s">
        <v>905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567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958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7"/>
      <c r="Y29" s="858"/>
      <c r="Z29" s="857"/>
      <c r="AA29" s="865"/>
      <c r="AB29" s="859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0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4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7"/>
      <c r="FI29" s="858"/>
      <c r="FJ29" s="857"/>
      <c r="FK29" s="844"/>
      <c r="FL29" s="859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4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0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2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2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18040.200000000004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18082.8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18063.7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18928.3</v>
      </c>
      <c r="QM32" s="101">
        <f>SUM(QM8:QM31)</f>
        <v>18152.3</v>
      </c>
      <c r="QO32" s="101">
        <f>SUM(QO8:QO31)</f>
        <v>18152.3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8" t="s">
        <v>21</v>
      </c>
      <c r="O33" s="829"/>
      <c r="P33" s="136">
        <f>Q5-P32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306" t="s">
        <v>21</v>
      </c>
      <c r="NK33" s="1307"/>
      <c r="NL33" s="136">
        <f>NM5-NL32</f>
        <v>0</v>
      </c>
      <c r="NT33" s="1306" t="s">
        <v>21</v>
      </c>
      <c r="NU33" s="1307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6" t="s">
        <v>21</v>
      </c>
      <c r="PI33" s="1307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365" t="s">
        <v>21</v>
      </c>
      <c r="QX33" s="1366"/>
      <c r="QY33" s="136">
        <f>SUM(QZ5-QY32)</f>
        <v>3.637978807091713E-12</v>
      </c>
      <c r="RG33" s="1582" t="s">
        <v>21</v>
      </c>
      <c r="RH33" s="1583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582" t="s">
        <v>21</v>
      </c>
      <c r="SB33" s="1583"/>
      <c r="SC33" s="136">
        <f>SUM(SD5-SC32)</f>
        <v>-3.637978807091713E-12</v>
      </c>
      <c r="SK33" s="1582" t="s">
        <v>21</v>
      </c>
      <c r="SL33" s="1583"/>
      <c r="SM33" s="136">
        <f>SUM(SN5-SM32)</f>
        <v>0</v>
      </c>
      <c r="SU33" s="1582" t="s">
        <v>21</v>
      </c>
      <c r="SV33" s="1583"/>
      <c r="SW33" s="202">
        <f>SUM(SX5-SW32)</f>
        <v>-3.637978807091713E-12</v>
      </c>
      <c r="TE33" s="1582" t="s">
        <v>21</v>
      </c>
      <c r="TF33" s="1583"/>
      <c r="TG33" s="136">
        <f>SUM(TH5-TG32)</f>
        <v>-3.637978807091713E-12</v>
      </c>
      <c r="TO33" s="1582" t="s">
        <v>21</v>
      </c>
      <c r="TP33" s="1583"/>
      <c r="TQ33" s="136">
        <f>SUM(TR5-TQ32)</f>
        <v>3.637978807091713E-12</v>
      </c>
      <c r="TY33" s="1582" t="s">
        <v>21</v>
      </c>
      <c r="TZ33" s="1583"/>
      <c r="UA33" s="136">
        <f>SUM(UB5-UA32)</f>
        <v>0</v>
      </c>
      <c r="UH33" s="1582" t="s">
        <v>21</v>
      </c>
      <c r="UI33" s="1583"/>
      <c r="UJ33" s="136">
        <f>SUM(UK5-UJ32)</f>
        <v>0</v>
      </c>
      <c r="UQ33" s="1582" t="s">
        <v>21</v>
      </c>
      <c r="UR33" s="1583"/>
      <c r="US33" s="136">
        <f>SUM(UT5-US32)</f>
        <v>0</v>
      </c>
      <c r="UZ33" s="1582" t="s">
        <v>21</v>
      </c>
      <c r="VA33" s="1583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82" t="s">
        <v>21</v>
      </c>
      <c r="WB33" s="1583"/>
      <c r="WC33" s="136">
        <f>WD5-WC32</f>
        <v>-22</v>
      </c>
      <c r="WJ33" s="1582" t="s">
        <v>21</v>
      </c>
      <c r="WK33" s="1583"/>
      <c r="WL33" s="136">
        <f>WM5-WL32</f>
        <v>-22</v>
      </c>
      <c r="WS33" s="1582" t="s">
        <v>21</v>
      </c>
      <c r="WT33" s="1583"/>
      <c r="WU33" s="136">
        <f>WV5-WU32</f>
        <v>-22</v>
      </c>
      <c r="XB33" s="1582" t="s">
        <v>21</v>
      </c>
      <c r="XC33" s="1583"/>
      <c r="XD33" s="136">
        <f>XE5-XD32</f>
        <v>-22</v>
      </c>
      <c r="XK33" s="1582" t="s">
        <v>21</v>
      </c>
      <c r="XL33" s="1583"/>
      <c r="XM33" s="136">
        <f>XN5-XM32</f>
        <v>-22</v>
      </c>
      <c r="XT33" s="1582" t="s">
        <v>21</v>
      </c>
      <c r="XU33" s="1583"/>
      <c r="XV33" s="136">
        <f>XW5-XV32</f>
        <v>-22</v>
      </c>
      <c r="YC33" s="1582" t="s">
        <v>21</v>
      </c>
      <c r="YD33" s="1583"/>
      <c r="YE33" s="136">
        <f>YF5-YE32</f>
        <v>-22</v>
      </c>
      <c r="YL33" s="1582" t="s">
        <v>21</v>
      </c>
      <c r="YM33" s="1583"/>
      <c r="YN33" s="136">
        <f>YO5-YN32</f>
        <v>-22</v>
      </c>
      <c r="YU33" s="1582" t="s">
        <v>21</v>
      </c>
      <c r="YV33" s="1583"/>
      <c r="YW33" s="136">
        <f>YX5-YW32</f>
        <v>-22</v>
      </c>
      <c r="ZD33" s="1582" t="s">
        <v>21</v>
      </c>
      <c r="ZE33" s="1583"/>
      <c r="ZF33" s="136">
        <f>ZG5-ZF32</f>
        <v>-22</v>
      </c>
      <c r="ZM33" s="1582" t="s">
        <v>21</v>
      </c>
      <c r="ZN33" s="1583"/>
      <c r="ZO33" s="136">
        <f>ZP5-ZO32</f>
        <v>-22</v>
      </c>
      <c r="ZV33" s="1582" t="s">
        <v>21</v>
      </c>
      <c r="ZW33" s="1583"/>
      <c r="ZX33" s="136">
        <f>ZY5-ZX32</f>
        <v>-22</v>
      </c>
      <c r="AAE33" s="1582" t="s">
        <v>21</v>
      </c>
      <c r="AAF33" s="1583"/>
      <c r="AAG33" s="136">
        <f>AAH5-AAG32</f>
        <v>-22</v>
      </c>
      <c r="AAN33" s="1582" t="s">
        <v>21</v>
      </c>
      <c r="AAO33" s="1583"/>
      <c r="AAP33" s="136">
        <f>AAQ5-AAP32</f>
        <v>-22</v>
      </c>
      <c r="AAW33" s="1582" t="s">
        <v>21</v>
      </c>
      <c r="AAX33" s="1583"/>
      <c r="AAY33" s="136">
        <f>AAZ5-AAY32</f>
        <v>-22</v>
      </c>
      <c r="ABF33" s="1582" t="s">
        <v>21</v>
      </c>
      <c r="ABG33" s="1583"/>
      <c r="ABH33" s="136">
        <f>ABH32-ABF32</f>
        <v>22</v>
      </c>
      <c r="ABO33" s="1582" t="s">
        <v>21</v>
      </c>
      <c r="ABP33" s="1583"/>
      <c r="ABQ33" s="136">
        <f>ABR5-ABQ32</f>
        <v>-22</v>
      </c>
      <c r="ABX33" s="1582" t="s">
        <v>21</v>
      </c>
      <c r="ABY33" s="1583"/>
      <c r="ABZ33" s="136">
        <f>ACA5-ABZ32</f>
        <v>-22</v>
      </c>
      <c r="ACG33" s="1582" t="s">
        <v>21</v>
      </c>
      <c r="ACH33" s="1583"/>
      <c r="ACI33" s="136">
        <f>ACJ5-ACI32</f>
        <v>-22</v>
      </c>
      <c r="ACP33" s="1582" t="s">
        <v>21</v>
      </c>
      <c r="ACQ33" s="1583"/>
      <c r="ACR33" s="136">
        <f>ACS5-ACR32</f>
        <v>-22</v>
      </c>
      <c r="ACY33" s="1582" t="s">
        <v>21</v>
      </c>
      <c r="ACZ33" s="1583"/>
      <c r="ADA33" s="136">
        <f>ADB5-ADA32</f>
        <v>-22</v>
      </c>
      <c r="ADH33" s="1582" t="s">
        <v>21</v>
      </c>
      <c r="ADI33" s="1583"/>
      <c r="ADJ33" s="136">
        <f>ADK5-ADJ32</f>
        <v>-22</v>
      </c>
      <c r="ADQ33" s="1582" t="s">
        <v>21</v>
      </c>
      <c r="ADR33" s="1583"/>
      <c r="ADS33" s="136">
        <f>ADT5-ADS32</f>
        <v>-22</v>
      </c>
      <c r="ADZ33" s="1582" t="s">
        <v>21</v>
      </c>
      <c r="AEA33" s="1583"/>
      <c r="AEB33" s="136">
        <f>AEC5-AEB32</f>
        <v>-22</v>
      </c>
      <c r="AEI33" s="1582" t="s">
        <v>21</v>
      </c>
      <c r="AEJ33" s="1583"/>
      <c r="AEK33" s="136">
        <f>AEL5-AEK32</f>
        <v>-22</v>
      </c>
      <c r="AER33" s="1582" t="s">
        <v>21</v>
      </c>
      <c r="AES33" s="1583"/>
      <c r="AET33" s="136">
        <f>AEU5-AET32</f>
        <v>-22</v>
      </c>
      <c r="AFA33" s="1582" t="s">
        <v>21</v>
      </c>
      <c r="AFB33" s="1583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6" t="s">
        <v>4</v>
      </c>
      <c r="O34" s="827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198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4" t="s">
        <v>4</v>
      </c>
      <c r="NK34" s="1305"/>
      <c r="NL34" s="49"/>
      <c r="NT34" s="1304" t="s">
        <v>4</v>
      </c>
      <c r="NU34" s="130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4" t="s">
        <v>4</v>
      </c>
      <c r="PI34" s="130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3" t="s">
        <v>4</v>
      </c>
      <c r="QX34" s="1364"/>
      <c r="QY34" s="49"/>
      <c r="RG34" s="1584" t="s">
        <v>4</v>
      </c>
      <c r="RH34" s="1585"/>
      <c r="RI34" s="49"/>
      <c r="RQ34" s="244" t="s">
        <v>4</v>
      </c>
      <c r="RR34" s="245"/>
      <c r="RS34" s="49"/>
      <c r="SA34" s="1584" t="s">
        <v>4</v>
      </c>
      <c r="SB34" s="1585"/>
      <c r="SC34" s="49"/>
      <c r="SK34" s="1584" t="s">
        <v>4</v>
      </c>
      <c r="SL34" s="1585"/>
      <c r="SM34" s="49"/>
      <c r="SU34" s="1584" t="s">
        <v>4</v>
      </c>
      <c r="SV34" s="1585"/>
      <c r="SW34" s="49"/>
      <c r="TE34" s="1584" t="s">
        <v>4</v>
      </c>
      <c r="TF34" s="1585"/>
      <c r="TG34" s="49"/>
      <c r="TO34" s="1584" t="s">
        <v>4</v>
      </c>
      <c r="TP34" s="1585"/>
      <c r="TQ34" s="49"/>
      <c r="TY34" s="1584" t="s">
        <v>4</v>
      </c>
      <c r="TZ34" s="1585"/>
      <c r="UA34" s="49"/>
      <c r="UH34" s="1584" t="s">
        <v>4</v>
      </c>
      <c r="UI34" s="1585"/>
      <c r="UJ34" s="49"/>
      <c r="UQ34" s="1584" t="s">
        <v>4</v>
      </c>
      <c r="UR34" s="1585"/>
      <c r="US34" s="49"/>
      <c r="UZ34" s="1584" t="s">
        <v>4</v>
      </c>
      <c r="VA34" s="158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84" t="s">
        <v>4</v>
      </c>
      <c r="WB34" s="1585"/>
      <c r="WC34" s="49"/>
      <c r="WJ34" s="1584" t="s">
        <v>4</v>
      </c>
      <c r="WK34" s="1585"/>
      <c r="WL34" s="49"/>
      <c r="WS34" s="1584" t="s">
        <v>4</v>
      </c>
      <c r="WT34" s="1585"/>
      <c r="WU34" s="49"/>
      <c r="XB34" s="1584" t="s">
        <v>4</v>
      </c>
      <c r="XC34" s="1585"/>
      <c r="XD34" s="49"/>
      <c r="XK34" s="1584" t="s">
        <v>4</v>
      </c>
      <c r="XL34" s="1585"/>
      <c r="XM34" s="49"/>
      <c r="XT34" s="1584" t="s">
        <v>4</v>
      </c>
      <c r="XU34" s="1585"/>
      <c r="XV34" s="49"/>
      <c r="YC34" s="1584" t="s">
        <v>4</v>
      </c>
      <c r="YD34" s="1585"/>
      <c r="YE34" s="49"/>
      <c r="YL34" s="1584" t="s">
        <v>4</v>
      </c>
      <c r="YM34" s="1585"/>
      <c r="YN34" s="49"/>
      <c r="YU34" s="1584" t="s">
        <v>4</v>
      </c>
      <c r="YV34" s="1585"/>
      <c r="YW34" s="49"/>
      <c r="ZD34" s="1584" t="s">
        <v>4</v>
      </c>
      <c r="ZE34" s="1585"/>
      <c r="ZF34" s="49"/>
      <c r="ZM34" s="1584" t="s">
        <v>4</v>
      </c>
      <c r="ZN34" s="1585"/>
      <c r="ZO34" s="49"/>
      <c r="ZV34" s="1584" t="s">
        <v>4</v>
      </c>
      <c r="ZW34" s="1585"/>
      <c r="ZX34" s="49"/>
      <c r="AAE34" s="1584" t="s">
        <v>4</v>
      </c>
      <c r="AAF34" s="1585"/>
      <c r="AAG34" s="49"/>
      <c r="AAN34" s="1584" t="s">
        <v>4</v>
      </c>
      <c r="AAO34" s="1585"/>
      <c r="AAP34" s="49"/>
      <c r="AAW34" s="1584" t="s">
        <v>4</v>
      </c>
      <c r="AAX34" s="1585"/>
      <c r="AAY34" s="49"/>
      <c r="ABF34" s="1584" t="s">
        <v>4</v>
      </c>
      <c r="ABG34" s="1585"/>
      <c r="ABH34" s="49"/>
      <c r="ABO34" s="1584" t="s">
        <v>4</v>
      </c>
      <c r="ABP34" s="1585"/>
      <c r="ABQ34" s="49"/>
      <c r="ABX34" s="1584" t="s">
        <v>4</v>
      </c>
      <c r="ABY34" s="1585"/>
      <c r="ABZ34" s="49"/>
      <c r="ACG34" s="1584" t="s">
        <v>4</v>
      </c>
      <c r="ACH34" s="1585"/>
      <c r="ACI34" s="49"/>
      <c r="ACP34" s="1584" t="s">
        <v>4</v>
      </c>
      <c r="ACQ34" s="1585"/>
      <c r="ACR34" s="49"/>
      <c r="ACY34" s="1584" t="s">
        <v>4</v>
      </c>
      <c r="ACZ34" s="1585"/>
      <c r="ADA34" s="49"/>
      <c r="ADH34" s="1584" t="s">
        <v>4</v>
      </c>
      <c r="ADI34" s="1585"/>
      <c r="ADJ34" s="49"/>
      <c r="ADQ34" s="1584" t="s">
        <v>4</v>
      </c>
      <c r="ADR34" s="1585"/>
      <c r="ADS34" s="49"/>
      <c r="ADZ34" s="1584" t="s">
        <v>4</v>
      </c>
      <c r="AEA34" s="1585"/>
      <c r="AEB34" s="49"/>
      <c r="AEI34" s="1584" t="s">
        <v>4</v>
      </c>
      <c r="AEJ34" s="1585"/>
      <c r="AEK34" s="49"/>
      <c r="AER34" s="1584" t="s">
        <v>4</v>
      </c>
      <c r="AES34" s="1585"/>
      <c r="AET34" s="49"/>
      <c r="AFA34" s="1584" t="s">
        <v>4</v>
      </c>
      <c r="AFB34" s="1585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98"/>
      <c r="B5" s="1621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98"/>
      <c r="B6" s="1622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1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1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1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1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1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1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1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1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1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1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1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1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1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1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1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82" t="s">
        <v>21</v>
      </c>
      <c r="E31" s="158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23" t="s">
        <v>72</v>
      </c>
      <c r="C4" s="123"/>
      <c r="D4" s="129"/>
      <c r="E4" s="169"/>
      <c r="F4" s="132"/>
      <c r="G4" s="38"/>
    </row>
    <row r="5" spans="1:15" ht="15.75" x14ac:dyDescent="0.25">
      <c r="A5" s="1598"/>
      <c r="B5" s="1621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9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80">
        <f t="shared" si="0"/>
        <v>0</v>
      </c>
      <c r="G9" s="844"/>
      <c r="H9" s="859"/>
      <c r="I9" s="994">
        <f>I8-F9</f>
        <v>0</v>
      </c>
      <c r="J9" s="995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0">
        <f t="shared" si="0"/>
        <v>0</v>
      </c>
      <c r="G10" s="844"/>
      <c r="H10" s="859"/>
      <c r="I10" s="994">
        <f t="shared" ref="I10:I27" si="2">I9-F10</f>
        <v>0</v>
      </c>
      <c r="J10" s="995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0">
        <f t="shared" si="0"/>
        <v>0</v>
      </c>
      <c r="G11" s="844"/>
      <c r="H11" s="859"/>
      <c r="I11" s="994">
        <f t="shared" si="2"/>
        <v>0</v>
      </c>
      <c r="J11" s="995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0">
        <f t="shared" si="0"/>
        <v>0</v>
      </c>
      <c r="G12" s="844"/>
      <c r="H12" s="859"/>
      <c r="I12" s="994">
        <f t="shared" si="2"/>
        <v>0</v>
      </c>
      <c r="J12" s="995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0">
        <f t="shared" si="0"/>
        <v>0</v>
      </c>
      <c r="G13" s="844"/>
      <c r="H13" s="859"/>
      <c r="I13" s="996">
        <f t="shared" si="2"/>
        <v>0</v>
      </c>
      <c r="J13" s="995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0">
        <f t="shared" si="0"/>
        <v>0</v>
      </c>
      <c r="G14" s="844"/>
      <c r="H14" s="859"/>
      <c r="I14" s="996">
        <f t="shared" si="2"/>
        <v>0</v>
      </c>
      <c r="J14" s="995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0">
        <f t="shared" si="0"/>
        <v>0</v>
      </c>
      <c r="G15" s="844"/>
      <c r="H15" s="859"/>
      <c r="I15" s="996">
        <f t="shared" si="2"/>
        <v>0</v>
      </c>
      <c r="J15" s="995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82" t="s">
        <v>21</v>
      </c>
      <c r="E31" s="158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82" t="s">
        <v>21</v>
      </c>
      <c r="E31" s="1583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98" t="s">
        <v>92</v>
      </c>
      <c r="B5" s="1619" t="s">
        <v>93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98"/>
      <c r="B6" s="1620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6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2" t="s">
        <v>21</v>
      </c>
      <c r="E42" s="1583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24"/>
      <c r="B1" s="1624"/>
      <c r="C1" s="1624"/>
      <c r="D1" s="1624"/>
      <c r="E1" s="1624"/>
      <c r="F1" s="1624"/>
      <c r="G1" s="1624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8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93" t="s">
        <v>86</v>
      </c>
      <c r="B5" s="1625" t="s">
        <v>103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593"/>
      <c r="B6" s="1625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25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8">
        <f>B9-C10</f>
        <v>0</v>
      </c>
      <c r="C10" s="990"/>
      <c r="D10" s="870">
        <f>C10*10</f>
        <v>0</v>
      </c>
      <c r="E10" s="804"/>
      <c r="F10" s="857">
        <f t="shared" ref="F10:F86" si="0">D10</f>
        <v>0</v>
      </c>
      <c r="G10" s="844"/>
      <c r="H10" s="859"/>
      <c r="I10" s="227">
        <f>I9-F10</f>
        <v>0</v>
      </c>
      <c r="J10" s="988">
        <f t="shared" ref="J10:J73" si="1">H10*F10</f>
        <v>0</v>
      </c>
      <c r="K10" s="803"/>
    </row>
    <row r="11" spans="1:11" x14ac:dyDescent="0.25">
      <c r="A11" s="73"/>
      <c r="B11" s="1048">
        <f t="shared" ref="B11:B74" si="2">B10-C11</f>
        <v>0</v>
      </c>
      <c r="C11" s="990"/>
      <c r="D11" s="870">
        <f t="shared" ref="D11:D86" si="3">C11*10</f>
        <v>0</v>
      </c>
      <c r="E11" s="804"/>
      <c r="F11" s="857">
        <f t="shared" si="0"/>
        <v>0</v>
      </c>
      <c r="G11" s="844"/>
      <c r="H11" s="859"/>
      <c r="I11" s="227">
        <f t="shared" ref="I11:I42" si="4">I10-F11</f>
        <v>0</v>
      </c>
      <c r="J11" s="988">
        <f t="shared" si="1"/>
        <v>0</v>
      </c>
      <c r="K11" s="803"/>
    </row>
    <row r="12" spans="1:11" x14ac:dyDescent="0.25">
      <c r="A12" s="60"/>
      <c r="B12" s="1048">
        <f t="shared" si="2"/>
        <v>0</v>
      </c>
      <c r="C12" s="990"/>
      <c r="D12" s="870">
        <f t="shared" si="3"/>
        <v>0</v>
      </c>
      <c r="E12" s="804"/>
      <c r="F12" s="857">
        <f t="shared" si="0"/>
        <v>0</v>
      </c>
      <c r="G12" s="844"/>
      <c r="H12" s="859"/>
      <c r="I12" s="227">
        <f t="shared" si="4"/>
        <v>0</v>
      </c>
      <c r="J12" s="988">
        <f t="shared" si="1"/>
        <v>0</v>
      </c>
      <c r="K12" s="803"/>
    </row>
    <row r="13" spans="1:11" x14ac:dyDescent="0.25">
      <c r="A13" s="73"/>
      <c r="B13" s="1048">
        <f t="shared" si="2"/>
        <v>0</v>
      </c>
      <c r="C13" s="990"/>
      <c r="D13" s="870">
        <f t="shared" si="3"/>
        <v>0</v>
      </c>
      <c r="E13" s="804"/>
      <c r="F13" s="857">
        <f t="shared" si="0"/>
        <v>0</v>
      </c>
      <c r="G13" s="844"/>
      <c r="H13" s="859"/>
      <c r="I13" s="227">
        <f t="shared" si="4"/>
        <v>0</v>
      </c>
      <c r="J13" s="988">
        <f t="shared" si="1"/>
        <v>0</v>
      </c>
      <c r="K13" s="803"/>
    </row>
    <row r="14" spans="1:11" x14ac:dyDescent="0.25">
      <c r="A14" s="73"/>
      <c r="B14" s="1048">
        <f t="shared" si="2"/>
        <v>0</v>
      </c>
      <c r="C14" s="990"/>
      <c r="D14" s="870">
        <f t="shared" si="3"/>
        <v>0</v>
      </c>
      <c r="E14" s="804"/>
      <c r="F14" s="857">
        <f t="shared" si="0"/>
        <v>0</v>
      </c>
      <c r="G14" s="844"/>
      <c r="H14" s="859"/>
      <c r="I14" s="227">
        <f t="shared" si="4"/>
        <v>0</v>
      </c>
      <c r="J14" s="988">
        <f t="shared" si="1"/>
        <v>0</v>
      </c>
      <c r="K14" s="803"/>
    </row>
    <row r="15" spans="1:11" x14ac:dyDescent="0.25">
      <c r="A15" s="73"/>
      <c r="B15" s="1048">
        <f t="shared" si="2"/>
        <v>0</v>
      </c>
      <c r="C15" s="990"/>
      <c r="D15" s="870">
        <f t="shared" si="3"/>
        <v>0</v>
      </c>
      <c r="E15" s="804"/>
      <c r="F15" s="857">
        <f t="shared" si="0"/>
        <v>0</v>
      </c>
      <c r="G15" s="844"/>
      <c r="H15" s="859"/>
      <c r="I15" s="227">
        <f t="shared" si="4"/>
        <v>0</v>
      </c>
      <c r="J15" s="988">
        <f t="shared" si="1"/>
        <v>0</v>
      </c>
      <c r="K15" s="803"/>
    </row>
    <row r="16" spans="1:11" x14ac:dyDescent="0.25">
      <c r="A16" s="73"/>
      <c r="B16" s="1048">
        <f t="shared" si="2"/>
        <v>0</v>
      </c>
      <c r="C16" s="990"/>
      <c r="D16" s="870">
        <f t="shared" si="3"/>
        <v>0</v>
      </c>
      <c r="E16" s="804"/>
      <c r="F16" s="857">
        <f t="shared" si="0"/>
        <v>0</v>
      </c>
      <c r="G16" s="844"/>
      <c r="H16" s="859"/>
      <c r="I16" s="227">
        <f t="shared" si="4"/>
        <v>0</v>
      </c>
      <c r="J16" s="988">
        <f t="shared" si="1"/>
        <v>0</v>
      </c>
      <c r="K16" s="803"/>
    </row>
    <row r="17" spans="1:11" x14ac:dyDescent="0.25">
      <c r="A17" s="73"/>
      <c r="B17" s="1048">
        <f t="shared" si="2"/>
        <v>0</v>
      </c>
      <c r="C17" s="990"/>
      <c r="D17" s="870">
        <f t="shared" si="3"/>
        <v>0</v>
      </c>
      <c r="E17" s="804"/>
      <c r="F17" s="857">
        <f t="shared" si="0"/>
        <v>0</v>
      </c>
      <c r="G17" s="844"/>
      <c r="H17" s="859"/>
      <c r="I17" s="227">
        <f t="shared" si="4"/>
        <v>0</v>
      </c>
      <c r="J17" s="988">
        <f t="shared" si="1"/>
        <v>0</v>
      </c>
      <c r="K17" s="803"/>
    </row>
    <row r="18" spans="1:11" x14ac:dyDescent="0.25">
      <c r="A18" s="73"/>
      <c r="B18" s="1048">
        <f t="shared" si="2"/>
        <v>0</v>
      </c>
      <c r="C18" s="990"/>
      <c r="D18" s="870">
        <f t="shared" si="3"/>
        <v>0</v>
      </c>
      <c r="E18" s="804"/>
      <c r="F18" s="857">
        <f t="shared" si="0"/>
        <v>0</v>
      </c>
      <c r="G18" s="844"/>
      <c r="H18" s="859"/>
      <c r="I18" s="227">
        <f t="shared" si="4"/>
        <v>0</v>
      </c>
      <c r="J18" s="988">
        <f t="shared" si="1"/>
        <v>0</v>
      </c>
      <c r="K18" s="803"/>
    </row>
    <row r="19" spans="1:11" x14ac:dyDescent="0.25">
      <c r="A19" s="73"/>
      <c r="B19" s="1048">
        <f t="shared" si="2"/>
        <v>0</v>
      </c>
      <c r="C19" s="990"/>
      <c r="D19" s="870">
        <f t="shared" si="3"/>
        <v>0</v>
      </c>
      <c r="E19" s="804"/>
      <c r="F19" s="857">
        <f t="shared" si="0"/>
        <v>0</v>
      </c>
      <c r="G19" s="844"/>
      <c r="H19" s="859"/>
      <c r="I19" s="227">
        <f t="shared" si="4"/>
        <v>0</v>
      </c>
      <c r="J19" s="988">
        <f t="shared" si="1"/>
        <v>0</v>
      </c>
      <c r="K19" s="803"/>
    </row>
    <row r="20" spans="1:11" x14ac:dyDescent="0.25">
      <c r="A20" s="73"/>
      <c r="B20" s="1048">
        <f t="shared" si="2"/>
        <v>0</v>
      </c>
      <c r="C20" s="990"/>
      <c r="D20" s="870">
        <f t="shared" si="3"/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8">
        <f t="shared" si="1"/>
        <v>0</v>
      </c>
      <c r="K20" s="803"/>
    </row>
    <row r="21" spans="1:11" x14ac:dyDescent="0.25">
      <c r="A21" s="73"/>
      <c r="B21" s="1048">
        <f t="shared" si="2"/>
        <v>0</v>
      </c>
      <c r="C21" s="990"/>
      <c r="D21" s="870">
        <f t="shared" si="3"/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8">
        <f t="shared" si="1"/>
        <v>0</v>
      </c>
      <c r="K21" s="803"/>
    </row>
    <row r="22" spans="1:11" x14ac:dyDescent="0.25">
      <c r="A22" s="73"/>
      <c r="B22" s="1048">
        <f t="shared" si="2"/>
        <v>0</v>
      </c>
      <c r="C22" s="990"/>
      <c r="D22" s="870">
        <f t="shared" si="3"/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8">
        <f t="shared" si="1"/>
        <v>0</v>
      </c>
      <c r="K22" s="803"/>
    </row>
    <row r="23" spans="1:11" x14ac:dyDescent="0.25">
      <c r="A23" s="73"/>
      <c r="B23" s="1048">
        <f t="shared" si="2"/>
        <v>0</v>
      </c>
      <c r="C23" s="990"/>
      <c r="D23" s="870">
        <f t="shared" si="3"/>
        <v>0</v>
      </c>
      <c r="E23" s="804"/>
      <c r="F23" s="857">
        <f t="shared" si="0"/>
        <v>0</v>
      </c>
      <c r="G23" s="844"/>
      <c r="H23" s="859"/>
      <c r="I23" s="227">
        <f t="shared" si="4"/>
        <v>0</v>
      </c>
      <c r="J23" s="988">
        <f t="shared" si="1"/>
        <v>0</v>
      </c>
      <c r="K23" s="803"/>
    </row>
    <row r="24" spans="1:11" x14ac:dyDescent="0.25">
      <c r="A24" s="73"/>
      <c r="B24" s="1048">
        <f t="shared" si="2"/>
        <v>0</v>
      </c>
      <c r="C24" s="990"/>
      <c r="D24" s="870">
        <f t="shared" si="3"/>
        <v>0</v>
      </c>
      <c r="E24" s="804"/>
      <c r="F24" s="857">
        <f t="shared" si="0"/>
        <v>0</v>
      </c>
      <c r="G24" s="844"/>
      <c r="H24" s="859"/>
      <c r="I24" s="227">
        <f t="shared" si="4"/>
        <v>0</v>
      </c>
      <c r="J24" s="988">
        <f t="shared" si="1"/>
        <v>0</v>
      </c>
      <c r="K24" s="803"/>
    </row>
    <row r="25" spans="1:11" x14ac:dyDescent="0.25">
      <c r="A25" s="73"/>
      <c r="B25" s="1048">
        <f t="shared" si="2"/>
        <v>0</v>
      </c>
      <c r="C25" s="990"/>
      <c r="D25" s="870">
        <f t="shared" si="3"/>
        <v>0</v>
      </c>
      <c r="E25" s="804"/>
      <c r="F25" s="857">
        <f t="shared" si="0"/>
        <v>0</v>
      </c>
      <c r="G25" s="844"/>
      <c r="H25" s="859"/>
      <c r="I25" s="227">
        <f t="shared" si="4"/>
        <v>0</v>
      </c>
      <c r="J25" s="988">
        <f t="shared" si="1"/>
        <v>0</v>
      </c>
      <c r="K25" s="803"/>
    </row>
    <row r="26" spans="1:11" x14ac:dyDescent="0.25">
      <c r="A26" s="73"/>
      <c r="B26" s="1048">
        <f t="shared" si="2"/>
        <v>0</v>
      </c>
      <c r="C26" s="990"/>
      <c r="D26" s="870">
        <f t="shared" si="3"/>
        <v>0</v>
      </c>
      <c r="E26" s="804"/>
      <c r="F26" s="857">
        <f t="shared" si="0"/>
        <v>0</v>
      </c>
      <c r="G26" s="844"/>
      <c r="H26" s="859"/>
      <c r="I26" s="227">
        <f t="shared" si="4"/>
        <v>0</v>
      </c>
      <c r="J26" s="988">
        <f t="shared" si="1"/>
        <v>0</v>
      </c>
      <c r="K26" s="803"/>
    </row>
    <row r="27" spans="1:11" x14ac:dyDescent="0.25">
      <c r="A27" s="73"/>
      <c r="B27" s="1048">
        <f t="shared" si="2"/>
        <v>0</v>
      </c>
      <c r="C27" s="990"/>
      <c r="D27" s="870">
        <f t="shared" si="3"/>
        <v>0</v>
      </c>
      <c r="E27" s="804"/>
      <c r="F27" s="857">
        <f t="shared" si="0"/>
        <v>0</v>
      </c>
      <c r="G27" s="844"/>
      <c r="H27" s="859"/>
      <c r="I27" s="227">
        <f t="shared" si="4"/>
        <v>0</v>
      </c>
      <c r="J27" s="988">
        <f t="shared" si="1"/>
        <v>0</v>
      </c>
      <c r="K27" s="803"/>
    </row>
    <row r="28" spans="1:11" x14ac:dyDescent="0.25">
      <c r="A28" s="73"/>
      <c r="B28" s="1048">
        <f t="shared" si="2"/>
        <v>0</v>
      </c>
      <c r="C28" s="990"/>
      <c r="D28" s="870">
        <f t="shared" si="3"/>
        <v>0</v>
      </c>
      <c r="E28" s="804"/>
      <c r="F28" s="857">
        <f t="shared" si="0"/>
        <v>0</v>
      </c>
      <c r="G28" s="844"/>
      <c r="H28" s="859"/>
      <c r="I28" s="227">
        <f t="shared" si="4"/>
        <v>0</v>
      </c>
      <c r="J28" s="988">
        <f t="shared" si="1"/>
        <v>0</v>
      </c>
      <c r="K28" s="803"/>
    </row>
    <row r="29" spans="1:11" x14ac:dyDescent="0.25">
      <c r="A29" s="73"/>
      <c r="B29" s="1048">
        <f t="shared" si="2"/>
        <v>0</v>
      </c>
      <c r="C29" s="990"/>
      <c r="D29" s="870">
        <f t="shared" si="3"/>
        <v>0</v>
      </c>
      <c r="E29" s="804"/>
      <c r="F29" s="857">
        <f t="shared" si="0"/>
        <v>0</v>
      </c>
      <c r="G29" s="844"/>
      <c r="H29" s="859"/>
      <c r="I29" s="227">
        <f t="shared" si="4"/>
        <v>0</v>
      </c>
      <c r="J29" s="988">
        <f t="shared" si="1"/>
        <v>0</v>
      </c>
      <c r="K29" s="803"/>
    </row>
    <row r="30" spans="1:11" x14ac:dyDescent="0.25">
      <c r="A30" s="73"/>
      <c r="B30" s="1048">
        <f t="shared" si="2"/>
        <v>0</v>
      </c>
      <c r="C30" s="990"/>
      <c r="D30" s="870">
        <f t="shared" si="3"/>
        <v>0</v>
      </c>
      <c r="E30" s="804"/>
      <c r="F30" s="857">
        <f t="shared" si="0"/>
        <v>0</v>
      </c>
      <c r="G30" s="844"/>
      <c r="H30" s="859"/>
      <c r="I30" s="227">
        <f t="shared" si="4"/>
        <v>0</v>
      </c>
      <c r="J30" s="988">
        <f t="shared" si="1"/>
        <v>0</v>
      </c>
      <c r="K30" s="803"/>
    </row>
    <row r="31" spans="1:11" x14ac:dyDescent="0.25">
      <c r="A31" s="73"/>
      <c r="B31" s="1048">
        <f t="shared" si="2"/>
        <v>0</v>
      </c>
      <c r="C31" s="990"/>
      <c r="D31" s="870">
        <f t="shared" si="3"/>
        <v>0</v>
      </c>
      <c r="E31" s="804"/>
      <c r="F31" s="857">
        <f t="shared" si="0"/>
        <v>0</v>
      </c>
      <c r="G31" s="844"/>
      <c r="H31" s="859"/>
      <c r="I31" s="227">
        <f t="shared" si="4"/>
        <v>0</v>
      </c>
      <c r="J31" s="988">
        <f t="shared" si="1"/>
        <v>0</v>
      </c>
      <c r="K31" s="803"/>
    </row>
    <row r="32" spans="1:11" x14ac:dyDescent="0.25">
      <c r="A32" s="73"/>
      <c r="B32" s="1048">
        <f t="shared" si="2"/>
        <v>0</v>
      </c>
      <c r="C32" s="990"/>
      <c r="D32" s="870">
        <f t="shared" si="3"/>
        <v>0</v>
      </c>
      <c r="E32" s="804"/>
      <c r="F32" s="857">
        <f t="shared" si="0"/>
        <v>0</v>
      </c>
      <c r="G32" s="844"/>
      <c r="H32" s="859"/>
      <c r="I32" s="227">
        <f t="shared" si="4"/>
        <v>0</v>
      </c>
      <c r="J32" s="988">
        <f t="shared" si="1"/>
        <v>0</v>
      </c>
      <c r="K32" s="803"/>
    </row>
    <row r="33" spans="1:11" ht="15.75" x14ac:dyDescent="0.25">
      <c r="A33" s="73"/>
      <c r="B33" s="1048">
        <f t="shared" si="2"/>
        <v>0</v>
      </c>
      <c r="C33" s="990"/>
      <c r="D33" s="1080">
        <f t="shared" si="3"/>
        <v>0</v>
      </c>
      <c r="E33" s="1081"/>
      <c r="F33" s="1082">
        <f t="shared" si="0"/>
        <v>0</v>
      </c>
      <c r="G33" s="1083"/>
      <c r="H33" s="1046"/>
      <c r="I33" s="227">
        <f t="shared" si="4"/>
        <v>0</v>
      </c>
      <c r="J33" s="988">
        <f t="shared" si="1"/>
        <v>0</v>
      </c>
      <c r="K33" s="803"/>
    </row>
    <row r="34" spans="1:11" ht="15.75" x14ac:dyDescent="0.25">
      <c r="A34" s="73"/>
      <c r="B34" s="1048">
        <f t="shared" si="2"/>
        <v>0</v>
      </c>
      <c r="C34" s="990"/>
      <c r="D34" s="1080">
        <f t="shared" si="3"/>
        <v>0</v>
      </c>
      <c r="E34" s="1081"/>
      <c r="F34" s="1082">
        <f t="shared" si="0"/>
        <v>0</v>
      </c>
      <c r="G34" s="1083"/>
      <c r="H34" s="1046"/>
      <c r="I34" s="227">
        <f t="shared" si="4"/>
        <v>0</v>
      </c>
      <c r="J34" s="988">
        <f t="shared" si="1"/>
        <v>0</v>
      </c>
      <c r="K34" s="803"/>
    </row>
    <row r="35" spans="1:11" ht="15.75" x14ac:dyDescent="0.25">
      <c r="A35" s="73"/>
      <c r="B35" s="1048">
        <f t="shared" si="2"/>
        <v>0</v>
      </c>
      <c r="C35" s="990"/>
      <c r="D35" s="1080">
        <f t="shared" si="3"/>
        <v>0</v>
      </c>
      <c r="E35" s="1081"/>
      <c r="F35" s="1082">
        <f t="shared" si="0"/>
        <v>0</v>
      </c>
      <c r="G35" s="1083"/>
      <c r="H35" s="1046"/>
      <c r="I35" s="227">
        <f t="shared" si="4"/>
        <v>0</v>
      </c>
      <c r="J35" s="988">
        <f t="shared" si="1"/>
        <v>0</v>
      </c>
      <c r="K35" s="803"/>
    </row>
    <row r="36" spans="1:11" ht="15.75" x14ac:dyDescent="0.25">
      <c r="A36" s="73"/>
      <c r="B36" s="1048">
        <f t="shared" si="2"/>
        <v>0</v>
      </c>
      <c r="C36" s="990"/>
      <c r="D36" s="1080">
        <f t="shared" si="3"/>
        <v>0</v>
      </c>
      <c r="E36" s="1081"/>
      <c r="F36" s="1082">
        <f t="shared" si="0"/>
        <v>0</v>
      </c>
      <c r="G36" s="1083"/>
      <c r="H36" s="1046"/>
      <c r="I36" s="227">
        <f t="shared" si="4"/>
        <v>0</v>
      </c>
      <c r="J36" s="988">
        <f t="shared" si="1"/>
        <v>0</v>
      </c>
      <c r="K36" s="803"/>
    </row>
    <row r="37" spans="1:11" ht="15.75" x14ac:dyDescent="0.25">
      <c r="A37" s="73"/>
      <c r="B37" s="1048">
        <f t="shared" si="2"/>
        <v>0</v>
      </c>
      <c r="C37" s="990"/>
      <c r="D37" s="1080">
        <f t="shared" si="3"/>
        <v>0</v>
      </c>
      <c r="E37" s="1081"/>
      <c r="F37" s="1082">
        <f t="shared" si="0"/>
        <v>0</v>
      </c>
      <c r="G37" s="1083"/>
      <c r="H37" s="1046"/>
      <c r="I37" s="227">
        <f t="shared" si="4"/>
        <v>0</v>
      </c>
      <c r="J37" s="988">
        <f t="shared" si="1"/>
        <v>0</v>
      </c>
      <c r="K37" s="803"/>
    </row>
    <row r="38" spans="1:11" ht="15.75" x14ac:dyDescent="0.25">
      <c r="A38" s="19"/>
      <c r="B38" s="1048">
        <f t="shared" si="2"/>
        <v>0</v>
      </c>
      <c r="C38" s="825"/>
      <c r="D38" s="1080">
        <f t="shared" si="3"/>
        <v>0</v>
      </c>
      <c r="E38" s="1084"/>
      <c r="F38" s="1082">
        <f t="shared" si="0"/>
        <v>0</v>
      </c>
      <c r="G38" s="1083"/>
      <c r="H38" s="1046"/>
      <c r="I38" s="227">
        <f t="shared" si="4"/>
        <v>0</v>
      </c>
      <c r="J38" s="988">
        <f t="shared" si="1"/>
        <v>0</v>
      </c>
      <c r="K38" s="803"/>
    </row>
    <row r="39" spans="1:11" ht="15.75" x14ac:dyDescent="0.25">
      <c r="A39" s="19"/>
      <c r="B39" s="1048">
        <f t="shared" si="2"/>
        <v>0</v>
      </c>
      <c r="C39" s="825"/>
      <c r="D39" s="1080">
        <f t="shared" si="3"/>
        <v>0</v>
      </c>
      <c r="E39" s="1084"/>
      <c r="F39" s="1082">
        <f t="shared" si="0"/>
        <v>0</v>
      </c>
      <c r="G39" s="1083"/>
      <c r="H39" s="1046"/>
      <c r="I39" s="227">
        <f t="shared" si="4"/>
        <v>0</v>
      </c>
      <c r="J39" s="988">
        <f t="shared" si="1"/>
        <v>0</v>
      </c>
      <c r="K39" s="803"/>
    </row>
    <row r="40" spans="1:11" ht="15.75" x14ac:dyDescent="0.25">
      <c r="A40" s="19"/>
      <c r="B40" s="1048">
        <f t="shared" si="2"/>
        <v>0</v>
      </c>
      <c r="C40" s="825"/>
      <c r="D40" s="1080">
        <f t="shared" si="3"/>
        <v>0</v>
      </c>
      <c r="E40" s="1084"/>
      <c r="F40" s="1082">
        <f t="shared" si="0"/>
        <v>0</v>
      </c>
      <c r="G40" s="1083"/>
      <c r="H40" s="1046"/>
      <c r="I40" s="227">
        <f t="shared" si="4"/>
        <v>0</v>
      </c>
      <c r="J40" s="988">
        <f t="shared" si="1"/>
        <v>0</v>
      </c>
      <c r="K40" s="803"/>
    </row>
    <row r="41" spans="1:11" ht="15.75" x14ac:dyDescent="0.25">
      <c r="A41" s="19"/>
      <c r="B41" s="1048">
        <f t="shared" si="2"/>
        <v>0</v>
      </c>
      <c r="C41" s="990"/>
      <c r="D41" s="1080">
        <f t="shared" si="3"/>
        <v>0</v>
      </c>
      <c r="E41" s="1084"/>
      <c r="F41" s="1082">
        <f t="shared" si="0"/>
        <v>0</v>
      </c>
      <c r="G41" s="1083"/>
      <c r="H41" s="1046"/>
      <c r="I41" s="227">
        <f t="shared" si="4"/>
        <v>0</v>
      </c>
      <c r="J41" s="988">
        <f t="shared" si="1"/>
        <v>0</v>
      </c>
      <c r="K41" s="803"/>
    </row>
    <row r="42" spans="1:11" ht="15.75" x14ac:dyDescent="0.25">
      <c r="A42" s="19"/>
      <c r="B42" s="1048">
        <f t="shared" si="2"/>
        <v>0</v>
      </c>
      <c r="C42" s="990"/>
      <c r="D42" s="1080">
        <f t="shared" si="3"/>
        <v>0</v>
      </c>
      <c r="E42" s="1084"/>
      <c r="F42" s="1082">
        <f t="shared" si="0"/>
        <v>0</v>
      </c>
      <c r="G42" s="1083"/>
      <c r="H42" s="1046"/>
      <c r="I42" s="227">
        <f t="shared" si="4"/>
        <v>0</v>
      </c>
      <c r="J42" s="988">
        <f t="shared" si="1"/>
        <v>0</v>
      </c>
      <c r="K42" s="803"/>
    </row>
    <row r="43" spans="1:11" ht="15.75" x14ac:dyDescent="0.25">
      <c r="A43" s="19"/>
      <c r="B43" s="1048">
        <f t="shared" si="2"/>
        <v>0</v>
      </c>
      <c r="C43" s="990"/>
      <c r="D43" s="1080">
        <f t="shared" si="3"/>
        <v>0</v>
      </c>
      <c r="E43" s="1084"/>
      <c r="F43" s="1082">
        <f t="shared" si="0"/>
        <v>0</v>
      </c>
      <c r="G43" s="1083"/>
      <c r="H43" s="1046"/>
      <c r="I43" s="227">
        <f t="shared" ref="I43:I85" si="5">I42-F43</f>
        <v>0</v>
      </c>
      <c r="J43" s="988">
        <f t="shared" ref="J43:J67" si="6">H43*F43</f>
        <v>0</v>
      </c>
      <c r="K43" s="803"/>
    </row>
    <row r="44" spans="1:11" ht="15.75" x14ac:dyDescent="0.25">
      <c r="A44" s="19"/>
      <c r="B44" s="1048">
        <f t="shared" si="2"/>
        <v>0</v>
      </c>
      <c r="C44" s="990"/>
      <c r="D44" s="1080">
        <f t="shared" si="3"/>
        <v>0</v>
      </c>
      <c r="E44" s="1084"/>
      <c r="F44" s="1082">
        <f t="shared" si="0"/>
        <v>0</v>
      </c>
      <c r="G44" s="1083"/>
      <c r="H44" s="1046"/>
      <c r="I44" s="227">
        <f t="shared" si="5"/>
        <v>0</v>
      </c>
      <c r="J44" s="988">
        <f t="shared" si="6"/>
        <v>0</v>
      </c>
      <c r="K44" s="803"/>
    </row>
    <row r="45" spans="1:11" ht="15.75" x14ac:dyDescent="0.25">
      <c r="A45" s="19"/>
      <c r="B45" s="1048">
        <f t="shared" si="2"/>
        <v>0</v>
      </c>
      <c r="C45" s="990"/>
      <c r="D45" s="1080">
        <f t="shared" si="3"/>
        <v>0</v>
      </c>
      <c r="E45" s="1084"/>
      <c r="F45" s="1082">
        <f t="shared" si="0"/>
        <v>0</v>
      </c>
      <c r="G45" s="1083"/>
      <c r="H45" s="1046"/>
      <c r="I45" s="227">
        <f t="shared" si="5"/>
        <v>0</v>
      </c>
      <c r="J45" s="988">
        <f t="shared" si="6"/>
        <v>0</v>
      </c>
      <c r="K45" s="803"/>
    </row>
    <row r="46" spans="1:11" ht="15.75" x14ac:dyDescent="0.25">
      <c r="A46" s="19"/>
      <c r="B46" s="1048">
        <f t="shared" si="2"/>
        <v>0</v>
      </c>
      <c r="C46" s="990"/>
      <c r="D46" s="1080">
        <f t="shared" si="3"/>
        <v>0</v>
      </c>
      <c r="E46" s="1084"/>
      <c r="F46" s="1082">
        <f t="shared" si="0"/>
        <v>0</v>
      </c>
      <c r="G46" s="1083"/>
      <c r="H46" s="1046"/>
      <c r="I46" s="227">
        <f t="shared" si="5"/>
        <v>0</v>
      </c>
      <c r="J46" s="988">
        <f t="shared" si="6"/>
        <v>0</v>
      </c>
      <c r="K46" s="803"/>
    </row>
    <row r="47" spans="1:11" ht="15.75" x14ac:dyDescent="0.25">
      <c r="A47" s="19"/>
      <c r="B47" s="1048">
        <f t="shared" si="2"/>
        <v>0</v>
      </c>
      <c r="C47" s="990"/>
      <c r="D47" s="1080">
        <f t="shared" si="3"/>
        <v>0</v>
      </c>
      <c r="E47" s="1084"/>
      <c r="F47" s="1082">
        <f t="shared" si="0"/>
        <v>0</v>
      </c>
      <c r="G47" s="1083"/>
      <c r="H47" s="1046"/>
      <c r="I47" s="227">
        <f t="shared" si="5"/>
        <v>0</v>
      </c>
      <c r="J47" s="988">
        <f t="shared" si="6"/>
        <v>0</v>
      </c>
      <c r="K47" s="803"/>
    </row>
    <row r="48" spans="1:11" ht="15.75" x14ac:dyDescent="0.25">
      <c r="A48" s="19"/>
      <c r="B48" s="1048">
        <f t="shared" si="2"/>
        <v>0</v>
      </c>
      <c r="C48" s="990"/>
      <c r="D48" s="1080">
        <f t="shared" si="3"/>
        <v>0</v>
      </c>
      <c r="E48" s="1084"/>
      <c r="F48" s="1082">
        <f t="shared" si="0"/>
        <v>0</v>
      </c>
      <c r="G48" s="1083"/>
      <c r="H48" s="1046"/>
      <c r="I48" s="227">
        <f t="shared" si="5"/>
        <v>0</v>
      </c>
      <c r="J48" s="988">
        <f t="shared" si="6"/>
        <v>0</v>
      </c>
      <c r="K48" s="803"/>
    </row>
    <row r="49" spans="1:11" ht="15.75" x14ac:dyDescent="0.25">
      <c r="A49" s="19"/>
      <c r="B49" s="1048">
        <f t="shared" si="2"/>
        <v>0</v>
      </c>
      <c r="C49" s="990"/>
      <c r="D49" s="1080">
        <f t="shared" si="3"/>
        <v>0</v>
      </c>
      <c r="E49" s="1084"/>
      <c r="F49" s="1082">
        <f t="shared" si="0"/>
        <v>0</v>
      </c>
      <c r="G49" s="1083"/>
      <c r="H49" s="1046"/>
      <c r="I49" s="227">
        <f t="shared" si="5"/>
        <v>0</v>
      </c>
      <c r="J49" s="988">
        <f t="shared" si="6"/>
        <v>0</v>
      </c>
      <c r="K49" s="803"/>
    </row>
    <row r="50" spans="1:11" ht="15.75" x14ac:dyDescent="0.25">
      <c r="A50" s="19"/>
      <c r="B50" s="1048">
        <f t="shared" si="2"/>
        <v>0</v>
      </c>
      <c r="C50" s="990"/>
      <c r="D50" s="1080">
        <f t="shared" si="3"/>
        <v>0</v>
      </c>
      <c r="E50" s="1084"/>
      <c r="F50" s="1082">
        <f t="shared" si="0"/>
        <v>0</v>
      </c>
      <c r="G50" s="1083"/>
      <c r="H50" s="1046"/>
      <c r="I50" s="227">
        <f t="shared" si="5"/>
        <v>0</v>
      </c>
      <c r="J50" s="988">
        <f t="shared" si="6"/>
        <v>0</v>
      </c>
      <c r="K50" s="803"/>
    </row>
    <row r="51" spans="1:11" ht="15.75" x14ac:dyDescent="0.25">
      <c r="A51" s="19"/>
      <c r="B51" s="1048">
        <f t="shared" si="2"/>
        <v>0</v>
      </c>
      <c r="C51" s="990"/>
      <c r="D51" s="1080">
        <f t="shared" si="3"/>
        <v>0</v>
      </c>
      <c r="E51" s="1084"/>
      <c r="F51" s="1082">
        <f t="shared" si="0"/>
        <v>0</v>
      </c>
      <c r="G51" s="1083"/>
      <c r="H51" s="1046"/>
      <c r="I51" s="227">
        <f t="shared" si="5"/>
        <v>0</v>
      </c>
      <c r="J51" s="988">
        <f t="shared" si="6"/>
        <v>0</v>
      </c>
      <c r="K51" s="803"/>
    </row>
    <row r="52" spans="1:11" ht="15.75" x14ac:dyDescent="0.25">
      <c r="A52" s="19"/>
      <c r="B52" s="1048">
        <f t="shared" si="2"/>
        <v>0</v>
      </c>
      <c r="C52" s="990"/>
      <c r="D52" s="1080">
        <f t="shared" si="3"/>
        <v>0</v>
      </c>
      <c r="E52" s="1084"/>
      <c r="F52" s="1082">
        <f t="shared" si="0"/>
        <v>0</v>
      </c>
      <c r="G52" s="1083"/>
      <c r="H52" s="1046"/>
      <c r="I52" s="227">
        <f t="shared" si="5"/>
        <v>0</v>
      </c>
      <c r="J52" s="988">
        <f t="shared" si="6"/>
        <v>0</v>
      </c>
      <c r="K52" s="803"/>
    </row>
    <row r="53" spans="1:11" ht="15.75" x14ac:dyDescent="0.25">
      <c r="A53" s="19"/>
      <c r="B53" s="1048">
        <f t="shared" si="2"/>
        <v>0</v>
      </c>
      <c r="C53" s="990"/>
      <c r="D53" s="1080">
        <f t="shared" si="3"/>
        <v>0</v>
      </c>
      <c r="E53" s="1084"/>
      <c r="F53" s="1082">
        <f t="shared" si="0"/>
        <v>0</v>
      </c>
      <c r="G53" s="1083"/>
      <c r="H53" s="1046"/>
      <c r="I53" s="227">
        <f t="shared" si="5"/>
        <v>0</v>
      </c>
      <c r="J53" s="988">
        <f t="shared" si="6"/>
        <v>0</v>
      </c>
      <c r="K53" s="803"/>
    </row>
    <row r="54" spans="1:11" ht="15.75" x14ac:dyDescent="0.25">
      <c r="A54" s="19"/>
      <c r="B54" s="1048">
        <f t="shared" si="2"/>
        <v>0</v>
      </c>
      <c r="C54" s="990"/>
      <c r="D54" s="1080">
        <f t="shared" si="3"/>
        <v>0</v>
      </c>
      <c r="E54" s="1084"/>
      <c r="F54" s="1082">
        <f t="shared" si="0"/>
        <v>0</v>
      </c>
      <c r="G54" s="1083"/>
      <c r="H54" s="1046"/>
      <c r="I54" s="227">
        <f t="shared" si="5"/>
        <v>0</v>
      </c>
      <c r="J54" s="988">
        <f t="shared" si="6"/>
        <v>0</v>
      </c>
      <c r="K54" s="803"/>
    </row>
    <row r="55" spans="1:11" ht="15.75" x14ac:dyDescent="0.25">
      <c r="A55" s="19"/>
      <c r="B55" s="1048">
        <f t="shared" si="2"/>
        <v>0</v>
      </c>
      <c r="C55" s="990"/>
      <c r="D55" s="1080">
        <f t="shared" si="3"/>
        <v>0</v>
      </c>
      <c r="E55" s="1084"/>
      <c r="F55" s="1082">
        <f t="shared" si="0"/>
        <v>0</v>
      </c>
      <c r="G55" s="1083"/>
      <c r="H55" s="1046"/>
      <c r="I55" s="227">
        <f t="shared" si="5"/>
        <v>0</v>
      </c>
      <c r="J55" s="988">
        <f t="shared" si="6"/>
        <v>0</v>
      </c>
      <c r="K55" s="803"/>
    </row>
    <row r="56" spans="1:11" ht="15.75" x14ac:dyDescent="0.25">
      <c r="A56" s="19"/>
      <c r="B56" s="1048">
        <f t="shared" si="2"/>
        <v>0</v>
      </c>
      <c r="C56" s="990"/>
      <c r="D56" s="1080">
        <f t="shared" si="3"/>
        <v>0</v>
      </c>
      <c r="E56" s="1084"/>
      <c r="F56" s="1082">
        <f t="shared" si="0"/>
        <v>0</v>
      </c>
      <c r="G56" s="1083"/>
      <c r="H56" s="1046"/>
      <c r="I56" s="227">
        <f t="shared" si="5"/>
        <v>0</v>
      </c>
      <c r="J56" s="988">
        <f t="shared" si="6"/>
        <v>0</v>
      </c>
      <c r="K56" s="803"/>
    </row>
    <row r="57" spans="1:11" ht="15.75" x14ac:dyDescent="0.25">
      <c r="A57" s="19"/>
      <c r="B57" s="1048">
        <f t="shared" si="2"/>
        <v>0</v>
      </c>
      <c r="C57" s="990"/>
      <c r="D57" s="1080">
        <f t="shared" si="3"/>
        <v>0</v>
      </c>
      <c r="E57" s="1084"/>
      <c r="F57" s="1082">
        <f t="shared" si="0"/>
        <v>0</v>
      </c>
      <c r="G57" s="1083"/>
      <c r="H57" s="1046"/>
      <c r="I57" s="227">
        <f t="shared" si="5"/>
        <v>0</v>
      </c>
      <c r="J57" s="988">
        <f t="shared" si="6"/>
        <v>0</v>
      </c>
      <c r="K57" s="803"/>
    </row>
    <row r="58" spans="1:11" ht="15.75" x14ac:dyDescent="0.25">
      <c r="A58" s="19"/>
      <c r="B58" s="1048">
        <f t="shared" si="2"/>
        <v>0</v>
      </c>
      <c r="C58" s="990"/>
      <c r="D58" s="1080">
        <f t="shared" si="3"/>
        <v>0</v>
      </c>
      <c r="E58" s="1084"/>
      <c r="F58" s="1082">
        <f t="shared" si="0"/>
        <v>0</v>
      </c>
      <c r="G58" s="1083"/>
      <c r="H58" s="1046"/>
      <c r="I58" s="227">
        <f t="shared" si="5"/>
        <v>0</v>
      </c>
      <c r="J58" s="988">
        <f t="shared" si="6"/>
        <v>0</v>
      </c>
      <c r="K58" s="803"/>
    </row>
    <row r="59" spans="1:11" ht="15.75" x14ac:dyDescent="0.25">
      <c r="A59" s="19"/>
      <c r="B59" s="1048">
        <f t="shared" si="2"/>
        <v>0</v>
      </c>
      <c r="C59" s="990"/>
      <c r="D59" s="1080">
        <f t="shared" si="3"/>
        <v>0</v>
      </c>
      <c r="E59" s="1084"/>
      <c r="F59" s="1082">
        <f t="shared" si="0"/>
        <v>0</v>
      </c>
      <c r="G59" s="1083"/>
      <c r="H59" s="1046"/>
      <c r="I59" s="227">
        <f t="shared" si="5"/>
        <v>0</v>
      </c>
      <c r="J59" s="988">
        <f t="shared" si="6"/>
        <v>0</v>
      </c>
      <c r="K59" s="803"/>
    </row>
    <row r="60" spans="1:11" ht="15.75" x14ac:dyDescent="0.25">
      <c r="A60" s="19"/>
      <c r="B60" s="1048">
        <f t="shared" si="2"/>
        <v>0</v>
      </c>
      <c r="C60" s="990"/>
      <c r="D60" s="1080">
        <f t="shared" si="3"/>
        <v>0</v>
      </c>
      <c r="E60" s="1084"/>
      <c r="F60" s="1082">
        <f t="shared" si="0"/>
        <v>0</v>
      </c>
      <c r="G60" s="1083"/>
      <c r="H60" s="1046"/>
      <c r="I60" s="227">
        <f t="shared" si="5"/>
        <v>0</v>
      </c>
      <c r="J60" s="988">
        <f t="shared" si="6"/>
        <v>0</v>
      </c>
      <c r="K60" s="803"/>
    </row>
    <row r="61" spans="1:11" ht="15.75" x14ac:dyDescent="0.25">
      <c r="A61" s="19"/>
      <c r="B61" s="1048">
        <f t="shared" si="2"/>
        <v>0</v>
      </c>
      <c r="C61" s="990"/>
      <c r="D61" s="1080">
        <f t="shared" si="3"/>
        <v>0</v>
      </c>
      <c r="E61" s="1084"/>
      <c r="F61" s="1082">
        <f t="shared" si="0"/>
        <v>0</v>
      </c>
      <c r="G61" s="1083"/>
      <c r="H61" s="1046"/>
      <c r="I61" s="227">
        <f t="shared" si="5"/>
        <v>0</v>
      </c>
      <c r="J61" s="988">
        <f t="shared" si="6"/>
        <v>0</v>
      </c>
      <c r="K61" s="803"/>
    </row>
    <row r="62" spans="1:11" ht="15.75" x14ac:dyDescent="0.25">
      <c r="A62" s="19"/>
      <c r="B62" s="1048">
        <f t="shared" si="2"/>
        <v>0</v>
      </c>
      <c r="C62" s="990"/>
      <c r="D62" s="1080">
        <f t="shared" si="3"/>
        <v>0</v>
      </c>
      <c r="E62" s="1084"/>
      <c r="F62" s="1082">
        <f t="shared" si="0"/>
        <v>0</v>
      </c>
      <c r="G62" s="1083"/>
      <c r="H62" s="1046"/>
      <c r="I62" s="227">
        <f t="shared" si="5"/>
        <v>0</v>
      </c>
      <c r="J62" s="988">
        <f t="shared" si="6"/>
        <v>0</v>
      </c>
      <c r="K62" s="803"/>
    </row>
    <row r="63" spans="1:11" ht="15.75" x14ac:dyDescent="0.25">
      <c r="A63" s="19"/>
      <c r="B63" s="1048">
        <f t="shared" si="2"/>
        <v>0</v>
      </c>
      <c r="C63" s="990"/>
      <c r="D63" s="1080">
        <f t="shared" si="3"/>
        <v>0</v>
      </c>
      <c r="E63" s="1084"/>
      <c r="F63" s="1082">
        <f t="shared" si="0"/>
        <v>0</v>
      </c>
      <c r="G63" s="1083"/>
      <c r="H63" s="1046"/>
      <c r="I63" s="227">
        <f t="shared" si="5"/>
        <v>0</v>
      </c>
      <c r="J63" s="988">
        <f t="shared" si="6"/>
        <v>0</v>
      </c>
      <c r="K63" s="803"/>
    </row>
    <row r="64" spans="1:11" ht="15.75" x14ac:dyDescent="0.25">
      <c r="A64" s="19"/>
      <c r="B64" s="1048">
        <f t="shared" si="2"/>
        <v>0</v>
      </c>
      <c r="C64" s="990"/>
      <c r="D64" s="1080">
        <f t="shared" si="3"/>
        <v>0</v>
      </c>
      <c r="E64" s="1084"/>
      <c r="F64" s="1082">
        <f t="shared" si="0"/>
        <v>0</v>
      </c>
      <c r="G64" s="1083"/>
      <c r="H64" s="1046"/>
      <c r="I64" s="227">
        <f t="shared" si="5"/>
        <v>0</v>
      </c>
      <c r="J64" s="988">
        <f t="shared" si="6"/>
        <v>0</v>
      </c>
      <c r="K64" s="803"/>
    </row>
    <row r="65" spans="1:11" ht="15.75" x14ac:dyDescent="0.25">
      <c r="A65" s="19"/>
      <c r="B65" s="1048">
        <f t="shared" si="2"/>
        <v>0</v>
      </c>
      <c r="C65" s="990"/>
      <c r="D65" s="1080">
        <f t="shared" si="3"/>
        <v>0</v>
      </c>
      <c r="E65" s="1084"/>
      <c r="F65" s="1082">
        <f t="shared" si="0"/>
        <v>0</v>
      </c>
      <c r="G65" s="1083"/>
      <c r="H65" s="1046"/>
      <c r="I65" s="227">
        <f t="shared" si="5"/>
        <v>0</v>
      </c>
      <c r="J65" s="988">
        <f t="shared" si="6"/>
        <v>0</v>
      </c>
      <c r="K65" s="803"/>
    </row>
    <row r="66" spans="1:11" ht="15.75" x14ac:dyDescent="0.25">
      <c r="A66" s="19"/>
      <c r="B66" s="1048">
        <f t="shared" si="2"/>
        <v>0</v>
      </c>
      <c r="C66" s="990"/>
      <c r="D66" s="1080">
        <f t="shared" si="3"/>
        <v>0</v>
      </c>
      <c r="E66" s="1084"/>
      <c r="F66" s="1082">
        <f t="shared" si="0"/>
        <v>0</v>
      </c>
      <c r="G66" s="1083"/>
      <c r="H66" s="1046"/>
      <c r="I66" s="227">
        <f t="shared" si="5"/>
        <v>0</v>
      </c>
      <c r="J66" s="988">
        <f t="shared" si="6"/>
        <v>0</v>
      </c>
      <c r="K66" s="803"/>
    </row>
    <row r="67" spans="1:11" ht="15.75" x14ac:dyDescent="0.25">
      <c r="A67" s="19"/>
      <c r="B67" s="1048">
        <f t="shared" si="2"/>
        <v>0</v>
      </c>
      <c r="C67" s="990"/>
      <c r="D67" s="1080">
        <f t="shared" si="3"/>
        <v>0</v>
      </c>
      <c r="E67" s="1084"/>
      <c r="F67" s="1082">
        <f t="shared" si="0"/>
        <v>0</v>
      </c>
      <c r="G67" s="1083"/>
      <c r="H67" s="1046"/>
      <c r="I67" s="227">
        <f t="shared" si="5"/>
        <v>0</v>
      </c>
      <c r="J67" s="988">
        <f t="shared" si="6"/>
        <v>0</v>
      </c>
      <c r="K67" s="803"/>
    </row>
    <row r="68" spans="1:11" ht="15.75" x14ac:dyDescent="0.25">
      <c r="B68" s="1048">
        <f t="shared" si="2"/>
        <v>0</v>
      </c>
      <c r="C68" s="990"/>
      <c r="D68" s="1080">
        <f t="shared" si="3"/>
        <v>0</v>
      </c>
      <c r="E68" s="1084"/>
      <c r="F68" s="1082">
        <f t="shared" si="0"/>
        <v>0</v>
      </c>
      <c r="G68" s="1083"/>
      <c r="H68" s="1046"/>
      <c r="I68" s="227">
        <f t="shared" si="5"/>
        <v>0</v>
      </c>
      <c r="J68" s="988">
        <f t="shared" si="1"/>
        <v>0</v>
      </c>
      <c r="K68" s="803"/>
    </row>
    <row r="69" spans="1:11" ht="15.75" x14ac:dyDescent="0.25">
      <c r="B69" s="1048">
        <f t="shared" si="2"/>
        <v>0</v>
      </c>
      <c r="C69" s="990"/>
      <c r="D69" s="1080">
        <f t="shared" si="3"/>
        <v>0</v>
      </c>
      <c r="E69" s="1084"/>
      <c r="F69" s="1082">
        <f t="shared" si="0"/>
        <v>0</v>
      </c>
      <c r="G69" s="1083"/>
      <c r="H69" s="1046"/>
      <c r="I69" s="227">
        <f t="shared" si="5"/>
        <v>0</v>
      </c>
      <c r="J69" s="988">
        <f t="shared" si="1"/>
        <v>0</v>
      </c>
      <c r="K69" s="803"/>
    </row>
    <row r="70" spans="1:11" ht="15.75" x14ac:dyDescent="0.25">
      <c r="B70" s="1048">
        <f t="shared" si="2"/>
        <v>0</v>
      </c>
      <c r="C70" s="990"/>
      <c r="D70" s="1080">
        <f t="shared" si="3"/>
        <v>0</v>
      </c>
      <c r="E70" s="1084"/>
      <c r="F70" s="1082">
        <f t="shared" si="0"/>
        <v>0</v>
      </c>
      <c r="G70" s="1083"/>
      <c r="H70" s="1046"/>
      <c r="I70" s="227">
        <f t="shared" si="5"/>
        <v>0</v>
      </c>
      <c r="J70" s="988">
        <f t="shared" si="1"/>
        <v>0</v>
      </c>
      <c r="K70" s="803"/>
    </row>
    <row r="71" spans="1:11" ht="15.75" x14ac:dyDescent="0.25">
      <c r="B71" s="1048">
        <f t="shared" si="2"/>
        <v>0</v>
      </c>
      <c r="C71" s="990"/>
      <c r="D71" s="1080">
        <f t="shared" si="3"/>
        <v>0</v>
      </c>
      <c r="E71" s="1084"/>
      <c r="F71" s="1082">
        <f t="shared" si="0"/>
        <v>0</v>
      </c>
      <c r="G71" s="1083"/>
      <c r="H71" s="1046"/>
      <c r="I71" s="227">
        <f t="shared" si="5"/>
        <v>0</v>
      </c>
      <c r="J71" s="988">
        <f t="shared" si="1"/>
        <v>0</v>
      </c>
      <c r="K71" s="803"/>
    </row>
    <row r="72" spans="1:11" ht="15.75" x14ac:dyDescent="0.25">
      <c r="B72" s="1048">
        <f t="shared" si="2"/>
        <v>0</v>
      </c>
      <c r="C72" s="990"/>
      <c r="D72" s="1080">
        <f t="shared" si="3"/>
        <v>0</v>
      </c>
      <c r="E72" s="1084"/>
      <c r="F72" s="1082">
        <f t="shared" si="0"/>
        <v>0</v>
      </c>
      <c r="G72" s="1083"/>
      <c r="H72" s="1046"/>
      <c r="I72" s="227">
        <f t="shared" si="5"/>
        <v>0</v>
      </c>
      <c r="J72" s="988">
        <f t="shared" si="1"/>
        <v>0</v>
      </c>
      <c r="K72" s="803"/>
    </row>
    <row r="73" spans="1:11" ht="15.75" x14ac:dyDescent="0.25">
      <c r="B73" s="1048">
        <f t="shared" si="2"/>
        <v>0</v>
      </c>
      <c r="C73" s="990"/>
      <c r="D73" s="1080">
        <f t="shared" si="3"/>
        <v>0</v>
      </c>
      <c r="E73" s="1084"/>
      <c r="F73" s="1082">
        <f t="shared" si="0"/>
        <v>0</v>
      </c>
      <c r="G73" s="1083"/>
      <c r="H73" s="1046"/>
      <c r="I73" s="227">
        <f t="shared" si="5"/>
        <v>0</v>
      </c>
      <c r="J73" s="988">
        <f t="shared" si="1"/>
        <v>0</v>
      </c>
      <c r="K73" s="803"/>
    </row>
    <row r="74" spans="1:11" ht="15.75" x14ac:dyDescent="0.25">
      <c r="B74" s="1048">
        <f t="shared" si="2"/>
        <v>0</v>
      </c>
      <c r="C74" s="990"/>
      <c r="D74" s="1080">
        <f t="shared" si="3"/>
        <v>0</v>
      </c>
      <c r="E74" s="1084"/>
      <c r="F74" s="1082">
        <f t="shared" si="0"/>
        <v>0</v>
      </c>
      <c r="G74" s="1083"/>
      <c r="H74" s="1046"/>
      <c r="I74" s="227">
        <f t="shared" si="5"/>
        <v>0</v>
      </c>
      <c r="J74" s="988">
        <f t="shared" ref="J74:J85" si="7">H74*F74</f>
        <v>0</v>
      </c>
      <c r="K74" s="803"/>
    </row>
    <row r="75" spans="1:11" ht="15.75" x14ac:dyDescent="0.25">
      <c r="B75" s="1048">
        <f t="shared" ref="B75:B86" si="8">B74-C75</f>
        <v>0</v>
      </c>
      <c r="C75" s="990"/>
      <c r="D75" s="1080">
        <f t="shared" si="3"/>
        <v>0</v>
      </c>
      <c r="E75" s="1084"/>
      <c r="F75" s="1082">
        <f t="shared" si="0"/>
        <v>0</v>
      </c>
      <c r="G75" s="1083"/>
      <c r="H75" s="1046"/>
      <c r="I75" s="227">
        <f t="shared" si="5"/>
        <v>0</v>
      </c>
      <c r="J75" s="988">
        <f t="shared" si="7"/>
        <v>0</v>
      </c>
      <c r="K75" s="803"/>
    </row>
    <row r="76" spans="1:11" ht="15.75" x14ac:dyDescent="0.25">
      <c r="B76" s="1048">
        <f t="shared" si="8"/>
        <v>0</v>
      </c>
      <c r="C76" s="990"/>
      <c r="D76" s="1080">
        <f t="shared" si="3"/>
        <v>0</v>
      </c>
      <c r="E76" s="1084"/>
      <c r="F76" s="1082">
        <f t="shared" si="0"/>
        <v>0</v>
      </c>
      <c r="G76" s="1083"/>
      <c r="H76" s="1046"/>
      <c r="I76" s="227">
        <f t="shared" si="5"/>
        <v>0</v>
      </c>
      <c r="J76" s="988">
        <f t="shared" si="7"/>
        <v>0</v>
      </c>
      <c r="K76" s="803"/>
    </row>
    <row r="77" spans="1:11" ht="15.75" x14ac:dyDescent="0.25">
      <c r="B77" s="1048">
        <f t="shared" si="8"/>
        <v>0</v>
      </c>
      <c r="C77" s="990"/>
      <c r="D77" s="1080">
        <f t="shared" si="3"/>
        <v>0</v>
      </c>
      <c r="E77" s="1084"/>
      <c r="F77" s="1082">
        <f t="shared" si="0"/>
        <v>0</v>
      </c>
      <c r="G77" s="1083"/>
      <c r="H77" s="1046"/>
      <c r="I77" s="227">
        <f t="shared" si="5"/>
        <v>0</v>
      </c>
      <c r="J77" s="988">
        <f t="shared" si="7"/>
        <v>0</v>
      </c>
      <c r="K77" s="803"/>
    </row>
    <row r="78" spans="1:11" ht="15.75" x14ac:dyDescent="0.25">
      <c r="B78" s="1048">
        <f t="shared" si="8"/>
        <v>0</v>
      </c>
      <c r="C78" s="990"/>
      <c r="D78" s="1080">
        <f t="shared" si="3"/>
        <v>0</v>
      </c>
      <c r="E78" s="1084"/>
      <c r="F78" s="1082">
        <f t="shared" si="0"/>
        <v>0</v>
      </c>
      <c r="G78" s="1083"/>
      <c r="H78" s="1046"/>
      <c r="I78" s="227">
        <f t="shared" si="5"/>
        <v>0</v>
      </c>
      <c r="J78" s="988">
        <f t="shared" si="7"/>
        <v>0</v>
      </c>
      <c r="K78" s="803"/>
    </row>
    <row r="79" spans="1:11" ht="15.75" x14ac:dyDescent="0.25">
      <c r="B79" s="1048">
        <f t="shared" si="8"/>
        <v>0</v>
      </c>
      <c r="C79" s="990"/>
      <c r="D79" s="1080">
        <f t="shared" si="3"/>
        <v>0</v>
      </c>
      <c r="E79" s="1084"/>
      <c r="F79" s="1082">
        <f t="shared" si="0"/>
        <v>0</v>
      </c>
      <c r="G79" s="1083"/>
      <c r="H79" s="1046"/>
      <c r="I79" s="227">
        <f t="shared" si="5"/>
        <v>0</v>
      </c>
      <c r="J79" s="988">
        <f t="shared" si="7"/>
        <v>0</v>
      </c>
      <c r="K79" s="803"/>
    </row>
    <row r="80" spans="1:11" ht="15.75" x14ac:dyDescent="0.25">
      <c r="B80" s="1048">
        <f t="shared" si="8"/>
        <v>0</v>
      </c>
      <c r="C80" s="990"/>
      <c r="D80" s="1080">
        <f t="shared" si="3"/>
        <v>0</v>
      </c>
      <c r="E80" s="1084"/>
      <c r="F80" s="1082">
        <f t="shared" si="0"/>
        <v>0</v>
      </c>
      <c r="G80" s="1083"/>
      <c r="H80" s="1046"/>
      <c r="I80" s="227">
        <f t="shared" si="5"/>
        <v>0</v>
      </c>
      <c r="J80" s="988">
        <f t="shared" si="7"/>
        <v>0</v>
      </c>
      <c r="K80" s="803"/>
    </row>
    <row r="81" spans="1:11" ht="15.75" x14ac:dyDescent="0.25">
      <c r="B81" s="1048">
        <f t="shared" si="8"/>
        <v>0</v>
      </c>
      <c r="C81" s="990"/>
      <c r="D81" s="1080">
        <f t="shared" si="3"/>
        <v>0</v>
      </c>
      <c r="E81" s="1084"/>
      <c r="F81" s="1082">
        <f t="shared" si="0"/>
        <v>0</v>
      </c>
      <c r="G81" s="1083"/>
      <c r="H81" s="1046"/>
      <c r="I81" s="227">
        <f t="shared" si="5"/>
        <v>0</v>
      </c>
      <c r="J81" s="988">
        <f t="shared" si="7"/>
        <v>0</v>
      </c>
      <c r="K81" s="803"/>
    </row>
    <row r="82" spans="1:11" ht="15.75" x14ac:dyDescent="0.25">
      <c r="B82" s="1048">
        <f t="shared" si="8"/>
        <v>0</v>
      </c>
      <c r="C82" s="990"/>
      <c r="D82" s="1080">
        <f t="shared" si="3"/>
        <v>0</v>
      </c>
      <c r="E82" s="1084"/>
      <c r="F82" s="1082">
        <f t="shared" si="0"/>
        <v>0</v>
      </c>
      <c r="G82" s="1083"/>
      <c r="H82" s="1046"/>
      <c r="I82" s="227">
        <f t="shared" si="5"/>
        <v>0</v>
      </c>
      <c r="J82" s="988">
        <f t="shared" si="7"/>
        <v>0</v>
      </c>
      <c r="K82" s="80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5">
        <f t="shared" si="0"/>
        <v>0</v>
      </c>
      <c r="G83" s="1086"/>
      <c r="H83" s="644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5">
        <f t="shared" si="0"/>
        <v>0</v>
      </c>
      <c r="G84" s="1086"/>
      <c r="H84" s="644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5">
        <f t="shared" si="0"/>
        <v>0</v>
      </c>
      <c r="G85" s="1086"/>
      <c r="H85" s="644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2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82" t="s">
        <v>21</v>
      </c>
      <c r="E89" s="1583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22" sqref="D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6" t="s">
        <v>373</v>
      </c>
      <c r="B1" s="1626"/>
      <c r="C1" s="1626"/>
      <c r="D1" s="1626"/>
      <c r="E1" s="1626"/>
      <c r="F1" s="1626"/>
      <c r="G1" s="162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93" t="s">
        <v>52</v>
      </c>
      <c r="B5" s="1627" t="s">
        <v>252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593"/>
      <c r="B6" s="1627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360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632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1428"/>
      <c r="H13" s="1429"/>
      <c r="I13" s="1470">
        <f t="shared" si="3"/>
        <v>0</v>
      </c>
      <c r="J13" s="1344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1428"/>
      <c r="H14" s="1429"/>
      <c r="I14" s="1470">
        <f t="shared" si="3"/>
        <v>0</v>
      </c>
      <c r="J14" s="1344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1428"/>
      <c r="H15" s="1429"/>
      <c r="I15" s="1470">
        <f t="shared" si="3"/>
        <v>0</v>
      </c>
      <c r="J15" s="1344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1428"/>
      <c r="H16" s="1429"/>
      <c r="I16" s="1470">
        <f t="shared" si="3"/>
        <v>0</v>
      </c>
      <c r="J16" s="1344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1428"/>
      <c r="H17" s="1429"/>
      <c r="I17" s="1470">
        <f t="shared" si="3"/>
        <v>0</v>
      </c>
      <c r="J17" s="1344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1428"/>
      <c r="H18" s="1429"/>
      <c r="I18" s="1470">
        <f t="shared" si="3"/>
        <v>0</v>
      </c>
      <c r="J18" s="1344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82" t="s">
        <v>21</v>
      </c>
      <c r="E32" s="1583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9" t="s">
        <v>381</v>
      </c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87</v>
      </c>
      <c r="B5" s="1628" t="s">
        <v>981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28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988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990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25">
        <f t="shared" si="0"/>
        <v>0</v>
      </c>
      <c r="G12" s="1428"/>
      <c r="H12" s="1429"/>
      <c r="I12" s="1464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25">
        <f t="shared" si="0"/>
        <v>0</v>
      </c>
      <c r="G13" s="1428"/>
      <c r="H13" s="1429"/>
      <c r="I13" s="1464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25">
        <f t="shared" si="0"/>
        <v>0</v>
      </c>
      <c r="G14" s="1428"/>
      <c r="H14" s="1429"/>
      <c r="I14" s="1464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25">
        <f t="shared" si="0"/>
        <v>0</v>
      </c>
      <c r="G15" s="1428"/>
      <c r="H15" s="1429"/>
      <c r="I15" s="1464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82" t="s">
        <v>21</v>
      </c>
      <c r="E29" s="1583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C152" sqref="C15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26" t="s">
        <v>374</v>
      </c>
      <c r="B1" s="1626"/>
      <c r="C1" s="1626"/>
      <c r="D1" s="1626"/>
      <c r="E1" s="1626"/>
      <c r="F1" s="1626"/>
      <c r="G1" s="1626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93" t="s">
        <v>86</v>
      </c>
      <c r="B5" s="1627" t="s">
        <v>104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14400</v>
      </c>
      <c r="H5" s="133">
        <f>E5-G5+E4+E6+E7</f>
        <v>0</v>
      </c>
      <c r="I5" s="353"/>
    </row>
    <row r="6" spans="1:10" x14ac:dyDescent="0.25">
      <c r="A6" s="1593"/>
      <c r="B6" s="1627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27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8" t="s">
        <v>57</v>
      </c>
      <c r="I8" s="659" t="s">
        <v>3</v>
      </c>
      <c r="J8" s="657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125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127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129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5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9">
        <f t="shared" si="0"/>
        <v>100</v>
      </c>
      <c r="E13" s="730">
        <v>45146</v>
      </c>
      <c r="F13" s="729">
        <f t="shared" si="1"/>
        <v>100</v>
      </c>
      <c r="G13" s="708" t="s">
        <v>139</v>
      </c>
      <c r="H13" s="709">
        <v>48</v>
      </c>
      <c r="I13" s="73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9">
        <f t="shared" si="0"/>
        <v>20</v>
      </c>
      <c r="E14" s="730">
        <v>45146</v>
      </c>
      <c r="F14" s="729">
        <f t="shared" si="1"/>
        <v>20</v>
      </c>
      <c r="G14" s="708" t="s">
        <v>140</v>
      </c>
      <c r="H14" s="709">
        <v>48</v>
      </c>
      <c r="I14" s="73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9">
        <f t="shared" si="0"/>
        <v>1000</v>
      </c>
      <c r="E15" s="730">
        <v>45147</v>
      </c>
      <c r="F15" s="729">
        <f t="shared" si="1"/>
        <v>1000</v>
      </c>
      <c r="G15" s="708" t="s">
        <v>141</v>
      </c>
      <c r="H15" s="709">
        <v>35</v>
      </c>
      <c r="I15" s="73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9">
        <f>10*C16</f>
        <v>40</v>
      </c>
      <c r="E16" s="730">
        <v>45150</v>
      </c>
      <c r="F16" s="729">
        <f t="shared" si="1"/>
        <v>40</v>
      </c>
      <c r="G16" s="708" t="s">
        <v>142</v>
      </c>
      <c r="H16" s="709">
        <v>48</v>
      </c>
      <c r="I16" s="73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9">
        <f t="shared" ref="D17:D72" si="5">10*C17</f>
        <v>20</v>
      </c>
      <c r="E17" s="730">
        <v>45152</v>
      </c>
      <c r="F17" s="729">
        <f t="shared" si="1"/>
        <v>20</v>
      </c>
      <c r="G17" s="708" t="s">
        <v>145</v>
      </c>
      <c r="H17" s="709">
        <v>48</v>
      </c>
      <c r="I17" s="73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9">
        <f t="shared" si="5"/>
        <v>200</v>
      </c>
      <c r="E18" s="730">
        <v>45152</v>
      </c>
      <c r="F18" s="729">
        <f t="shared" si="1"/>
        <v>200</v>
      </c>
      <c r="G18" s="708" t="s">
        <v>146</v>
      </c>
      <c r="H18" s="709">
        <v>35</v>
      </c>
      <c r="I18" s="73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9">
        <f t="shared" si="5"/>
        <v>10</v>
      </c>
      <c r="E19" s="730">
        <v>45154</v>
      </c>
      <c r="F19" s="729">
        <f t="shared" si="1"/>
        <v>10</v>
      </c>
      <c r="G19" s="708" t="s">
        <v>147</v>
      </c>
      <c r="H19" s="709">
        <v>48</v>
      </c>
      <c r="I19" s="73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9">
        <f t="shared" si="5"/>
        <v>400</v>
      </c>
      <c r="E20" s="730">
        <v>45157</v>
      </c>
      <c r="F20" s="729">
        <f t="shared" si="1"/>
        <v>400</v>
      </c>
      <c r="G20" s="708" t="s">
        <v>149</v>
      </c>
      <c r="H20" s="709">
        <v>35</v>
      </c>
      <c r="I20" s="73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9">
        <f t="shared" si="5"/>
        <v>40</v>
      </c>
      <c r="E21" s="730">
        <v>45159</v>
      </c>
      <c r="F21" s="729">
        <f t="shared" si="1"/>
        <v>40</v>
      </c>
      <c r="G21" s="708" t="s">
        <v>150</v>
      </c>
      <c r="H21" s="709">
        <v>48</v>
      </c>
      <c r="I21" s="73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9">
        <f t="shared" si="5"/>
        <v>80</v>
      </c>
      <c r="E22" s="730">
        <v>45162</v>
      </c>
      <c r="F22" s="729">
        <f t="shared" si="1"/>
        <v>80</v>
      </c>
      <c r="G22" s="708" t="s">
        <v>153</v>
      </c>
      <c r="H22" s="709">
        <v>48</v>
      </c>
      <c r="I22" s="73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9">
        <f t="shared" si="5"/>
        <v>20</v>
      </c>
      <c r="E23" s="732">
        <v>45164</v>
      </c>
      <c r="F23" s="729">
        <f t="shared" si="1"/>
        <v>20</v>
      </c>
      <c r="G23" s="708" t="s">
        <v>154</v>
      </c>
      <c r="H23" s="709">
        <v>48</v>
      </c>
      <c r="I23" s="73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9">
        <f t="shared" si="5"/>
        <v>10</v>
      </c>
      <c r="E24" s="732">
        <v>45171</v>
      </c>
      <c r="F24" s="729">
        <f t="shared" si="1"/>
        <v>10</v>
      </c>
      <c r="G24" s="708" t="s">
        <v>155</v>
      </c>
      <c r="H24" s="709">
        <v>48</v>
      </c>
      <c r="I24" s="731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9">
        <f t="shared" si="5"/>
        <v>0</v>
      </c>
      <c r="E25" s="732"/>
      <c r="F25" s="729">
        <f t="shared" si="1"/>
        <v>0</v>
      </c>
      <c r="G25" s="708"/>
      <c r="H25" s="709"/>
      <c r="I25" s="78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6">
        <v>45173</v>
      </c>
      <c r="F26" s="578">
        <f t="shared" si="1"/>
        <v>10</v>
      </c>
      <c r="G26" s="495" t="s">
        <v>163</v>
      </c>
      <c r="H26" s="345">
        <v>48</v>
      </c>
      <c r="I26" s="716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6">
        <v>45177</v>
      </c>
      <c r="F27" s="578">
        <f t="shared" si="1"/>
        <v>200</v>
      </c>
      <c r="G27" s="495" t="s">
        <v>165</v>
      </c>
      <c r="H27" s="345">
        <v>35</v>
      </c>
      <c r="I27" s="716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6">
        <v>45178</v>
      </c>
      <c r="F28" s="578">
        <f t="shared" si="1"/>
        <v>10</v>
      </c>
      <c r="G28" s="495" t="s">
        <v>167</v>
      </c>
      <c r="H28" s="345">
        <v>48</v>
      </c>
      <c r="I28" s="716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6">
        <v>45178</v>
      </c>
      <c r="F29" s="578">
        <f t="shared" si="1"/>
        <v>300</v>
      </c>
      <c r="G29" s="495" t="s">
        <v>168</v>
      </c>
      <c r="H29" s="345">
        <v>35</v>
      </c>
      <c r="I29" s="716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6">
        <v>45178</v>
      </c>
      <c r="F30" s="578">
        <f t="shared" si="1"/>
        <v>30</v>
      </c>
      <c r="G30" s="495" t="s">
        <v>169</v>
      </c>
      <c r="H30" s="345">
        <v>48</v>
      </c>
      <c r="I30" s="716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6">
        <v>45180</v>
      </c>
      <c r="F31" s="578">
        <f t="shared" si="1"/>
        <v>10</v>
      </c>
      <c r="G31" s="495" t="s">
        <v>170</v>
      </c>
      <c r="H31" s="345">
        <v>48</v>
      </c>
      <c r="I31" s="716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6">
        <v>45180</v>
      </c>
      <c r="F32" s="578">
        <f t="shared" si="1"/>
        <v>100</v>
      </c>
      <c r="G32" s="495" t="s">
        <v>171</v>
      </c>
      <c r="H32" s="345">
        <v>48</v>
      </c>
      <c r="I32" s="716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6">
        <v>45182</v>
      </c>
      <c r="F33" s="578">
        <f t="shared" si="1"/>
        <v>40</v>
      </c>
      <c r="G33" s="495" t="s">
        <v>172</v>
      </c>
      <c r="H33" s="345">
        <v>48</v>
      </c>
      <c r="I33" s="716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6">
        <v>45187</v>
      </c>
      <c r="F34" s="578">
        <f t="shared" si="1"/>
        <v>60</v>
      </c>
      <c r="G34" s="495" t="s">
        <v>173</v>
      </c>
      <c r="H34" s="345">
        <v>48</v>
      </c>
      <c r="I34" s="716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6">
        <v>45188</v>
      </c>
      <c r="F35" s="578">
        <f t="shared" si="1"/>
        <v>10</v>
      </c>
      <c r="G35" s="495" t="s">
        <v>174</v>
      </c>
      <c r="H35" s="345">
        <v>48</v>
      </c>
      <c r="I35" s="716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6">
        <v>45191</v>
      </c>
      <c r="F36" s="578">
        <f t="shared" si="1"/>
        <v>100</v>
      </c>
      <c r="G36" s="495" t="s">
        <v>176</v>
      </c>
      <c r="H36" s="345">
        <v>48</v>
      </c>
      <c r="I36" s="716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6">
        <v>45192</v>
      </c>
      <c r="F37" s="578">
        <f t="shared" si="1"/>
        <v>50</v>
      </c>
      <c r="G37" s="495" t="s">
        <v>179</v>
      </c>
      <c r="H37" s="345">
        <v>48</v>
      </c>
      <c r="I37" s="716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6">
        <v>45194</v>
      </c>
      <c r="F38" s="578">
        <f t="shared" si="1"/>
        <v>20</v>
      </c>
      <c r="G38" s="495" t="s">
        <v>175</v>
      </c>
      <c r="H38" s="345">
        <v>48</v>
      </c>
      <c r="I38" s="716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6">
        <v>45194</v>
      </c>
      <c r="F39" s="578">
        <f t="shared" si="1"/>
        <v>500</v>
      </c>
      <c r="G39" s="495" t="s">
        <v>178</v>
      </c>
      <c r="H39" s="69">
        <v>35</v>
      </c>
      <c r="I39" s="716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6">
        <v>45194</v>
      </c>
      <c r="F40" s="578">
        <f t="shared" si="1"/>
        <v>200</v>
      </c>
      <c r="G40" s="495" t="s">
        <v>178</v>
      </c>
      <c r="H40" s="69">
        <v>35</v>
      </c>
      <c r="I40" s="716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6">
        <v>45195</v>
      </c>
      <c r="F41" s="578">
        <f t="shared" si="1"/>
        <v>20</v>
      </c>
      <c r="G41" s="495" t="s">
        <v>180</v>
      </c>
      <c r="H41" s="345">
        <v>48</v>
      </c>
      <c r="I41" s="716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6">
        <v>45194</v>
      </c>
      <c r="F42" s="578">
        <f t="shared" si="1"/>
        <v>100</v>
      </c>
      <c r="G42" s="495" t="s">
        <v>181</v>
      </c>
      <c r="H42" s="345">
        <v>48</v>
      </c>
      <c r="I42" s="716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6">
        <v>45195</v>
      </c>
      <c r="F43" s="578">
        <f t="shared" si="1"/>
        <v>50</v>
      </c>
      <c r="G43" s="495" t="s">
        <v>182</v>
      </c>
      <c r="H43" s="345">
        <v>48</v>
      </c>
      <c r="I43" s="716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6">
        <v>45197</v>
      </c>
      <c r="F44" s="578">
        <f t="shared" si="1"/>
        <v>20</v>
      </c>
      <c r="G44" s="495" t="s">
        <v>183</v>
      </c>
      <c r="H44" s="345">
        <v>48</v>
      </c>
      <c r="I44" s="716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6">
        <v>45199</v>
      </c>
      <c r="F45" s="578">
        <f t="shared" si="1"/>
        <v>20</v>
      </c>
      <c r="G45" s="495" t="s">
        <v>185</v>
      </c>
      <c r="H45" s="345">
        <v>48</v>
      </c>
      <c r="I45" s="716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6">
        <v>45199</v>
      </c>
      <c r="F46" s="578">
        <f t="shared" si="1"/>
        <v>60</v>
      </c>
      <c r="G46" s="495" t="s">
        <v>186</v>
      </c>
      <c r="H46" s="345">
        <v>48</v>
      </c>
      <c r="I46" s="716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6">
        <v>45201</v>
      </c>
      <c r="F47" s="578">
        <f t="shared" si="1"/>
        <v>80</v>
      </c>
      <c r="G47" s="495" t="s">
        <v>187</v>
      </c>
      <c r="H47" s="345">
        <v>48</v>
      </c>
      <c r="I47" s="716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6"/>
      <c r="F48" s="578">
        <f t="shared" si="1"/>
        <v>0</v>
      </c>
      <c r="G48" s="495"/>
      <c r="H48" s="345"/>
      <c r="I48" s="997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4">
        <f t="shared" si="5"/>
        <v>300</v>
      </c>
      <c r="E49" s="1025">
        <v>45202</v>
      </c>
      <c r="F49" s="734">
        <f t="shared" si="1"/>
        <v>300</v>
      </c>
      <c r="G49" s="688" t="s">
        <v>199</v>
      </c>
      <c r="H49" s="689">
        <v>35</v>
      </c>
      <c r="I49" s="1026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4">
        <f t="shared" si="5"/>
        <v>80</v>
      </c>
      <c r="E50" s="1025">
        <v>45205</v>
      </c>
      <c r="F50" s="734">
        <f t="shared" si="1"/>
        <v>80</v>
      </c>
      <c r="G50" s="688" t="s">
        <v>202</v>
      </c>
      <c r="H50" s="689">
        <v>0</v>
      </c>
      <c r="I50" s="1026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4">
        <f t="shared" si="5"/>
        <v>70</v>
      </c>
      <c r="E51" s="1025">
        <v>45206</v>
      </c>
      <c r="F51" s="734">
        <f t="shared" si="1"/>
        <v>70</v>
      </c>
      <c r="G51" s="688" t="s">
        <v>203</v>
      </c>
      <c r="H51" s="689">
        <v>0</v>
      </c>
      <c r="I51" s="1026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4">
        <f t="shared" si="5"/>
        <v>60</v>
      </c>
      <c r="E52" s="1025">
        <v>45208</v>
      </c>
      <c r="F52" s="734">
        <f t="shared" si="1"/>
        <v>60</v>
      </c>
      <c r="G52" s="688" t="s">
        <v>209</v>
      </c>
      <c r="H52" s="689">
        <v>0</v>
      </c>
      <c r="I52" s="1026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4">
        <f t="shared" si="5"/>
        <v>70</v>
      </c>
      <c r="E53" s="1025">
        <v>45211</v>
      </c>
      <c r="F53" s="734">
        <f t="shared" si="1"/>
        <v>70</v>
      </c>
      <c r="G53" s="688" t="s">
        <v>211</v>
      </c>
      <c r="H53" s="689">
        <v>0</v>
      </c>
      <c r="I53" s="1026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0">
        <f t="shared" si="5"/>
        <v>60</v>
      </c>
      <c r="E54" s="1027">
        <v>45212</v>
      </c>
      <c r="F54" s="710">
        <f t="shared" si="1"/>
        <v>60</v>
      </c>
      <c r="G54" s="711" t="s">
        <v>214</v>
      </c>
      <c r="H54" s="712">
        <v>0</v>
      </c>
      <c r="I54" s="1026">
        <f t="shared" si="4"/>
        <v>9180</v>
      </c>
      <c r="J54" s="59">
        <f t="shared" si="2"/>
        <v>0</v>
      </c>
    </row>
    <row r="55" spans="1:10" ht="15.75" x14ac:dyDescent="0.25">
      <c r="A55" s="1060" t="s">
        <v>213</v>
      </c>
      <c r="B55" s="1061">
        <f t="shared" si="3"/>
        <v>888</v>
      </c>
      <c r="C55" s="822">
        <v>30</v>
      </c>
      <c r="D55" s="1062">
        <f t="shared" si="5"/>
        <v>300</v>
      </c>
      <c r="E55" s="1063">
        <v>45214</v>
      </c>
      <c r="F55" s="1062">
        <f t="shared" si="1"/>
        <v>300</v>
      </c>
      <c r="G55" s="1064" t="s">
        <v>215</v>
      </c>
      <c r="H55" s="712">
        <v>36</v>
      </c>
      <c r="I55" s="1026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0">
        <f t="shared" si="5"/>
        <v>70</v>
      </c>
      <c r="E56" s="1027">
        <v>45213</v>
      </c>
      <c r="F56" s="710">
        <f t="shared" si="1"/>
        <v>70</v>
      </c>
      <c r="G56" s="711" t="s">
        <v>216</v>
      </c>
      <c r="H56" s="712">
        <v>0</v>
      </c>
      <c r="I56" s="1026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0">
        <f t="shared" si="5"/>
        <v>10</v>
      </c>
      <c r="E57" s="1027">
        <v>45215</v>
      </c>
      <c r="F57" s="710">
        <f t="shared" si="1"/>
        <v>10</v>
      </c>
      <c r="G57" s="711" t="s">
        <v>217</v>
      </c>
      <c r="H57" s="712">
        <v>48</v>
      </c>
      <c r="I57" s="1026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0">
        <f t="shared" si="5"/>
        <v>100</v>
      </c>
      <c r="E58" s="1027">
        <v>45215</v>
      </c>
      <c r="F58" s="710">
        <f t="shared" si="1"/>
        <v>100</v>
      </c>
      <c r="G58" s="711" t="s">
        <v>218</v>
      </c>
      <c r="H58" s="712">
        <v>0</v>
      </c>
      <c r="I58" s="1026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0">
        <f t="shared" si="5"/>
        <v>300</v>
      </c>
      <c r="E59" s="1027">
        <v>45215</v>
      </c>
      <c r="F59" s="710">
        <f t="shared" si="1"/>
        <v>300</v>
      </c>
      <c r="G59" s="711" t="s">
        <v>219</v>
      </c>
      <c r="H59" s="712">
        <v>36</v>
      </c>
      <c r="I59" s="1026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0">
        <f t="shared" si="5"/>
        <v>100</v>
      </c>
      <c r="E60" s="1027">
        <v>45216</v>
      </c>
      <c r="F60" s="710">
        <f t="shared" si="1"/>
        <v>100</v>
      </c>
      <c r="G60" s="711" t="s">
        <v>220</v>
      </c>
      <c r="H60" s="712">
        <v>47</v>
      </c>
      <c r="I60" s="1026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0">
        <f t="shared" si="5"/>
        <v>50</v>
      </c>
      <c r="E61" s="1027">
        <v>45218</v>
      </c>
      <c r="F61" s="710">
        <f t="shared" si="1"/>
        <v>50</v>
      </c>
      <c r="G61" s="711" t="s">
        <v>222</v>
      </c>
      <c r="H61" s="712">
        <v>48</v>
      </c>
      <c r="I61" s="1026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0">
        <f t="shared" si="5"/>
        <v>100</v>
      </c>
      <c r="E62" s="1027">
        <v>45218</v>
      </c>
      <c r="F62" s="710">
        <f t="shared" si="1"/>
        <v>100</v>
      </c>
      <c r="G62" s="711" t="s">
        <v>223</v>
      </c>
      <c r="H62" s="712">
        <v>0</v>
      </c>
      <c r="I62" s="1026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0">
        <f t="shared" si="5"/>
        <v>100</v>
      </c>
      <c r="E63" s="1027">
        <v>45218</v>
      </c>
      <c r="F63" s="710">
        <f t="shared" si="1"/>
        <v>100</v>
      </c>
      <c r="G63" s="711" t="s">
        <v>224</v>
      </c>
      <c r="H63" s="712">
        <v>35</v>
      </c>
      <c r="I63" s="1026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0">
        <f t="shared" si="5"/>
        <v>1000</v>
      </c>
      <c r="E64" s="1027">
        <v>45218</v>
      </c>
      <c r="F64" s="710">
        <f t="shared" si="1"/>
        <v>1000</v>
      </c>
      <c r="G64" s="711" t="s">
        <v>225</v>
      </c>
      <c r="H64" s="712">
        <v>35</v>
      </c>
      <c r="I64" s="1026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0">
        <f t="shared" si="5"/>
        <v>50</v>
      </c>
      <c r="E65" s="1027">
        <v>45220</v>
      </c>
      <c r="F65" s="710">
        <f t="shared" si="1"/>
        <v>50</v>
      </c>
      <c r="G65" s="711" t="s">
        <v>228</v>
      </c>
      <c r="H65" s="712">
        <v>0</v>
      </c>
      <c r="I65" s="1026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0">
        <f t="shared" si="5"/>
        <v>20</v>
      </c>
      <c r="E66" s="1027">
        <v>45220</v>
      </c>
      <c r="F66" s="710">
        <f t="shared" si="1"/>
        <v>20</v>
      </c>
      <c r="G66" s="711" t="s">
        <v>230</v>
      </c>
      <c r="H66" s="712">
        <v>48</v>
      </c>
      <c r="I66" s="1026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4">
        <f t="shared" si="5"/>
        <v>70</v>
      </c>
      <c r="E67" s="1025">
        <v>45222</v>
      </c>
      <c r="F67" s="734">
        <f t="shared" si="1"/>
        <v>70</v>
      </c>
      <c r="G67" s="688" t="s">
        <v>232</v>
      </c>
      <c r="H67" s="689">
        <v>0</v>
      </c>
      <c r="I67" s="1026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4">
        <f t="shared" si="5"/>
        <v>50</v>
      </c>
      <c r="E68" s="1025">
        <v>45224</v>
      </c>
      <c r="F68" s="734">
        <f t="shared" si="1"/>
        <v>50</v>
      </c>
      <c r="G68" s="688" t="s">
        <v>236</v>
      </c>
      <c r="H68" s="689">
        <v>48</v>
      </c>
      <c r="I68" s="1026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4">
        <f t="shared" si="5"/>
        <v>50</v>
      </c>
      <c r="E69" s="1025">
        <v>45224</v>
      </c>
      <c r="F69" s="734">
        <f t="shared" si="1"/>
        <v>50</v>
      </c>
      <c r="G69" s="688" t="s">
        <v>237</v>
      </c>
      <c r="H69" s="689">
        <v>0</v>
      </c>
      <c r="I69" s="1026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4">
        <f t="shared" si="5"/>
        <v>50</v>
      </c>
      <c r="E70" s="1025">
        <v>45225</v>
      </c>
      <c r="F70" s="734">
        <f t="shared" si="1"/>
        <v>50</v>
      </c>
      <c r="G70" s="688" t="s">
        <v>239</v>
      </c>
      <c r="H70" s="689">
        <v>0</v>
      </c>
      <c r="I70" s="1026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4">
        <f t="shared" si="5"/>
        <v>60</v>
      </c>
      <c r="E71" s="1025">
        <v>45226</v>
      </c>
      <c r="F71" s="734">
        <f t="shared" si="1"/>
        <v>60</v>
      </c>
      <c r="G71" s="688" t="s">
        <v>241</v>
      </c>
      <c r="H71" s="689">
        <v>0</v>
      </c>
      <c r="I71" s="1026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4">
        <f t="shared" si="5"/>
        <v>300</v>
      </c>
      <c r="E72" s="1025">
        <v>45226</v>
      </c>
      <c r="F72" s="734">
        <f t="shared" si="1"/>
        <v>300</v>
      </c>
      <c r="G72" s="688" t="s">
        <v>231</v>
      </c>
      <c r="H72" s="689">
        <v>35</v>
      </c>
      <c r="I72" s="1026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4"/>
      <c r="E73" s="1025"/>
      <c r="F73" s="734"/>
      <c r="G73" s="688"/>
      <c r="H73" s="689"/>
      <c r="I73" s="1073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7">
        <v>100</v>
      </c>
      <c r="E74" s="1088">
        <v>45229</v>
      </c>
      <c r="F74" s="1087">
        <v>100</v>
      </c>
      <c r="G74" s="1089" t="s">
        <v>256</v>
      </c>
      <c r="H74" s="1090">
        <v>0</v>
      </c>
      <c r="I74" s="1091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7">
        <v>10</v>
      </c>
      <c r="E75" s="1088">
        <v>45229</v>
      </c>
      <c r="F75" s="1087">
        <v>10</v>
      </c>
      <c r="G75" s="1089" t="s">
        <v>257</v>
      </c>
      <c r="H75" s="1090">
        <v>48</v>
      </c>
      <c r="I75" s="1091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7">
        <v>100</v>
      </c>
      <c r="E76" s="1088">
        <v>45232</v>
      </c>
      <c r="F76" s="1087">
        <v>100</v>
      </c>
      <c r="G76" s="1089" t="s">
        <v>265</v>
      </c>
      <c r="H76" s="1090">
        <v>48</v>
      </c>
      <c r="I76" s="1091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7">
        <v>100</v>
      </c>
      <c r="E77" s="1088">
        <v>45233</v>
      </c>
      <c r="F77" s="1087">
        <v>100</v>
      </c>
      <c r="G77" s="1089" t="s">
        <v>266</v>
      </c>
      <c r="H77" s="1090">
        <v>0</v>
      </c>
      <c r="I77" s="1091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7">
        <v>50</v>
      </c>
      <c r="E78" s="1088">
        <v>45233</v>
      </c>
      <c r="F78" s="1087">
        <v>50</v>
      </c>
      <c r="G78" s="1089" t="s">
        <v>266</v>
      </c>
      <c r="H78" s="1090">
        <v>0</v>
      </c>
      <c r="I78" s="1091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7">
        <v>10</v>
      </c>
      <c r="E79" s="1088">
        <v>45234</v>
      </c>
      <c r="F79" s="1087">
        <v>10</v>
      </c>
      <c r="G79" s="1089" t="s">
        <v>268</v>
      </c>
      <c r="H79" s="1090">
        <v>48</v>
      </c>
      <c r="I79" s="1091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7">
        <v>20</v>
      </c>
      <c r="E80" s="1088">
        <v>45236</v>
      </c>
      <c r="F80" s="1087">
        <f>D80</f>
        <v>20</v>
      </c>
      <c r="G80" s="1089" t="s">
        <v>270</v>
      </c>
      <c r="H80" s="1090">
        <v>48</v>
      </c>
      <c r="I80" s="1091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7">
        <v>100</v>
      </c>
      <c r="E81" s="1088">
        <v>45236</v>
      </c>
      <c r="F81" s="1087">
        <f t="shared" ref="F81:F171" si="9">D81</f>
        <v>100</v>
      </c>
      <c r="G81" s="1089" t="s">
        <v>271</v>
      </c>
      <c r="H81" s="1090">
        <v>0</v>
      </c>
      <c r="I81" s="1091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7">
        <v>70</v>
      </c>
      <c r="E82" s="1088">
        <v>45239</v>
      </c>
      <c r="F82" s="1087">
        <f t="shared" si="9"/>
        <v>70</v>
      </c>
      <c r="G82" s="1089" t="s">
        <v>287</v>
      </c>
      <c r="H82" s="1090">
        <v>0</v>
      </c>
      <c r="I82" s="1091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7">
        <v>80</v>
      </c>
      <c r="E83" s="1088">
        <v>45240</v>
      </c>
      <c r="F83" s="1087">
        <f t="shared" si="9"/>
        <v>80</v>
      </c>
      <c r="G83" s="1089" t="s">
        <v>290</v>
      </c>
      <c r="H83" s="1090">
        <v>0</v>
      </c>
      <c r="I83" s="1091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7">
        <v>80</v>
      </c>
      <c r="E84" s="1088">
        <v>45241</v>
      </c>
      <c r="F84" s="1087">
        <f t="shared" si="9"/>
        <v>80</v>
      </c>
      <c r="G84" s="1089" t="s">
        <v>297</v>
      </c>
      <c r="H84" s="1090">
        <v>48</v>
      </c>
      <c r="I84" s="1091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7">
        <v>80</v>
      </c>
      <c r="E85" s="1088">
        <v>45243</v>
      </c>
      <c r="F85" s="1087">
        <f t="shared" si="9"/>
        <v>80</v>
      </c>
      <c r="G85" s="1089" t="s">
        <v>304</v>
      </c>
      <c r="H85" s="1090">
        <v>0</v>
      </c>
      <c r="I85" s="1091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7">
        <v>50</v>
      </c>
      <c r="E86" s="1088">
        <v>45243</v>
      </c>
      <c r="F86" s="1087">
        <f t="shared" si="9"/>
        <v>50</v>
      </c>
      <c r="G86" s="1089" t="s">
        <v>305</v>
      </c>
      <c r="H86" s="1090">
        <v>48</v>
      </c>
      <c r="I86" s="1091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7">
        <v>10</v>
      </c>
      <c r="E87" s="1088">
        <v>45245</v>
      </c>
      <c r="F87" s="1087">
        <f t="shared" si="9"/>
        <v>10</v>
      </c>
      <c r="G87" s="1089" t="s">
        <v>315</v>
      </c>
      <c r="H87" s="1090">
        <v>48</v>
      </c>
      <c r="I87" s="1091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7">
        <v>50</v>
      </c>
      <c r="E88" s="1088">
        <v>45245</v>
      </c>
      <c r="F88" s="1087">
        <f t="shared" si="9"/>
        <v>50</v>
      </c>
      <c r="G88" s="1089" t="s">
        <v>316</v>
      </c>
      <c r="H88" s="1090">
        <v>48</v>
      </c>
      <c r="I88" s="1091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7">
        <v>100</v>
      </c>
      <c r="E89" s="1088">
        <v>45245</v>
      </c>
      <c r="F89" s="1087">
        <f t="shared" si="9"/>
        <v>100</v>
      </c>
      <c r="G89" s="1089" t="s">
        <v>317</v>
      </c>
      <c r="H89" s="1090">
        <v>0</v>
      </c>
      <c r="I89" s="1091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7">
        <v>100</v>
      </c>
      <c r="E90" s="1088">
        <v>45246</v>
      </c>
      <c r="F90" s="1087">
        <f t="shared" si="9"/>
        <v>100</v>
      </c>
      <c r="G90" s="1089" t="s">
        <v>321</v>
      </c>
      <c r="H90" s="1090">
        <v>0</v>
      </c>
      <c r="I90" s="1091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7">
        <v>100</v>
      </c>
      <c r="E91" s="1088">
        <v>45246</v>
      </c>
      <c r="F91" s="1087">
        <f t="shared" si="9"/>
        <v>100</v>
      </c>
      <c r="G91" s="1089" t="s">
        <v>321</v>
      </c>
      <c r="H91" s="1090">
        <v>0</v>
      </c>
      <c r="I91" s="1091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7">
        <v>50</v>
      </c>
      <c r="E92" s="1088">
        <v>45247</v>
      </c>
      <c r="F92" s="1087">
        <f t="shared" si="9"/>
        <v>50</v>
      </c>
      <c r="G92" s="1089" t="s">
        <v>327</v>
      </c>
      <c r="H92" s="1090">
        <v>0</v>
      </c>
      <c r="I92" s="1091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7">
        <f>C93*10</f>
        <v>100</v>
      </c>
      <c r="E93" s="1088">
        <v>45248</v>
      </c>
      <c r="F93" s="1087">
        <f t="shared" si="9"/>
        <v>100</v>
      </c>
      <c r="G93" s="1089" t="s">
        <v>332</v>
      </c>
      <c r="H93" s="1090">
        <v>0</v>
      </c>
      <c r="I93" s="1091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7">
        <f t="shared" ref="D94:D171" si="10">C94*10</f>
        <v>10</v>
      </c>
      <c r="E94" s="1088">
        <v>45248</v>
      </c>
      <c r="F94" s="1087">
        <f t="shared" si="9"/>
        <v>10</v>
      </c>
      <c r="G94" s="1089" t="s">
        <v>333</v>
      </c>
      <c r="H94" s="1090">
        <v>48</v>
      </c>
      <c r="I94" s="1091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7">
        <f t="shared" si="10"/>
        <v>50</v>
      </c>
      <c r="E95" s="1088">
        <v>45250</v>
      </c>
      <c r="F95" s="1087">
        <f t="shared" si="9"/>
        <v>50</v>
      </c>
      <c r="G95" s="1089" t="s">
        <v>336</v>
      </c>
      <c r="H95" s="1090">
        <v>48</v>
      </c>
      <c r="I95" s="1091">
        <f t="shared" ref="I95:I102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7">
        <f t="shared" si="10"/>
        <v>200</v>
      </c>
      <c r="E96" s="1088">
        <v>45253</v>
      </c>
      <c r="F96" s="1087">
        <f t="shared" si="9"/>
        <v>200</v>
      </c>
      <c r="G96" s="1089" t="s">
        <v>351</v>
      </c>
      <c r="H96" s="1090">
        <v>48</v>
      </c>
      <c r="I96" s="1091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7">
        <f t="shared" si="10"/>
        <v>500</v>
      </c>
      <c r="E97" s="1088">
        <v>45253</v>
      </c>
      <c r="F97" s="1087">
        <f t="shared" si="9"/>
        <v>500</v>
      </c>
      <c r="G97" s="1089" t="s">
        <v>352</v>
      </c>
      <c r="H97" s="1090">
        <v>35</v>
      </c>
      <c r="I97" s="1091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7">
        <f t="shared" si="10"/>
        <v>100</v>
      </c>
      <c r="E98" s="1088">
        <v>45254</v>
      </c>
      <c r="F98" s="1087">
        <f t="shared" si="9"/>
        <v>100</v>
      </c>
      <c r="G98" s="1089" t="s">
        <v>359</v>
      </c>
      <c r="H98" s="1090">
        <v>48</v>
      </c>
      <c r="I98" s="1091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7">
        <f t="shared" si="10"/>
        <v>10</v>
      </c>
      <c r="E99" s="1088">
        <v>45254</v>
      </c>
      <c r="F99" s="1087">
        <f t="shared" si="9"/>
        <v>10</v>
      </c>
      <c r="G99" s="1089" t="s">
        <v>361</v>
      </c>
      <c r="H99" s="1090">
        <v>48</v>
      </c>
      <c r="I99" s="1091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7">
        <f t="shared" si="10"/>
        <v>50</v>
      </c>
      <c r="E100" s="1088">
        <v>45255</v>
      </c>
      <c r="F100" s="1087">
        <f t="shared" si="9"/>
        <v>50</v>
      </c>
      <c r="G100" s="1089" t="s">
        <v>363</v>
      </c>
      <c r="H100" s="1090">
        <v>48</v>
      </c>
      <c r="I100" s="1091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7">
        <f t="shared" si="10"/>
        <v>100</v>
      </c>
      <c r="E101" s="1088">
        <v>45255</v>
      </c>
      <c r="F101" s="1087">
        <f t="shared" si="9"/>
        <v>100</v>
      </c>
      <c r="G101" s="1089" t="s">
        <v>364</v>
      </c>
      <c r="H101" s="1090">
        <v>35</v>
      </c>
      <c r="I101" s="1091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7">
        <f t="shared" si="10"/>
        <v>0</v>
      </c>
      <c r="E102" s="1088"/>
      <c r="F102" s="1087">
        <f t="shared" si="9"/>
        <v>0</v>
      </c>
      <c r="G102" s="1089"/>
      <c r="H102" s="1090"/>
      <c r="I102" s="118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397</v>
      </c>
      <c r="C103" s="15">
        <v>5</v>
      </c>
      <c r="D103" s="729">
        <f t="shared" ref="D103:D143" si="13">C103*10</f>
        <v>50</v>
      </c>
      <c r="E103" s="732">
        <v>45260</v>
      </c>
      <c r="F103" s="729">
        <f t="shared" ref="F103:F144" si="14">D103</f>
        <v>50</v>
      </c>
      <c r="G103" s="708" t="s">
        <v>632</v>
      </c>
      <c r="H103" s="709">
        <v>0</v>
      </c>
      <c r="I103" s="731">
        <f t="shared" ref="I103:I143" si="15">I102-F103</f>
        <v>3970</v>
      </c>
      <c r="J103" s="59">
        <f t="shared" si="12"/>
        <v>0</v>
      </c>
    </row>
    <row r="104" spans="2:10" x14ac:dyDescent="0.25">
      <c r="B104" s="171">
        <f t="shared" si="6"/>
        <v>392</v>
      </c>
      <c r="C104" s="15">
        <v>5</v>
      </c>
      <c r="D104" s="729">
        <f t="shared" si="13"/>
        <v>50</v>
      </c>
      <c r="E104" s="732">
        <v>45261</v>
      </c>
      <c r="F104" s="729">
        <f t="shared" si="14"/>
        <v>50</v>
      </c>
      <c r="G104" s="708" t="s">
        <v>640</v>
      </c>
      <c r="H104" s="709">
        <v>0</v>
      </c>
      <c r="I104" s="731">
        <f t="shared" si="15"/>
        <v>3920</v>
      </c>
      <c r="J104" s="59">
        <f t="shared" si="12"/>
        <v>0</v>
      </c>
    </row>
    <row r="105" spans="2:10" x14ac:dyDescent="0.25">
      <c r="B105" s="171">
        <f t="shared" si="6"/>
        <v>385</v>
      </c>
      <c r="C105" s="15">
        <v>7</v>
      </c>
      <c r="D105" s="729">
        <f t="shared" si="13"/>
        <v>70</v>
      </c>
      <c r="E105" s="732">
        <v>45264</v>
      </c>
      <c r="F105" s="729">
        <f t="shared" si="14"/>
        <v>70</v>
      </c>
      <c r="G105" s="708" t="s">
        <v>656</v>
      </c>
      <c r="H105" s="709">
        <v>0</v>
      </c>
      <c r="I105" s="731">
        <f t="shared" si="15"/>
        <v>3850</v>
      </c>
      <c r="J105" s="59">
        <f t="shared" si="12"/>
        <v>0</v>
      </c>
    </row>
    <row r="106" spans="2:10" x14ac:dyDescent="0.25">
      <c r="B106" s="171">
        <f t="shared" si="6"/>
        <v>380</v>
      </c>
      <c r="C106" s="15">
        <v>5</v>
      </c>
      <c r="D106" s="729">
        <f t="shared" si="13"/>
        <v>50</v>
      </c>
      <c r="E106" s="732">
        <v>45267</v>
      </c>
      <c r="F106" s="729">
        <f t="shared" si="14"/>
        <v>50</v>
      </c>
      <c r="G106" s="708" t="s">
        <v>689</v>
      </c>
      <c r="H106" s="709">
        <v>0</v>
      </c>
      <c r="I106" s="731">
        <f t="shared" si="15"/>
        <v>3800</v>
      </c>
      <c r="J106" s="59">
        <f t="shared" si="12"/>
        <v>0</v>
      </c>
    </row>
    <row r="107" spans="2:10" x14ac:dyDescent="0.25">
      <c r="B107" s="171">
        <f t="shared" si="6"/>
        <v>375</v>
      </c>
      <c r="C107" s="15">
        <v>5</v>
      </c>
      <c r="D107" s="729">
        <f t="shared" si="13"/>
        <v>50</v>
      </c>
      <c r="E107" s="732">
        <v>45268</v>
      </c>
      <c r="F107" s="729">
        <f t="shared" si="14"/>
        <v>50</v>
      </c>
      <c r="G107" s="708" t="s">
        <v>699</v>
      </c>
      <c r="H107" s="709">
        <v>0</v>
      </c>
      <c r="I107" s="731">
        <f t="shared" si="15"/>
        <v>3750</v>
      </c>
      <c r="J107" s="59">
        <f t="shared" si="12"/>
        <v>0</v>
      </c>
    </row>
    <row r="108" spans="2:10" x14ac:dyDescent="0.25">
      <c r="B108" s="171">
        <f t="shared" si="6"/>
        <v>355</v>
      </c>
      <c r="C108" s="15">
        <v>20</v>
      </c>
      <c r="D108" s="729">
        <f t="shared" si="13"/>
        <v>200</v>
      </c>
      <c r="E108" s="732">
        <v>45269</v>
      </c>
      <c r="F108" s="729">
        <f t="shared" si="14"/>
        <v>200</v>
      </c>
      <c r="G108" s="708" t="s">
        <v>712</v>
      </c>
      <c r="H108" s="709">
        <v>0</v>
      </c>
      <c r="I108" s="731">
        <f t="shared" si="15"/>
        <v>3550</v>
      </c>
      <c r="J108" s="59">
        <f t="shared" si="12"/>
        <v>0</v>
      </c>
    </row>
    <row r="109" spans="2:10" x14ac:dyDescent="0.25">
      <c r="B109" s="171">
        <f t="shared" si="6"/>
        <v>335</v>
      </c>
      <c r="C109" s="15">
        <v>20</v>
      </c>
      <c r="D109" s="729">
        <f t="shared" si="13"/>
        <v>200</v>
      </c>
      <c r="E109" s="732">
        <v>45271</v>
      </c>
      <c r="F109" s="729">
        <f t="shared" si="14"/>
        <v>200</v>
      </c>
      <c r="G109" s="708" t="s">
        <v>724</v>
      </c>
      <c r="H109" s="709">
        <v>0</v>
      </c>
      <c r="I109" s="731">
        <f t="shared" si="15"/>
        <v>3350</v>
      </c>
      <c r="J109" s="59">
        <f t="shared" si="12"/>
        <v>0</v>
      </c>
    </row>
    <row r="110" spans="2:10" x14ac:dyDescent="0.25">
      <c r="B110" s="171">
        <f t="shared" si="6"/>
        <v>329</v>
      </c>
      <c r="C110" s="15">
        <v>6</v>
      </c>
      <c r="D110" s="729">
        <f t="shared" si="13"/>
        <v>60</v>
      </c>
      <c r="E110" s="732">
        <v>45272</v>
      </c>
      <c r="F110" s="729">
        <f t="shared" si="14"/>
        <v>60</v>
      </c>
      <c r="G110" s="708" t="s">
        <v>727</v>
      </c>
      <c r="H110" s="709">
        <v>0</v>
      </c>
      <c r="I110" s="731">
        <f t="shared" si="15"/>
        <v>3290</v>
      </c>
      <c r="J110" s="59">
        <f t="shared" si="12"/>
        <v>0</v>
      </c>
    </row>
    <row r="111" spans="2:10" x14ac:dyDescent="0.25">
      <c r="B111" s="171">
        <f t="shared" si="6"/>
        <v>319</v>
      </c>
      <c r="C111" s="15">
        <v>10</v>
      </c>
      <c r="D111" s="729">
        <f t="shared" si="13"/>
        <v>100</v>
      </c>
      <c r="E111" s="732">
        <v>45274</v>
      </c>
      <c r="F111" s="729">
        <f t="shared" si="14"/>
        <v>100</v>
      </c>
      <c r="G111" s="708" t="s">
        <v>753</v>
      </c>
      <c r="H111" s="709">
        <v>0</v>
      </c>
      <c r="I111" s="731">
        <f t="shared" si="15"/>
        <v>3190</v>
      </c>
      <c r="J111" s="59">
        <f t="shared" si="12"/>
        <v>0</v>
      </c>
    </row>
    <row r="112" spans="2:10" x14ac:dyDescent="0.25">
      <c r="B112" s="171">
        <f t="shared" si="6"/>
        <v>309</v>
      </c>
      <c r="C112" s="15">
        <v>10</v>
      </c>
      <c r="D112" s="729">
        <f t="shared" si="13"/>
        <v>100</v>
      </c>
      <c r="E112" s="732">
        <v>45276</v>
      </c>
      <c r="F112" s="729">
        <f t="shared" si="14"/>
        <v>100</v>
      </c>
      <c r="G112" s="708" t="s">
        <v>779</v>
      </c>
      <c r="H112" s="709">
        <v>0</v>
      </c>
      <c r="I112" s="731">
        <f t="shared" si="15"/>
        <v>3090</v>
      </c>
      <c r="J112" s="59">
        <f t="shared" si="12"/>
        <v>0</v>
      </c>
    </row>
    <row r="113" spans="2:10" x14ac:dyDescent="0.25">
      <c r="B113" s="171">
        <f t="shared" si="6"/>
        <v>294</v>
      </c>
      <c r="C113" s="15">
        <v>15</v>
      </c>
      <c r="D113" s="729">
        <f t="shared" si="13"/>
        <v>150</v>
      </c>
      <c r="E113" s="732">
        <v>45277</v>
      </c>
      <c r="F113" s="729">
        <f t="shared" si="14"/>
        <v>150</v>
      </c>
      <c r="G113" s="708" t="s">
        <v>791</v>
      </c>
      <c r="H113" s="709">
        <v>0</v>
      </c>
      <c r="I113" s="731">
        <f t="shared" si="15"/>
        <v>2940</v>
      </c>
      <c r="J113" s="59">
        <f t="shared" si="12"/>
        <v>0</v>
      </c>
    </row>
    <row r="114" spans="2:10" x14ac:dyDescent="0.25">
      <c r="B114" s="171">
        <f t="shared" si="6"/>
        <v>289</v>
      </c>
      <c r="C114" s="15">
        <v>5</v>
      </c>
      <c r="D114" s="729">
        <f t="shared" si="13"/>
        <v>50</v>
      </c>
      <c r="E114" s="732">
        <v>45279</v>
      </c>
      <c r="F114" s="729">
        <f t="shared" si="14"/>
        <v>50</v>
      </c>
      <c r="G114" s="708" t="s">
        <v>800</v>
      </c>
      <c r="H114" s="709">
        <v>0</v>
      </c>
      <c r="I114" s="731">
        <f t="shared" si="15"/>
        <v>2890</v>
      </c>
      <c r="J114" s="59">
        <f t="shared" si="12"/>
        <v>0</v>
      </c>
    </row>
    <row r="115" spans="2:10" x14ac:dyDescent="0.25">
      <c r="B115" s="171">
        <f t="shared" si="6"/>
        <v>269</v>
      </c>
      <c r="C115" s="15">
        <v>20</v>
      </c>
      <c r="D115" s="729">
        <f t="shared" si="13"/>
        <v>200</v>
      </c>
      <c r="E115" s="732">
        <v>45280</v>
      </c>
      <c r="F115" s="729">
        <f t="shared" si="14"/>
        <v>200</v>
      </c>
      <c r="G115" s="708" t="s">
        <v>781</v>
      </c>
      <c r="H115" s="709">
        <v>0</v>
      </c>
      <c r="I115" s="731">
        <f t="shared" si="15"/>
        <v>2690</v>
      </c>
      <c r="J115" s="59">
        <f t="shared" si="12"/>
        <v>0</v>
      </c>
    </row>
    <row r="116" spans="2:10" x14ac:dyDescent="0.25">
      <c r="B116" s="171">
        <f t="shared" si="6"/>
        <v>259</v>
      </c>
      <c r="C116" s="15">
        <v>10</v>
      </c>
      <c r="D116" s="729">
        <f t="shared" si="13"/>
        <v>100</v>
      </c>
      <c r="E116" s="732">
        <v>45282</v>
      </c>
      <c r="F116" s="729">
        <f t="shared" si="14"/>
        <v>100</v>
      </c>
      <c r="G116" s="708" t="s">
        <v>850</v>
      </c>
      <c r="H116" s="709">
        <v>0</v>
      </c>
      <c r="I116" s="731">
        <f t="shared" si="15"/>
        <v>2590</v>
      </c>
      <c r="J116" s="59">
        <f t="shared" si="12"/>
        <v>0</v>
      </c>
    </row>
    <row r="117" spans="2:10" x14ac:dyDescent="0.25">
      <c r="B117" s="171">
        <f t="shared" si="6"/>
        <v>249</v>
      </c>
      <c r="C117" s="15">
        <v>10</v>
      </c>
      <c r="D117" s="729">
        <f t="shared" si="13"/>
        <v>100</v>
      </c>
      <c r="E117" s="732">
        <v>45283</v>
      </c>
      <c r="F117" s="729">
        <f t="shared" si="14"/>
        <v>100</v>
      </c>
      <c r="G117" s="708" t="s">
        <v>862</v>
      </c>
      <c r="H117" s="709">
        <v>0</v>
      </c>
      <c r="I117" s="731">
        <f t="shared" si="15"/>
        <v>2490</v>
      </c>
      <c r="J117" s="59">
        <f t="shared" si="12"/>
        <v>0</v>
      </c>
    </row>
    <row r="118" spans="2:10" x14ac:dyDescent="0.25">
      <c r="B118" s="171">
        <f t="shared" si="6"/>
        <v>239</v>
      </c>
      <c r="C118" s="15">
        <v>10</v>
      </c>
      <c r="D118" s="729">
        <f t="shared" si="13"/>
        <v>100</v>
      </c>
      <c r="E118" s="732">
        <v>45288</v>
      </c>
      <c r="F118" s="729">
        <f t="shared" si="14"/>
        <v>100</v>
      </c>
      <c r="G118" s="708" t="s">
        <v>900</v>
      </c>
      <c r="H118" s="709">
        <v>0</v>
      </c>
      <c r="I118" s="731">
        <f t="shared" si="15"/>
        <v>2390</v>
      </c>
      <c r="J118" s="59">
        <f t="shared" si="12"/>
        <v>0</v>
      </c>
    </row>
    <row r="119" spans="2:10" x14ac:dyDescent="0.25">
      <c r="B119" s="171">
        <f t="shared" si="6"/>
        <v>229</v>
      </c>
      <c r="C119" s="15">
        <v>10</v>
      </c>
      <c r="D119" s="729">
        <f t="shared" si="13"/>
        <v>100</v>
      </c>
      <c r="E119" s="732">
        <v>45261</v>
      </c>
      <c r="F119" s="729">
        <f t="shared" si="14"/>
        <v>100</v>
      </c>
      <c r="G119" s="708" t="s">
        <v>646</v>
      </c>
      <c r="H119" s="709">
        <v>35</v>
      </c>
      <c r="I119" s="731">
        <f t="shared" si="15"/>
        <v>2290</v>
      </c>
      <c r="J119" s="59">
        <f t="shared" si="12"/>
        <v>3500</v>
      </c>
    </row>
    <row r="120" spans="2:10" x14ac:dyDescent="0.25">
      <c r="B120" s="171">
        <f t="shared" si="6"/>
        <v>224</v>
      </c>
      <c r="C120" s="15">
        <v>5</v>
      </c>
      <c r="D120" s="729">
        <f t="shared" si="13"/>
        <v>50</v>
      </c>
      <c r="E120" s="732">
        <v>45265</v>
      </c>
      <c r="F120" s="729">
        <f t="shared" si="14"/>
        <v>50</v>
      </c>
      <c r="G120" s="708" t="s">
        <v>672</v>
      </c>
      <c r="H120" s="709">
        <v>35</v>
      </c>
      <c r="I120" s="731">
        <f t="shared" si="15"/>
        <v>2240</v>
      </c>
      <c r="J120" s="59">
        <f t="shared" si="12"/>
        <v>1750</v>
      </c>
    </row>
    <row r="121" spans="2:10" x14ac:dyDescent="0.25">
      <c r="B121" s="171">
        <f t="shared" si="6"/>
        <v>214</v>
      </c>
      <c r="C121" s="15">
        <v>10</v>
      </c>
      <c r="D121" s="729">
        <f t="shared" si="13"/>
        <v>100</v>
      </c>
      <c r="E121" s="732">
        <v>45266</v>
      </c>
      <c r="F121" s="729">
        <f t="shared" si="14"/>
        <v>100</v>
      </c>
      <c r="G121" s="708" t="s">
        <v>684</v>
      </c>
      <c r="H121" s="709">
        <v>35</v>
      </c>
      <c r="I121" s="731">
        <f t="shared" si="15"/>
        <v>2140</v>
      </c>
      <c r="J121" s="59">
        <f t="shared" si="12"/>
        <v>3500</v>
      </c>
    </row>
    <row r="122" spans="2:10" x14ac:dyDescent="0.25">
      <c r="B122" s="171">
        <f t="shared" si="6"/>
        <v>209</v>
      </c>
      <c r="C122" s="15">
        <v>5</v>
      </c>
      <c r="D122" s="729">
        <f t="shared" si="13"/>
        <v>50</v>
      </c>
      <c r="E122" s="732">
        <v>45268</v>
      </c>
      <c r="F122" s="729">
        <f t="shared" si="14"/>
        <v>50</v>
      </c>
      <c r="G122" s="708" t="s">
        <v>703</v>
      </c>
      <c r="H122" s="709">
        <v>35</v>
      </c>
      <c r="I122" s="731">
        <f t="shared" si="15"/>
        <v>2090</v>
      </c>
      <c r="J122" s="59">
        <f t="shared" si="12"/>
        <v>1750</v>
      </c>
    </row>
    <row r="123" spans="2:10" x14ac:dyDescent="0.25">
      <c r="B123" s="171">
        <f t="shared" si="6"/>
        <v>204</v>
      </c>
      <c r="C123" s="15">
        <v>5</v>
      </c>
      <c r="D123" s="729">
        <f t="shared" si="13"/>
        <v>50</v>
      </c>
      <c r="E123" s="732">
        <v>45273</v>
      </c>
      <c r="F123" s="729">
        <f t="shared" si="14"/>
        <v>50</v>
      </c>
      <c r="G123" s="708" t="s">
        <v>743</v>
      </c>
      <c r="H123" s="709">
        <v>35</v>
      </c>
      <c r="I123" s="731">
        <f t="shared" si="15"/>
        <v>2040</v>
      </c>
      <c r="J123" s="59">
        <f t="shared" si="12"/>
        <v>1750</v>
      </c>
    </row>
    <row r="124" spans="2:10" x14ac:dyDescent="0.25">
      <c r="B124" s="171">
        <f t="shared" si="6"/>
        <v>184</v>
      </c>
      <c r="C124" s="15">
        <v>20</v>
      </c>
      <c r="D124" s="729">
        <f t="shared" si="13"/>
        <v>200</v>
      </c>
      <c r="E124" s="732">
        <v>45275</v>
      </c>
      <c r="F124" s="729">
        <f t="shared" si="14"/>
        <v>200</v>
      </c>
      <c r="G124" s="708" t="s">
        <v>768</v>
      </c>
      <c r="H124" s="709">
        <v>35</v>
      </c>
      <c r="I124" s="731">
        <f t="shared" si="15"/>
        <v>1840</v>
      </c>
      <c r="J124" s="59">
        <f t="shared" si="12"/>
        <v>7000</v>
      </c>
    </row>
    <row r="125" spans="2:10" x14ac:dyDescent="0.25">
      <c r="B125" s="171">
        <f t="shared" si="6"/>
        <v>174</v>
      </c>
      <c r="C125" s="15">
        <v>10</v>
      </c>
      <c r="D125" s="729">
        <f t="shared" si="13"/>
        <v>100</v>
      </c>
      <c r="E125" s="732">
        <v>45276</v>
      </c>
      <c r="F125" s="729">
        <f t="shared" si="14"/>
        <v>100</v>
      </c>
      <c r="G125" s="708" t="s">
        <v>778</v>
      </c>
      <c r="H125" s="709">
        <v>35</v>
      </c>
      <c r="I125" s="731">
        <f t="shared" si="15"/>
        <v>1740</v>
      </c>
      <c r="J125" s="59">
        <f t="shared" si="12"/>
        <v>3500</v>
      </c>
    </row>
    <row r="126" spans="2:10" x14ac:dyDescent="0.25">
      <c r="B126" s="171">
        <f t="shared" si="6"/>
        <v>154</v>
      </c>
      <c r="C126" s="15">
        <v>20</v>
      </c>
      <c r="D126" s="729">
        <f t="shared" si="13"/>
        <v>200</v>
      </c>
      <c r="E126" s="732">
        <v>45276</v>
      </c>
      <c r="F126" s="729">
        <f t="shared" si="14"/>
        <v>200</v>
      </c>
      <c r="G126" s="708" t="s">
        <v>785</v>
      </c>
      <c r="H126" s="709">
        <v>35</v>
      </c>
      <c r="I126" s="731">
        <f t="shared" si="15"/>
        <v>1540</v>
      </c>
      <c r="J126" s="59">
        <f t="shared" si="12"/>
        <v>7000</v>
      </c>
    </row>
    <row r="127" spans="2:10" x14ac:dyDescent="0.25">
      <c r="B127" s="171">
        <f t="shared" si="6"/>
        <v>144</v>
      </c>
      <c r="C127" s="15">
        <v>10</v>
      </c>
      <c r="D127" s="729">
        <f t="shared" si="13"/>
        <v>100</v>
      </c>
      <c r="E127" s="732">
        <v>45284</v>
      </c>
      <c r="F127" s="729">
        <f t="shared" si="14"/>
        <v>100</v>
      </c>
      <c r="G127" s="708" t="s">
        <v>869</v>
      </c>
      <c r="H127" s="709">
        <v>35</v>
      </c>
      <c r="I127" s="731">
        <f t="shared" si="15"/>
        <v>1440</v>
      </c>
      <c r="J127" s="59">
        <f t="shared" si="12"/>
        <v>3500</v>
      </c>
    </row>
    <row r="128" spans="2:10" x14ac:dyDescent="0.25">
      <c r="B128" s="171">
        <f t="shared" si="6"/>
        <v>134</v>
      </c>
      <c r="C128" s="15">
        <v>10</v>
      </c>
      <c r="D128" s="729">
        <f t="shared" si="13"/>
        <v>100</v>
      </c>
      <c r="E128" s="732">
        <v>45289</v>
      </c>
      <c r="F128" s="729">
        <f t="shared" si="14"/>
        <v>100</v>
      </c>
      <c r="G128" s="708" t="s">
        <v>901</v>
      </c>
      <c r="H128" s="709">
        <v>35</v>
      </c>
      <c r="I128" s="731">
        <f t="shared" si="15"/>
        <v>1340</v>
      </c>
      <c r="J128" s="59">
        <f t="shared" si="12"/>
        <v>3500</v>
      </c>
    </row>
    <row r="129" spans="2:10" x14ac:dyDescent="0.25">
      <c r="B129" s="171">
        <f t="shared" si="6"/>
        <v>124</v>
      </c>
      <c r="C129" s="15">
        <v>10</v>
      </c>
      <c r="D129" s="729">
        <f t="shared" si="13"/>
        <v>100</v>
      </c>
      <c r="E129" s="732">
        <v>45277</v>
      </c>
      <c r="F129" s="729">
        <f t="shared" si="14"/>
        <v>100</v>
      </c>
      <c r="G129" s="708" t="s">
        <v>792</v>
      </c>
      <c r="H129" s="709">
        <v>42</v>
      </c>
      <c r="I129" s="731">
        <f t="shared" si="15"/>
        <v>1240</v>
      </c>
      <c r="J129" s="59">
        <f t="shared" si="12"/>
        <v>4200</v>
      </c>
    </row>
    <row r="130" spans="2:10" x14ac:dyDescent="0.25">
      <c r="B130" s="171">
        <f t="shared" si="6"/>
        <v>114</v>
      </c>
      <c r="C130" s="15">
        <v>10</v>
      </c>
      <c r="D130" s="729">
        <f t="shared" si="13"/>
        <v>100</v>
      </c>
      <c r="E130" s="732">
        <v>45258</v>
      </c>
      <c r="F130" s="729">
        <f t="shared" si="14"/>
        <v>100</v>
      </c>
      <c r="G130" s="708" t="s">
        <v>561</v>
      </c>
      <c r="H130" s="709">
        <v>48</v>
      </c>
      <c r="I130" s="731">
        <f t="shared" si="15"/>
        <v>1140</v>
      </c>
      <c r="J130" s="59">
        <f t="shared" si="12"/>
        <v>4800</v>
      </c>
    </row>
    <row r="131" spans="2:10" x14ac:dyDescent="0.25">
      <c r="B131" s="171">
        <f t="shared" si="6"/>
        <v>104</v>
      </c>
      <c r="C131" s="15">
        <v>10</v>
      </c>
      <c r="D131" s="729">
        <f t="shared" si="13"/>
        <v>100</v>
      </c>
      <c r="E131" s="732">
        <v>45259</v>
      </c>
      <c r="F131" s="729">
        <f t="shared" si="14"/>
        <v>100</v>
      </c>
      <c r="G131" s="708" t="s">
        <v>565</v>
      </c>
      <c r="H131" s="709">
        <v>48</v>
      </c>
      <c r="I131" s="731">
        <f t="shared" si="15"/>
        <v>1040</v>
      </c>
      <c r="J131" s="59">
        <f t="shared" ref="J131:J170" si="16">H131*F131</f>
        <v>4800</v>
      </c>
    </row>
    <row r="132" spans="2:10" x14ac:dyDescent="0.25">
      <c r="B132" s="171">
        <f t="shared" si="6"/>
        <v>103</v>
      </c>
      <c r="C132" s="15">
        <v>1</v>
      </c>
      <c r="D132" s="729">
        <f t="shared" si="13"/>
        <v>10</v>
      </c>
      <c r="E132" s="732">
        <v>45260</v>
      </c>
      <c r="F132" s="729">
        <f t="shared" si="14"/>
        <v>10</v>
      </c>
      <c r="G132" s="708" t="s">
        <v>630</v>
      </c>
      <c r="H132" s="709">
        <v>48</v>
      </c>
      <c r="I132" s="731">
        <f t="shared" si="15"/>
        <v>1030</v>
      </c>
      <c r="J132" s="59">
        <f t="shared" si="16"/>
        <v>480</v>
      </c>
    </row>
    <row r="133" spans="2:10" x14ac:dyDescent="0.25">
      <c r="B133" s="171">
        <f t="shared" si="6"/>
        <v>96</v>
      </c>
      <c r="C133" s="15">
        <v>7</v>
      </c>
      <c r="D133" s="729">
        <f t="shared" si="13"/>
        <v>70</v>
      </c>
      <c r="E133" s="732">
        <v>45262</v>
      </c>
      <c r="F133" s="729">
        <f t="shared" si="14"/>
        <v>70</v>
      </c>
      <c r="G133" s="708" t="s">
        <v>653</v>
      </c>
      <c r="H133" s="709">
        <v>48</v>
      </c>
      <c r="I133" s="731">
        <f t="shared" si="15"/>
        <v>960</v>
      </c>
      <c r="J133" s="59">
        <f t="shared" si="16"/>
        <v>3360</v>
      </c>
    </row>
    <row r="134" spans="2:10" x14ac:dyDescent="0.25">
      <c r="B134" s="171">
        <f t="shared" si="6"/>
        <v>95</v>
      </c>
      <c r="C134" s="15">
        <v>1</v>
      </c>
      <c r="D134" s="729">
        <f t="shared" si="13"/>
        <v>10</v>
      </c>
      <c r="E134" s="732">
        <v>45265</v>
      </c>
      <c r="F134" s="729">
        <f t="shared" si="14"/>
        <v>10</v>
      </c>
      <c r="G134" s="708" t="s">
        <v>670</v>
      </c>
      <c r="H134" s="709">
        <v>48</v>
      </c>
      <c r="I134" s="731">
        <f t="shared" si="15"/>
        <v>950</v>
      </c>
      <c r="J134" s="59">
        <f t="shared" si="16"/>
        <v>480</v>
      </c>
    </row>
    <row r="135" spans="2:10" x14ac:dyDescent="0.25">
      <c r="B135" s="171">
        <f t="shared" si="6"/>
        <v>85</v>
      </c>
      <c r="C135" s="15">
        <v>10</v>
      </c>
      <c r="D135" s="729">
        <f t="shared" si="13"/>
        <v>100</v>
      </c>
      <c r="E135" s="732">
        <v>45266</v>
      </c>
      <c r="F135" s="729">
        <f t="shared" si="14"/>
        <v>100</v>
      </c>
      <c r="G135" s="708" t="s">
        <v>683</v>
      </c>
      <c r="H135" s="709">
        <v>48</v>
      </c>
      <c r="I135" s="731">
        <f t="shared" si="15"/>
        <v>850</v>
      </c>
      <c r="J135" s="59">
        <f t="shared" si="16"/>
        <v>4800</v>
      </c>
    </row>
    <row r="136" spans="2:10" x14ac:dyDescent="0.25">
      <c r="B136" s="171">
        <f t="shared" si="6"/>
        <v>83</v>
      </c>
      <c r="C136" s="15">
        <v>2</v>
      </c>
      <c r="D136" s="729">
        <f t="shared" si="13"/>
        <v>20</v>
      </c>
      <c r="E136" s="732">
        <v>45267</v>
      </c>
      <c r="F136" s="729">
        <f t="shared" si="14"/>
        <v>20</v>
      </c>
      <c r="G136" s="708" t="s">
        <v>695</v>
      </c>
      <c r="H136" s="709">
        <v>48</v>
      </c>
      <c r="I136" s="731">
        <f t="shared" si="15"/>
        <v>830</v>
      </c>
      <c r="J136" s="59">
        <f t="shared" si="16"/>
        <v>960</v>
      </c>
    </row>
    <row r="137" spans="2:10" x14ac:dyDescent="0.25">
      <c r="B137" s="171">
        <f t="shared" si="6"/>
        <v>78</v>
      </c>
      <c r="C137" s="15">
        <v>5</v>
      </c>
      <c r="D137" s="729">
        <f t="shared" si="13"/>
        <v>50</v>
      </c>
      <c r="E137" s="732">
        <v>45269</v>
      </c>
      <c r="F137" s="729">
        <f t="shared" si="14"/>
        <v>50</v>
      </c>
      <c r="G137" s="708" t="s">
        <v>715</v>
      </c>
      <c r="H137" s="709">
        <v>48</v>
      </c>
      <c r="I137" s="731">
        <f t="shared" si="15"/>
        <v>780</v>
      </c>
      <c r="J137" s="59">
        <f t="shared" si="16"/>
        <v>2400</v>
      </c>
    </row>
    <row r="138" spans="2:10" x14ac:dyDescent="0.25">
      <c r="B138" s="171">
        <f t="shared" si="6"/>
        <v>68</v>
      </c>
      <c r="C138" s="15">
        <v>10</v>
      </c>
      <c r="D138" s="729">
        <f t="shared" si="13"/>
        <v>100</v>
      </c>
      <c r="E138" s="732">
        <v>45272</v>
      </c>
      <c r="F138" s="729">
        <f t="shared" si="14"/>
        <v>100</v>
      </c>
      <c r="G138" s="708" t="s">
        <v>732</v>
      </c>
      <c r="H138" s="709">
        <v>48</v>
      </c>
      <c r="I138" s="731">
        <f t="shared" si="15"/>
        <v>680</v>
      </c>
      <c r="J138" s="59">
        <f t="shared" si="16"/>
        <v>4800</v>
      </c>
    </row>
    <row r="139" spans="2:10" x14ac:dyDescent="0.25">
      <c r="B139" s="171">
        <f t="shared" ref="B139:B170" si="17">B138-C139</f>
        <v>67</v>
      </c>
      <c r="C139" s="15">
        <v>1</v>
      </c>
      <c r="D139" s="729">
        <f t="shared" si="13"/>
        <v>10</v>
      </c>
      <c r="E139" s="732">
        <v>45278</v>
      </c>
      <c r="F139" s="729">
        <f t="shared" si="14"/>
        <v>10</v>
      </c>
      <c r="G139" s="708" t="s">
        <v>797</v>
      </c>
      <c r="H139" s="709">
        <v>48</v>
      </c>
      <c r="I139" s="731">
        <f t="shared" si="15"/>
        <v>670</v>
      </c>
      <c r="J139" s="59">
        <f t="shared" si="16"/>
        <v>480</v>
      </c>
    </row>
    <row r="140" spans="2:10" x14ac:dyDescent="0.25">
      <c r="B140" s="171">
        <f t="shared" si="17"/>
        <v>66</v>
      </c>
      <c r="C140" s="15">
        <v>1</v>
      </c>
      <c r="D140" s="729">
        <f t="shared" si="13"/>
        <v>10</v>
      </c>
      <c r="E140" s="732">
        <v>45279</v>
      </c>
      <c r="F140" s="729">
        <f t="shared" si="14"/>
        <v>10</v>
      </c>
      <c r="G140" s="708" t="s">
        <v>803</v>
      </c>
      <c r="H140" s="709">
        <v>48</v>
      </c>
      <c r="I140" s="731">
        <f t="shared" si="15"/>
        <v>660</v>
      </c>
      <c r="J140" s="59">
        <f t="shared" si="16"/>
        <v>480</v>
      </c>
    </row>
    <row r="141" spans="2:10" x14ac:dyDescent="0.25">
      <c r="B141" s="171">
        <f t="shared" si="17"/>
        <v>56</v>
      </c>
      <c r="C141" s="15">
        <v>10</v>
      </c>
      <c r="D141" s="729">
        <f t="shared" si="13"/>
        <v>100</v>
      </c>
      <c r="E141" s="732">
        <v>45289</v>
      </c>
      <c r="F141" s="729">
        <f t="shared" si="14"/>
        <v>100</v>
      </c>
      <c r="G141" s="708" t="s">
        <v>878</v>
      </c>
      <c r="H141" s="709">
        <v>48</v>
      </c>
      <c r="I141" s="731">
        <f t="shared" si="15"/>
        <v>560</v>
      </c>
      <c r="J141" s="59">
        <f t="shared" si="16"/>
        <v>4800</v>
      </c>
    </row>
    <row r="142" spans="2:10" x14ac:dyDescent="0.25">
      <c r="B142" s="171">
        <f t="shared" si="17"/>
        <v>55</v>
      </c>
      <c r="C142" s="15">
        <v>1</v>
      </c>
      <c r="D142" s="729">
        <f t="shared" si="13"/>
        <v>10</v>
      </c>
      <c r="E142" s="732">
        <v>45288</v>
      </c>
      <c r="F142" s="729">
        <f t="shared" si="14"/>
        <v>10</v>
      </c>
      <c r="G142" s="708" t="s">
        <v>908</v>
      </c>
      <c r="H142" s="709">
        <v>48</v>
      </c>
      <c r="I142" s="731">
        <f t="shared" si="15"/>
        <v>550</v>
      </c>
      <c r="J142" s="59">
        <f t="shared" si="16"/>
        <v>480</v>
      </c>
    </row>
    <row r="143" spans="2:10" x14ac:dyDescent="0.25">
      <c r="B143" s="171">
        <f t="shared" si="17"/>
        <v>50</v>
      </c>
      <c r="C143" s="15">
        <v>5</v>
      </c>
      <c r="D143" s="729">
        <f t="shared" si="13"/>
        <v>50</v>
      </c>
      <c r="E143" s="732">
        <v>45290</v>
      </c>
      <c r="F143" s="729">
        <f t="shared" si="14"/>
        <v>50</v>
      </c>
      <c r="G143" s="708" t="s">
        <v>922</v>
      </c>
      <c r="H143" s="709">
        <v>48</v>
      </c>
      <c r="I143" s="731">
        <f t="shared" si="15"/>
        <v>500</v>
      </c>
      <c r="J143" s="59">
        <f t="shared" si="16"/>
        <v>2400</v>
      </c>
    </row>
    <row r="144" spans="2:10" x14ac:dyDescent="0.25">
      <c r="B144" s="171">
        <f t="shared" si="17"/>
        <v>50</v>
      </c>
      <c r="C144" s="15"/>
      <c r="D144" s="729"/>
      <c r="E144" s="732"/>
      <c r="F144" s="729">
        <f t="shared" si="14"/>
        <v>0</v>
      </c>
      <c r="G144" s="708"/>
      <c r="H144" s="709"/>
      <c r="I144" s="731">
        <f t="shared" ref="I144:I153" si="18">I143-F144</f>
        <v>500</v>
      </c>
      <c r="J144" s="59">
        <f t="shared" si="16"/>
        <v>0</v>
      </c>
    </row>
    <row r="145" spans="1:10" ht="20.25" x14ac:dyDescent="0.3">
      <c r="A145" s="1514" t="s">
        <v>355</v>
      </c>
      <c r="B145" s="1061">
        <f t="shared" si="17"/>
        <v>0</v>
      </c>
      <c r="C145" s="1519">
        <v>50</v>
      </c>
      <c r="D145" s="1515">
        <f t="shared" si="10"/>
        <v>500</v>
      </c>
      <c r="E145" s="1516">
        <v>45265</v>
      </c>
      <c r="F145" s="1515">
        <f t="shared" si="9"/>
        <v>500</v>
      </c>
      <c r="G145" s="1517" t="s">
        <v>676</v>
      </c>
      <c r="H145" s="1518">
        <v>35</v>
      </c>
      <c r="I145" s="1513">
        <f t="shared" si="18"/>
        <v>0</v>
      </c>
      <c r="J145" s="59">
        <f t="shared" si="16"/>
        <v>17500</v>
      </c>
    </row>
    <row r="146" spans="1:10" x14ac:dyDescent="0.25">
      <c r="B146" s="171">
        <f t="shared" si="17"/>
        <v>0</v>
      </c>
      <c r="C146" s="15"/>
      <c r="D146" s="729">
        <f t="shared" si="10"/>
        <v>0</v>
      </c>
      <c r="E146" s="732"/>
      <c r="F146" s="729">
        <f t="shared" si="9"/>
        <v>0</v>
      </c>
      <c r="G146" s="708"/>
      <c r="H146" s="709"/>
      <c r="I146" s="731">
        <f t="shared" si="18"/>
        <v>0</v>
      </c>
      <c r="J146" s="59">
        <f t="shared" si="16"/>
        <v>0</v>
      </c>
    </row>
    <row r="147" spans="1:10" x14ac:dyDescent="0.25">
      <c r="B147" s="171">
        <f t="shared" si="17"/>
        <v>0</v>
      </c>
      <c r="C147" s="15"/>
      <c r="D147" s="729">
        <f t="shared" si="10"/>
        <v>0</v>
      </c>
      <c r="E147" s="732"/>
      <c r="F147" s="729">
        <f t="shared" si="9"/>
        <v>0</v>
      </c>
      <c r="G147" s="708"/>
      <c r="H147" s="709"/>
      <c r="I147" s="731">
        <f t="shared" si="18"/>
        <v>0</v>
      </c>
      <c r="J147" s="59">
        <f t="shared" si="16"/>
        <v>0</v>
      </c>
    </row>
    <row r="148" spans="1:10" x14ac:dyDescent="0.25">
      <c r="B148" s="171">
        <f t="shared" si="17"/>
        <v>0</v>
      </c>
      <c r="C148" s="15"/>
      <c r="D148" s="729">
        <f t="shared" si="10"/>
        <v>0</v>
      </c>
      <c r="E148" s="732"/>
      <c r="F148" s="729">
        <f t="shared" si="9"/>
        <v>0</v>
      </c>
      <c r="G148" s="708"/>
      <c r="H148" s="709"/>
      <c r="I148" s="731">
        <f t="shared" si="18"/>
        <v>0</v>
      </c>
      <c r="J148" s="59">
        <f t="shared" si="16"/>
        <v>0</v>
      </c>
    </row>
    <row r="149" spans="1:10" x14ac:dyDescent="0.25">
      <c r="B149" s="171">
        <f t="shared" si="17"/>
        <v>0</v>
      </c>
      <c r="C149" s="15"/>
      <c r="D149" s="729">
        <f t="shared" si="10"/>
        <v>0</v>
      </c>
      <c r="E149" s="732"/>
      <c r="F149" s="729">
        <f t="shared" si="9"/>
        <v>0</v>
      </c>
      <c r="G149" s="1423"/>
      <c r="H149" s="1424"/>
      <c r="I149" s="1520">
        <f t="shared" si="18"/>
        <v>0</v>
      </c>
      <c r="J149" s="1344">
        <f t="shared" si="16"/>
        <v>0</v>
      </c>
    </row>
    <row r="150" spans="1:10" x14ac:dyDescent="0.25">
      <c r="B150" s="171">
        <f t="shared" si="17"/>
        <v>0</v>
      </c>
      <c r="C150" s="15"/>
      <c r="D150" s="729">
        <f t="shared" si="10"/>
        <v>0</v>
      </c>
      <c r="E150" s="732"/>
      <c r="F150" s="729">
        <f t="shared" si="9"/>
        <v>0</v>
      </c>
      <c r="G150" s="1423"/>
      <c r="H150" s="1424"/>
      <c r="I150" s="1520">
        <f t="shared" si="18"/>
        <v>0</v>
      </c>
      <c r="J150" s="1344">
        <f t="shared" si="16"/>
        <v>0</v>
      </c>
    </row>
    <row r="151" spans="1:10" x14ac:dyDescent="0.25">
      <c r="B151" s="171">
        <f t="shared" si="17"/>
        <v>0</v>
      </c>
      <c r="C151" s="15"/>
      <c r="D151" s="729">
        <f t="shared" si="10"/>
        <v>0</v>
      </c>
      <c r="E151" s="732"/>
      <c r="F151" s="729">
        <f t="shared" si="9"/>
        <v>0</v>
      </c>
      <c r="G151" s="1423"/>
      <c r="H151" s="1424"/>
      <c r="I151" s="1520">
        <f t="shared" si="18"/>
        <v>0</v>
      </c>
      <c r="J151" s="1344">
        <f t="shared" si="16"/>
        <v>0</v>
      </c>
    </row>
    <row r="152" spans="1:10" x14ac:dyDescent="0.25">
      <c r="B152" s="171">
        <f t="shared" si="17"/>
        <v>0</v>
      </c>
      <c r="C152" s="15"/>
      <c r="D152" s="729">
        <f t="shared" si="10"/>
        <v>0</v>
      </c>
      <c r="E152" s="732"/>
      <c r="F152" s="729">
        <f t="shared" si="9"/>
        <v>0</v>
      </c>
      <c r="G152" s="1423"/>
      <c r="H152" s="1424"/>
      <c r="I152" s="1520">
        <f t="shared" si="18"/>
        <v>0</v>
      </c>
      <c r="J152" s="1344">
        <f t="shared" si="16"/>
        <v>0</v>
      </c>
    </row>
    <row r="153" spans="1:10" x14ac:dyDescent="0.25">
      <c r="B153" s="171">
        <f t="shared" si="17"/>
        <v>0</v>
      </c>
      <c r="C153" s="15"/>
      <c r="D153" s="729">
        <f t="shared" si="10"/>
        <v>0</v>
      </c>
      <c r="E153" s="732"/>
      <c r="F153" s="729">
        <f t="shared" si="9"/>
        <v>0</v>
      </c>
      <c r="G153" s="1423"/>
      <c r="H153" s="1424"/>
      <c r="I153" s="1520">
        <f t="shared" si="18"/>
        <v>0</v>
      </c>
      <c r="J153" s="1344">
        <f t="shared" si="16"/>
        <v>0</v>
      </c>
    </row>
    <row r="154" spans="1:10" x14ac:dyDescent="0.25">
      <c r="B154" s="171">
        <f t="shared" si="17"/>
        <v>0</v>
      </c>
      <c r="C154" s="15"/>
      <c r="D154" s="729">
        <f t="shared" si="10"/>
        <v>0</v>
      </c>
      <c r="E154" s="732"/>
      <c r="F154" s="729">
        <f t="shared" si="9"/>
        <v>0</v>
      </c>
      <c r="G154" s="708"/>
      <c r="H154" s="709"/>
      <c r="I154" s="731">
        <f t="shared" ref="I154:I170" si="19">I153-F154</f>
        <v>0</v>
      </c>
      <c r="J154" s="59">
        <f t="shared" si="16"/>
        <v>0</v>
      </c>
    </row>
    <row r="155" spans="1:10" x14ac:dyDescent="0.25">
      <c r="B155" s="171">
        <f t="shared" si="17"/>
        <v>0</v>
      </c>
      <c r="C155" s="15"/>
      <c r="D155" s="729">
        <f t="shared" si="10"/>
        <v>0</v>
      </c>
      <c r="E155" s="732"/>
      <c r="F155" s="729">
        <f t="shared" si="9"/>
        <v>0</v>
      </c>
      <c r="G155" s="708"/>
      <c r="H155" s="709"/>
      <c r="I155" s="731">
        <f t="shared" si="19"/>
        <v>0</v>
      </c>
      <c r="J155" s="59">
        <f t="shared" si="16"/>
        <v>0</v>
      </c>
    </row>
    <row r="156" spans="1:10" x14ac:dyDescent="0.25">
      <c r="B156" s="171">
        <f t="shared" si="17"/>
        <v>0</v>
      </c>
      <c r="C156" s="15"/>
      <c r="D156" s="729">
        <f t="shared" si="10"/>
        <v>0</v>
      </c>
      <c r="E156" s="732"/>
      <c r="F156" s="729">
        <f t="shared" si="9"/>
        <v>0</v>
      </c>
      <c r="G156" s="708"/>
      <c r="H156" s="709"/>
      <c r="I156" s="731">
        <f t="shared" si="19"/>
        <v>0</v>
      </c>
      <c r="J156" s="59">
        <f t="shared" si="16"/>
        <v>0</v>
      </c>
    </row>
    <row r="157" spans="1:10" x14ac:dyDescent="0.25">
      <c r="B157" s="171">
        <f t="shared" si="17"/>
        <v>0</v>
      </c>
      <c r="C157" s="15"/>
      <c r="D157" s="729">
        <f t="shared" si="10"/>
        <v>0</v>
      </c>
      <c r="E157" s="732"/>
      <c r="F157" s="729">
        <f t="shared" si="9"/>
        <v>0</v>
      </c>
      <c r="G157" s="708"/>
      <c r="H157" s="709"/>
      <c r="I157" s="731">
        <f t="shared" si="19"/>
        <v>0</v>
      </c>
      <c r="J157" s="59">
        <f t="shared" si="16"/>
        <v>0</v>
      </c>
    </row>
    <row r="158" spans="1:10" x14ac:dyDescent="0.25">
      <c r="B158" s="171">
        <f t="shared" si="17"/>
        <v>0</v>
      </c>
      <c r="C158" s="15"/>
      <c r="D158" s="729">
        <f t="shared" si="10"/>
        <v>0</v>
      </c>
      <c r="E158" s="732"/>
      <c r="F158" s="729">
        <f t="shared" si="9"/>
        <v>0</v>
      </c>
      <c r="G158" s="708"/>
      <c r="H158" s="709"/>
      <c r="I158" s="731">
        <f t="shared" si="19"/>
        <v>0</v>
      </c>
      <c r="J158" s="59">
        <f t="shared" si="16"/>
        <v>0</v>
      </c>
    </row>
    <row r="159" spans="1:10" x14ac:dyDescent="0.25">
      <c r="B159" s="171">
        <f t="shared" si="17"/>
        <v>0</v>
      </c>
      <c r="C159" s="15"/>
      <c r="D159" s="729">
        <f t="shared" si="10"/>
        <v>0</v>
      </c>
      <c r="E159" s="732"/>
      <c r="F159" s="729">
        <f t="shared" si="9"/>
        <v>0</v>
      </c>
      <c r="G159" s="708"/>
      <c r="H159" s="709"/>
      <c r="I159" s="731">
        <f t="shared" si="19"/>
        <v>0</v>
      </c>
      <c r="J159" s="59">
        <f t="shared" si="16"/>
        <v>0</v>
      </c>
    </row>
    <row r="160" spans="1:10" x14ac:dyDescent="0.25">
      <c r="B160" s="171">
        <f t="shared" si="17"/>
        <v>0</v>
      </c>
      <c r="C160" s="15"/>
      <c r="D160" s="729">
        <f t="shared" si="10"/>
        <v>0</v>
      </c>
      <c r="E160" s="732"/>
      <c r="F160" s="729">
        <f t="shared" si="9"/>
        <v>0</v>
      </c>
      <c r="G160" s="708"/>
      <c r="H160" s="709"/>
      <c r="I160" s="731">
        <f t="shared" si="19"/>
        <v>0</v>
      </c>
      <c r="J160" s="59">
        <f t="shared" si="16"/>
        <v>0</v>
      </c>
    </row>
    <row r="161" spans="1:10" x14ac:dyDescent="0.25">
      <c r="B161" s="171">
        <f t="shared" si="17"/>
        <v>0</v>
      </c>
      <c r="C161" s="15"/>
      <c r="D161" s="729">
        <f t="shared" si="10"/>
        <v>0</v>
      </c>
      <c r="E161" s="732"/>
      <c r="F161" s="729">
        <f t="shared" si="9"/>
        <v>0</v>
      </c>
      <c r="G161" s="708"/>
      <c r="H161" s="709"/>
      <c r="I161" s="731">
        <f t="shared" si="19"/>
        <v>0</v>
      </c>
      <c r="J161" s="59">
        <f t="shared" si="16"/>
        <v>0</v>
      </c>
    </row>
    <row r="162" spans="1:10" x14ac:dyDescent="0.25">
      <c r="B162" s="171">
        <f t="shared" si="17"/>
        <v>0</v>
      </c>
      <c r="C162" s="15"/>
      <c r="D162" s="729">
        <f t="shared" si="10"/>
        <v>0</v>
      </c>
      <c r="E162" s="732"/>
      <c r="F162" s="729">
        <f t="shared" si="9"/>
        <v>0</v>
      </c>
      <c r="G162" s="708"/>
      <c r="H162" s="709"/>
      <c r="I162" s="731">
        <f t="shared" si="19"/>
        <v>0</v>
      </c>
      <c r="J162" s="59">
        <f t="shared" si="16"/>
        <v>0</v>
      </c>
    </row>
    <row r="163" spans="1:10" x14ac:dyDescent="0.25">
      <c r="B163" s="171">
        <f t="shared" si="17"/>
        <v>0</v>
      </c>
      <c r="C163" s="15"/>
      <c r="D163" s="729">
        <f t="shared" si="10"/>
        <v>0</v>
      </c>
      <c r="E163" s="732"/>
      <c r="F163" s="729">
        <f t="shared" si="9"/>
        <v>0</v>
      </c>
      <c r="G163" s="708"/>
      <c r="H163" s="709"/>
      <c r="I163" s="731">
        <f t="shared" si="19"/>
        <v>0</v>
      </c>
      <c r="J163" s="59">
        <f t="shared" si="16"/>
        <v>0</v>
      </c>
    </row>
    <row r="164" spans="1:10" x14ac:dyDescent="0.25">
      <c r="B164" s="171">
        <f t="shared" si="17"/>
        <v>0</v>
      </c>
      <c r="C164" s="15"/>
      <c r="D164" s="729">
        <f t="shared" si="10"/>
        <v>0</v>
      </c>
      <c r="E164" s="732"/>
      <c r="F164" s="729">
        <f t="shared" si="9"/>
        <v>0</v>
      </c>
      <c r="G164" s="708"/>
      <c r="H164" s="709"/>
      <c r="I164" s="731">
        <f t="shared" si="19"/>
        <v>0</v>
      </c>
      <c r="J164" s="59">
        <f t="shared" si="16"/>
        <v>0</v>
      </c>
    </row>
    <row r="165" spans="1:10" x14ac:dyDescent="0.25">
      <c r="B165" s="171">
        <f t="shared" si="17"/>
        <v>0</v>
      </c>
      <c r="C165" s="15"/>
      <c r="D165" s="729">
        <f t="shared" si="10"/>
        <v>0</v>
      </c>
      <c r="E165" s="732"/>
      <c r="F165" s="729">
        <f t="shared" si="9"/>
        <v>0</v>
      </c>
      <c r="G165" s="708"/>
      <c r="H165" s="709"/>
      <c r="I165" s="731">
        <f t="shared" si="19"/>
        <v>0</v>
      </c>
      <c r="J165" s="59">
        <f t="shared" si="16"/>
        <v>0</v>
      </c>
    </row>
    <row r="166" spans="1:10" x14ac:dyDescent="0.25">
      <c r="B166" s="171">
        <f t="shared" si="17"/>
        <v>0</v>
      </c>
      <c r="C166" s="15"/>
      <c r="D166" s="729">
        <f t="shared" si="10"/>
        <v>0</v>
      </c>
      <c r="E166" s="732"/>
      <c r="F166" s="729">
        <f t="shared" si="9"/>
        <v>0</v>
      </c>
      <c r="G166" s="708"/>
      <c r="H166" s="709"/>
      <c r="I166" s="731">
        <f t="shared" si="19"/>
        <v>0</v>
      </c>
      <c r="J166" s="59">
        <f t="shared" si="16"/>
        <v>0</v>
      </c>
    </row>
    <row r="167" spans="1:10" x14ac:dyDescent="0.25">
      <c r="B167" s="171">
        <f t="shared" si="17"/>
        <v>0</v>
      </c>
      <c r="C167" s="15"/>
      <c r="D167" s="729">
        <f t="shared" si="10"/>
        <v>0</v>
      </c>
      <c r="E167" s="732"/>
      <c r="F167" s="729">
        <f t="shared" si="9"/>
        <v>0</v>
      </c>
      <c r="G167" s="708"/>
      <c r="H167" s="709"/>
      <c r="I167" s="731">
        <f t="shared" si="19"/>
        <v>0</v>
      </c>
      <c r="J167" s="59">
        <f t="shared" si="16"/>
        <v>0</v>
      </c>
    </row>
    <row r="168" spans="1:10" x14ac:dyDescent="0.25">
      <c r="B168" s="171">
        <f t="shared" si="17"/>
        <v>0</v>
      </c>
      <c r="C168" s="15"/>
      <c r="D168" s="729">
        <f t="shared" si="10"/>
        <v>0</v>
      </c>
      <c r="E168" s="732"/>
      <c r="F168" s="729">
        <f t="shared" si="9"/>
        <v>0</v>
      </c>
      <c r="G168" s="708"/>
      <c r="H168" s="709"/>
      <c r="I168" s="731">
        <f t="shared" si="19"/>
        <v>0</v>
      </c>
      <c r="J168" s="59">
        <f t="shared" si="16"/>
        <v>0</v>
      </c>
    </row>
    <row r="169" spans="1:10" x14ac:dyDescent="0.25">
      <c r="B169" s="171">
        <f t="shared" si="17"/>
        <v>0</v>
      </c>
      <c r="C169" s="15"/>
      <c r="D169" s="729">
        <f t="shared" si="10"/>
        <v>0</v>
      </c>
      <c r="E169" s="732"/>
      <c r="F169" s="729">
        <f t="shared" si="9"/>
        <v>0</v>
      </c>
      <c r="G169" s="708"/>
      <c r="H169" s="709"/>
      <c r="I169" s="731">
        <f t="shared" si="19"/>
        <v>0</v>
      </c>
      <c r="J169" s="59">
        <f t="shared" si="16"/>
        <v>0</v>
      </c>
    </row>
    <row r="170" spans="1:10" x14ac:dyDescent="0.25">
      <c r="B170" s="171">
        <f t="shared" si="17"/>
        <v>0</v>
      </c>
      <c r="C170" s="15"/>
      <c r="D170" s="729">
        <f t="shared" si="10"/>
        <v>0</v>
      </c>
      <c r="E170" s="732"/>
      <c r="F170" s="729">
        <f t="shared" si="9"/>
        <v>0</v>
      </c>
      <c r="G170" s="708"/>
      <c r="H170" s="709"/>
      <c r="I170" s="731">
        <f t="shared" si="19"/>
        <v>0</v>
      </c>
      <c r="J170" s="59">
        <f t="shared" si="16"/>
        <v>0</v>
      </c>
    </row>
    <row r="171" spans="1:10" ht="14.25" customHeight="1" x14ac:dyDescent="0.25">
      <c r="B171" s="171">
        <f>B94-C171</f>
        <v>503</v>
      </c>
      <c r="C171" s="15"/>
      <c r="D171" s="729">
        <f t="shared" si="10"/>
        <v>0</v>
      </c>
      <c r="E171" s="732"/>
      <c r="F171" s="729">
        <f t="shared" si="9"/>
        <v>0</v>
      </c>
      <c r="G171" s="708"/>
      <c r="H171" s="709"/>
      <c r="I171" s="731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20">B171-C172</f>
        <v>503</v>
      </c>
      <c r="C172" s="37"/>
      <c r="D172" s="468">
        <v>0</v>
      </c>
      <c r="E172" s="660"/>
      <c r="F172" s="90">
        <f t="shared" ref="F172" si="21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14400</v>
      </c>
      <c r="E173" s="129"/>
      <c r="F173" s="101">
        <f>SUM(F9:F172)</f>
        <v>14400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82" t="s">
        <v>21</v>
      </c>
      <c r="E175" s="1583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B84" sqref="B8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6" t="s">
        <v>375</v>
      </c>
      <c r="B1" s="1626"/>
      <c r="C1" s="1626"/>
      <c r="D1" s="1626"/>
      <c r="E1" s="1626"/>
      <c r="F1" s="1626"/>
      <c r="G1" s="162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29" t="s">
        <v>90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593" t="s">
        <v>86</v>
      </c>
      <c r="B5" s="1629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593"/>
      <c r="B6" s="1629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29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98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99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100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101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102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105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106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1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107</v>
      </c>
      <c r="H17" s="491">
        <v>41.5</v>
      </c>
      <c r="I17" s="65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6">
        <f t="shared" si="3"/>
        <v>50</v>
      </c>
      <c r="E19" s="687">
        <v>45059</v>
      </c>
      <c r="F19" s="578">
        <f t="shared" si="0"/>
        <v>50</v>
      </c>
      <c r="G19" s="495" t="s">
        <v>108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6">
        <f t="shared" si="3"/>
        <v>50</v>
      </c>
      <c r="E20" s="687">
        <v>45061</v>
      </c>
      <c r="F20" s="578">
        <f t="shared" si="0"/>
        <v>50</v>
      </c>
      <c r="G20" s="495" t="s">
        <v>109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6">
        <f t="shared" si="3"/>
        <v>50</v>
      </c>
      <c r="E21" s="687">
        <v>45073</v>
      </c>
      <c r="F21" s="578">
        <f t="shared" si="0"/>
        <v>50</v>
      </c>
      <c r="G21" s="495" t="s">
        <v>111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6">
        <f t="shared" si="3"/>
        <v>50</v>
      </c>
      <c r="E22" s="687">
        <v>45075</v>
      </c>
      <c r="F22" s="578">
        <f t="shared" si="0"/>
        <v>50</v>
      </c>
      <c r="G22" s="495" t="s">
        <v>110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6">
        <f t="shared" si="3"/>
        <v>30</v>
      </c>
      <c r="E23" s="685">
        <v>45082</v>
      </c>
      <c r="F23" s="578">
        <f t="shared" si="0"/>
        <v>30</v>
      </c>
      <c r="G23" s="495" t="s">
        <v>112</v>
      </c>
      <c r="H23" s="345">
        <v>52</v>
      </c>
      <c r="I23" s="65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6">
        <f t="shared" si="3"/>
        <v>0</v>
      </c>
      <c r="E24" s="685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5">
        <v>45087</v>
      </c>
      <c r="F25" s="580">
        <f t="shared" si="0"/>
        <v>80</v>
      </c>
      <c r="G25" s="308" t="s">
        <v>114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5">
        <v>45094</v>
      </c>
      <c r="F26" s="580">
        <f t="shared" si="0"/>
        <v>20</v>
      </c>
      <c r="G26" s="308" t="s">
        <v>115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5">
        <v>45099</v>
      </c>
      <c r="F27" s="580">
        <f t="shared" si="0"/>
        <v>20</v>
      </c>
      <c r="G27" s="308" t="s">
        <v>116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5">
        <v>45108</v>
      </c>
      <c r="F28" s="580">
        <f t="shared" si="0"/>
        <v>50</v>
      </c>
      <c r="G28" s="308" t="s">
        <v>118</v>
      </c>
      <c r="H28" s="309">
        <v>52</v>
      </c>
      <c r="I28" s="65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5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3">
        <v>45110</v>
      </c>
      <c r="F30" s="579">
        <f t="shared" si="0"/>
        <v>30</v>
      </c>
      <c r="G30" s="590" t="s">
        <v>121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3">
        <v>45115</v>
      </c>
      <c r="F31" s="579">
        <f t="shared" si="0"/>
        <v>20</v>
      </c>
      <c r="G31" s="590" t="s">
        <v>122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3">
        <v>45118</v>
      </c>
      <c r="F32" s="579">
        <f t="shared" si="0"/>
        <v>20</v>
      </c>
      <c r="G32" s="590" t="s">
        <v>123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3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3">
        <v>45129</v>
      </c>
      <c r="F34" s="579">
        <f t="shared" si="0"/>
        <v>20</v>
      </c>
      <c r="G34" s="590" t="s">
        <v>124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3">
        <v>45132</v>
      </c>
      <c r="F35" s="579">
        <f t="shared" si="0"/>
        <v>30</v>
      </c>
      <c r="G35" s="590" t="s">
        <v>126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3">
        <v>45134</v>
      </c>
      <c r="F36" s="579">
        <f t="shared" si="0"/>
        <v>100</v>
      </c>
      <c r="G36" s="590" t="s">
        <v>128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3">
        <v>45135</v>
      </c>
      <c r="F37" s="579">
        <f t="shared" si="0"/>
        <v>100</v>
      </c>
      <c r="G37" s="590" t="s">
        <v>130</v>
      </c>
      <c r="H37" s="191">
        <v>52</v>
      </c>
      <c r="I37" s="65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3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3">
        <v>45145</v>
      </c>
      <c r="F39" s="734">
        <f t="shared" si="0"/>
        <v>100</v>
      </c>
      <c r="G39" s="688" t="s">
        <v>144</v>
      </c>
      <c r="H39" s="689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3">
        <v>45151</v>
      </c>
      <c r="F40" s="734">
        <f t="shared" si="0"/>
        <v>30</v>
      </c>
      <c r="G40" s="688" t="s">
        <v>143</v>
      </c>
      <c r="H40" s="689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3">
        <v>45157</v>
      </c>
      <c r="F41" s="734">
        <f t="shared" si="0"/>
        <v>20</v>
      </c>
      <c r="G41" s="688" t="s">
        <v>148</v>
      </c>
      <c r="H41" s="689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3">
        <v>45159</v>
      </c>
      <c r="F42" s="734">
        <f t="shared" si="0"/>
        <v>20</v>
      </c>
      <c r="G42" s="688" t="s">
        <v>151</v>
      </c>
      <c r="H42" s="689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3">
        <v>45160</v>
      </c>
      <c r="F43" s="734">
        <f t="shared" si="0"/>
        <v>30</v>
      </c>
      <c r="G43" s="688" t="s">
        <v>152</v>
      </c>
      <c r="H43" s="689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3">
        <v>45171</v>
      </c>
      <c r="F44" s="734">
        <f t="shared" si="0"/>
        <v>30</v>
      </c>
      <c r="G44" s="688" t="s">
        <v>156</v>
      </c>
      <c r="H44" s="689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3"/>
      <c r="F45" s="734">
        <f t="shared" si="0"/>
        <v>0</v>
      </c>
      <c r="G45" s="688"/>
      <c r="H45" s="689"/>
      <c r="I45" s="65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7">
        <f t="shared" si="3"/>
        <v>50</v>
      </c>
      <c r="E46" s="788">
        <v>45176</v>
      </c>
      <c r="F46" s="789">
        <f t="shared" si="0"/>
        <v>50</v>
      </c>
      <c r="G46" s="790" t="s">
        <v>164</v>
      </c>
      <c r="H46" s="791">
        <v>52</v>
      </c>
      <c r="I46" s="79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7">
        <f t="shared" si="3"/>
        <v>30</v>
      </c>
      <c r="E47" s="788">
        <v>45178</v>
      </c>
      <c r="F47" s="789">
        <f t="shared" si="0"/>
        <v>30</v>
      </c>
      <c r="G47" s="790" t="s">
        <v>166</v>
      </c>
      <c r="H47" s="791">
        <v>52</v>
      </c>
      <c r="I47" s="79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7">
        <f t="shared" si="3"/>
        <v>50</v>
      </c>
      <c r="E48" s="788">
        <v>45180</v>
      </c>
      <c r="F48" s="789">
        <f t="shared" si="0"/>
        <v>50</v>
      </c>
      <c r="G48" s="790" t="s">
        <v>171</v>
      </c>
      <c r="H48" s="791">
        <v>52</v>
      </c>
      <c r="I48" s="79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7">
        <f t="shared" si="3"/>
        <v>80</v>
      </c>
      <c r="E49" s="788">
        <v>45187</v>
      </c>
      <c r="F49" s="789">
        <f t="shared" si="0"/>
        <v>80</v>
      </c>
      <c r="G49" s="790" t="s">
        <v>173</v>
      </c>
      <c r="H49" s="791">
        <v>52</v>
      </c>
      <c r="I49" s="79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7">
        <f t="shared" si="3"/>
        <v>50</v>
      </c>
      <c r="E50" s="788">
        <v>45199</v>
      </c>
      <c r="F50" s="789">
        <f t="shared" si="0"/>
        <v>50</v>
      </c>
      <c r="G50" s="790" t="s">
        <v>184</v>
      </c>
      <c r="H50" s="791">
        <v>52</v>
      </c>
      <c r="I50" s="792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7">
        <f t="shared" si="3"/>
        <v>0</v>
      </c>
      <c r="E51" s="788"/>
      <c r="F51" s="789">
        <f t="shared" si="0"/>
        <v>0</v>
      </c>
      <c r="G51" s="790"/>
      <c r="H51" s="791"/>
      <c r="I51" s="998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6">
        <f t="shared" si="3"/>
        <v>30</v>
      </c>
      <c r="E52" s="685">
        <v>45205</v>
      </c>
      <c r="F52" s="578">
        <f t="shared" si="0"/>
        <v>30</v>
      </c>
      <c r="G52" s="495" t="s">
        <v>202</v>
      </c>
      <c r="H52" s="345">
        <v>0</v>
      </c>
      <c r="I52" s="71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6">
        <f t="shared" si="3"/>
        <v>30</v>
      </c>
      <c r="E53" s="685">
        <v>45208</v>
      </c>
      <c r="F53" s="578">
        <f t="shared" si="0"/>
        <v>30</v>
      </c>
      <c r="G53" s="495" t="s">
        <v>209</v>
      </c>
      <c r="H53" s="345">
        <v>0</v>
      </c>
      <c r="I53" s="71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6">
        <f t="shared" si="3"/>
        <v>20</v>
      </c>
      <c r="E54" s="685">
        <v>45211</v>
      </c>
      <c r="F54" s="578">
        <f t="shared" si="0"/>
        <v>20</v>
      </c>
      <c r="G54" s="495" t="s">
        <v>211</v>
      </c>
      <c r="H54" s="345">
        <v>0</v>
      </c>
      <c r="I54" s="71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6">
        <f t="shared" si="3"/>
        <v>20</v>
      </c>
      <c r="E55" s="685">
        <v>45215</v>
      </c>
      <c r="F55" s="578">
        <f t="shared" si="0"/>
        <v>20</v>
      </c>
      <c r="G55" s="495" t="s">
        <v>218</v>
      </c>
      <c r="H55" s="345">
        <v>0</v>
      </c>
      <c r="I55" s="71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6">
        <f t="shared" si="3"/>
        <v>100</v>
      </c>
      <c r="E56" s="685">
        <v>45216</v>
      </c>
      <c r="F56" s="578">
        <f t="shared" si="0"/>
        <v>100</v>
      </c>
      <c r="G56" s="495" t="s">
        <v>220</v>
      </c>
      <c r="H56" s="345">
        <v>51</v>
      </c>
      <c r="I56" s="71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6">
        <f t="shared" si="3"/>
        <v>40</v>
      </c>
      <c r="E57" s="685">
        <v>45218</v>
      </c>
      <c r="F57" s="578">
        <f t="shared" si="0"/>
        <v>40</v>
      </c>
      <c r="G57" s="495" t="s">
        <v>223</v>
      </c>
      <c r="H57" s="345">
        <v>0</v>
      </c>
      <c r="I57" s="71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6">
        <f t="shared" si="3"/>
        <v>100</v>
      </c>
      <c r="E58" s="685">
        <v>45218</v>
      </c>
      <c r="F58" s="578">
        <f t="shared" si="0"/>
        <v>100</v>
      </c>
      <c r="G58" s="495" t="s">
        <v>224</v>
      </c>
      <c r="H58" s="345">
        <v>41.5</v>
      </c>
      <c r="I58" s="71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6">
        <f t="shared" si="3"/>
        <v>300</v>
      </c>
      <c r="E59" s="685">
        <v>45218</v>
      </c>
      <c r="F59" s="578">
        <f t="shared" si="0"/>
        <v>300</v>
      </c>
      <c r="G59" s="495" t="s">
        <v>225</v>
      </c>
      <c r="H59" s="345">
        <v>41.5</v>
      </c>
      <c r="I59" s="71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6">
        <f t="shared" si="3"/>
        <v>50</v>
      </c>
      <c r="E60" s="685">
        <v>45224</v>
      </c>
      <c r="F60" s="578">
        <f t="shared" si="0"/>
        <v>50</v>
      </c>
      <c r="G60" s="495" t="s">
        <v>236</v>
      </c>
      <c r="H60" s="345">
        <v>52</v>
      </c>
      <c r="I60" s="71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6">
        <f t="shared" si="3"/>
        <v>10</v>
      </c>
      <c r="E61" s="685">
        <v>45224</v>
      </c>
      <c r="F61" s="578">
        <f t="shared" si="0"/>
        <v>10</v>
      </c>
      <c r="G61" s="495" t="s">
        <v>237</v>
      </c>
      <c r="H61" s="345">
        <v>0</v>
      </c>
      <c r="I61" s="71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6">
        <f t="shared" si="3"/>
        <v>20</v>
      </c>
      <c r="E62" s="685">
        <v>45225</v>
      </c>
      <c r="F62" s="578">
        <f t="shared" si="0"/>
        <v>20</v>
      </c>
      <c r="G62" s="495" t="s">
        <v>239</v>
      </c>
      <c r="H62" s="345">
        <v>0</v>
      </c>
      <c r="I62" s="716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6">
        <f t="shared" si="3"/>
        <v>0</v>
      </c>
      <c r="E63" s="685"/>
      <c r="F63" s="578">
        <f t="shared" si="0"/>
        <v>0</v>
      </c>
      <c r="G63" s="495"/>
      <c r="H63" s="345"/>
      <c r="I63" s="997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2">
        <f t="shared" si="3"/>
        <v>50</v>
      </c>
      <c r="E64" s="1093">
        <v>45229</v>
      </c>
      <c r="F64" s="1087">
        <f t="shared" si="0"/>
        <v>50</v>
      </c>
      <c r="G64" s="1089" t="s">
        <v>256</v>
      </c>
      <c r="H64" s="1090">
        <v>0</v>
      </c>
      <c r="I64" s="1091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2">
        <f t="shared" si="3"/>
        <v>100</v>
      </c>
      <c r="E65" s="1093">
        <v>45232</v>
      </c>
      <c r="F65" s="1087">
        <f t="shared" si="0"/>
        <v>100</v>
      </c>
      <c r="G65" s="1089" t="s">
        <v>265</v>
      </c>
      <c r="H65" s="1090">
        <v>52</v>
      </c>
      <c r="I65" s="1091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2">
        <f t="shared" si="3"/>
        <v>50</v>
      </c>
      <c r="E66" s="1093">
        <v>45233</v>
      </c>
      <c r="F66" s="1087">
        <f t="shared" si="0"/>
        <v>50</v>
      </c>
      <c r="G66" s="1089" t="s">
        <v>266</v>
      </c>
      <c r="H66" s="1090">
        <v>0</v>
      </c>
      <c r="I66" s="1091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2">
        <f t="shared" si="3"/>
        <v>50</v>
      </c>
      <c r="E67" s="1093">
        <v>45233</v>
      </c>
      <c r="F67" s="1087">
        <f t="shared" si="0"/>
        <v>50</v>
      </c>
      <c r="G67" s="1089" t="s">
        <v>266</v>
      </c>
      <c r="H67" s="1090">
        <v>0</v>
      </c>
      <c r="I67" s="1091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2">
        <f t="shared" si="3"/>
        <v>40</v>
      </c>
      <c r="E68" s="1093">
        <v>45239</v>
      </c>
      <c r="F68" s="1087">
        <f t="shared" si="0"/>
        <v>40</v>
      </c>
      <c r="G68" s="1089" t="s">
        <v>287</v>
      </c>
      <c r="H68" s="1090">
        <v>0</v>
      </c>
      <c r="I68" s="1091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2">
        <f t="shared" si="3"/>
        <v>80</v>
      </c>
      <c r="E69" s="1093">
        <v>45241</v>
      </c>
      <c r="F69" s="1087">
        <f t="shared" si="0"/>
        <v>80</v>
      </c>
      <c r="G69" s="1089" t="s">
        <v>297</v>
      </c>
      <c r="H69" s="1090">
        <v>52</v>
      </c>
      <c r="I69" s="1091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2">
        <f t="shared" si="3"/>
        <v>50</v>
      </c>
      <c r="E70" s="1093">
        <v>45243</v>
      </c>
      <c r="F70" s="1087">
        <f t="shared" si="0"/>
        <v>50</v>
      </c>
      <c r="G70" s="1089" t="s">
        <v>305</v>
      </c>
      <c r="H70" s="1090">
        <v>52</v>
      </c>
      <c r="I70" s="1091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2">
        <f t="shared" si="3"/>
        <v>40</v>
      </c>
      <c r="E71" s="1093">
        <v>45247</v>
      </c>
      <c r="F71" s="1087">
        <f t="shared" si="0"/>
        <v>40</v>
      </c>
      <c r="G71" s="1089" t="s">
        <v>326</v>
      </c>
      <c r="H71" s="1090">
        <v>0</v>
      </c>
      <c r="I71" s="1091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2">
        <f t="shared" si="3"/>
        <v>50</v>
      </c>
      <c r="E72" s="1093">
        <v>45248</v>
      </c>
      <c r="F72" s="1087">
        <f t="shared" si="0"/>
        <v>50</v>
      </c>
      <c r="G72" s="1089" t="s">
        <v>332</v>
      </c>
      <c r="H72" s="1090">
        <v>0</v>
      </c>
      <c r="I72" s="1091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2">
        <f t="shared" si="3"/>
        <v>60</v>
      </c>
      <c r="E73" s="1093">
        <v>45253</v>
      </c>
      <c r="F73" s="1087">
        <f t="shared" si="0"/>
        <v>60</v>
      </c>
      <c r="G73" s="1089" t="s">
        <v>351</v>
      </c>
      <c r="H73" s="1090">
        <v>52</v>
      </c>
      <c r="I73" s="1091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2">
        <f t="shared" si="3"/>
        <v>0</v>
      </c>
      <c r="E74" s="1093"/>
      <c r="F74" s="1087">
        <f t="shared" si="0"/>
        <v>0</v>
      </c>
      <c r="G74" s="1089"/>
      <c r="H74" s="1090"/>
      <c r="I74" s="118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1">
        <f t="shared" ref="D75:D83" si="8">C75*10</f>
        <v>100</v>
      </c>
      <c r="E75" s="1339">
        <v>45258</v>
      </c>
      <c r="F75" s="729">
        <f t="shared" ref="F75:F83" si="9">D75</f>
        <v>100</v>
      </c>
      <c r="G75" s="708" t="s">
        <v>561</v>
      </c>
      <c r="H75" s="709">
        <v>52</v>
      </c>
      <c r="I75" s="1091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1">
        <f t="shared" si="8"/>
        <v>100</v>
      </c>
      <c r="E76" s="1339">
        <v>45261</v>
      </c>
      <c r="F76" s="729">
        <f t="shared" si="9"/>
        <v>100</v>
      </c>
      <c r="G76" s="708" t="s">
        <v>648</v>
      </c>
      <c r="H76" s="709">
        <v>52</v>
      </c>
      <c r="I76" s="1091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1">
        <f t="shared" si="8"/>
        <v>100</v>
      </c>
      <c r="E77" s="1339">
        <v>45268</v>
      </c>
      <c r="F77" s="729">
        <f t="shared" si="9"/>
        <v>100</v>
      </c>
      <c r="G77" s="708" t="s">
        <v>699</v>
      </c>
      <c r="H77" s="709">
        <v>0</v>
      </c>
      <c r="I77" s="1091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1">
        <f t="shared" si="8"/>
        <v>120</v>
      </c>
      <c r="E78" s="1339">
        <v>45272</v>
      </c>
      <c r="F78" s="729">
        <f t="shared" si="9"/>
        <v>120</v>
      </c>
      <c r="G78" s="708" t="s">
        <v>727</v>
      </c>
      <c r="H78" s="709">
        <v>0</v>
      </c>
      <c r="I78" s="1091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81">
        <f t="shared" si="8"/>
        <v>50</v>
      </c>
      <c r="E79" s="1339">
        <v>45284</v>
      </c>
      <c r="F79" s="729">
        <f t="shared" si="9"/>
        <v>50</v>
      </c>
      <c r="G79" s="708" t="s">
        <v>1001</v>
      </c>
      <c r="H79" s="709">
        <v>0</v>
      </c>
      <c r="I79" s="1091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81">
        <f t="shared" si="8"/>
        <v>100</v>
      </c>
      <c r="E80" s="1339">
        <v>45288</v>
      </c>
      <c r="F80" s="729">
        <f t="shared" si="9"/>
        <v>100</v>
      </c>
      <c r="G80" s="708" t="s">
        <v>902</v>
      </c>
      <c r="H80" s="709">
        <v>52</v>
      </c>
      <c r="I80" s="1091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81">
        <f t="shared" si="8"/>
        <v>20</v>
      </c>
      <c r="E81" s="1339">
        <v>45289</v>
      </c>
      <c r="F81" s="729">
        <f t="shared" si="9"/>
        <v>20</v>
      </c>
      <c r="G81" s="708" t="s">
        <v>919</v>
      </c>
      <c r="H81" s="709">
        <v>41.5</v>
      </c>
      <c r="I81" s="1091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81">
        <f t="shared" si="8"/>
        <v>30</v>
      </c>
      <c r="E82" s="1339">
        <v>45290</v>
      </c>
      <c r="F82" s="729">
        <f t="shared" si="9"/>
        <v>30</v>
      </c>
      <c r="G82" s="708" t="s">
        <v>929</v>
      </c>
      <c r="H82" s="709">
        <v>52</v>
      </c>
      <c r="I82" s="1091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81">
        <f t="shared" si="8"/>
        <v>60</v>
      </c>
      <c r="E83" s="1339">
        <v>45295</v>
      </c>
      <c r="F83" s="729">
        <f t="shared" si="9"/>
        <v>60</v>
      </c>
      <c r="G83" s="708" t="s">
        <v>961</v>
      </c>
      <c r="H83" s="709">
        <v>0</v>
      </c>
      <c r="I83" s="1091">
        <f t="shared" si="5"/>
        <v>340</v>
      </c>
      <c r="J83" s="59">
        <f t="shared" si="6"/>
        <v>0</v>
      </c>
    </row>
    <row r="84" spans="1:10" x14ac:dyDescent="0.25">
      <c r="B84" s="545">
        <f t="shared" si="7"/>
        <v>34</v>
      </c>
      <c r="C84" s="15"/>
      <c r="D84" s="781">
        <f t="shared" si="3"/>
        <v>0</v>
      </c>
      <c r="E84" s="1339"/>
      <c r="F84" s="729">
        <f t="shared" si="0"/>
        <v>0</v>
      </c>
      <c r="G84" s="708"/>
      <c r="H84" s="709"/>
      <c r="I84" s="1189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781">
        <f t="shared" si="3"/>
        <v>0</v>
      </c>
      <c r="E85" s="1339"/>
      <c r="F85" s="729">
        <f t="shared" si="0"/>
        <v>0</v>
      </c>
      <c r="G85" s="708"/>
      <c r="H85" s="709"/>
      <c r="I85" s="1091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781">
        <f t="shared" si="3"/>
        <v>0</v>
      </c>
      <c r="E86" s="1339"/>
      <c r="F86" s="729">
        <f t="shared" si="0"/>
        <v>0</v>
      </c>
      <c r="G86" s="708"/>
      <c r="H86" s="709"/>
      <c r="I86" s="1091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781">
        <f t="shared" si="3"/>
        <v>0</v>
      </c>
      <c r="E87" s="1339"/>
      <c r="F87" s="729">
        <f t="shared" si="0"/>
        <v>0</v>
      </c>
      <c r="G87" s="708"/>
      <c r="H87" s="709"/>
      <c r="I87" s="1091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781">
        <f t="shared" si="3"/>
        <v>0</v>
      </c>
      <c r="E88" s="1339"/>
      <c r="F88" s="729">
        <f t="shared" si="0"/>
        <v>0</v>
      </c>
      <c r="G88" s="708"/>
      <c r="H88" s="709"/>
      <c r="I88" s="1091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094">
        <f t="shared" si="3"/>
        <v>0</v>
      </c>
      <c r="E89" s="735"/>
      <c r="F89" s="736">
        <f t="shared" si="0"/>
        <v>0</v>
      </c>
      <c r="G89" s="693"/>
      <c r="H89" s="737"/>
      <c r="I89" s="61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82" t="s">
        <v>21</v>
      </c>
      <c r="E92" s="1583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89"/>
      <c r="B1" s="1589"/>
      <c r="C1" s="1589"/>
      <c r="D1" s="1589"/>
      <c r="E1" s="1589"/>
      <c r="F1" s="1589"/>
      <c r="G1" s="1589"/>
      <c r="H1" s="158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5"/>
      <c r="D4" s="999"/>
      <c r="E4" s="1000"/>
      <c r="F4" s="366"/>
      <c r="G4" s="825"/>
      <c r="H4" s="38"/>
    </row>
    <row r="5" spans="1:11" ht="15" customHeight="1" x14ac:dyDescent="0.25">
      <c r="A5" s="538"/>
      <c r="B5" s="71"/>
      <c r="C5" s="825"/>
      <c r="D5" s="999"/>
      <c r="E5" s="1001"/>
      <c r="F5" s="366"/>
      <c r="G5" s="825"/>
      <c r="H5" s="38"/>
    </row>
    <row r="6" spans="1:11" ht="15" customHeight="1" x14ac:dyDescent="0.25">
      <c r="A6" s="1003"/>
      <c r="B6" s="71"/>
      <c r="C6" s="825"/>
      <c r="D6" s="999"/>
      <c r="E6" s="1001"/>
      <c r="F6" s="366"/>
      <c r="G6" s="825"/>
      <c r="H6" s="38"/>
    </row>
    <row r="7" spans="1:11" ht="15.75" customHeight="1" x14ac:dyDescent="0.25">
      <c r="A7" s="1003"/>
      <c r="B7" s="813"/>
      <c r="C7" s="837"/>
      <c r="D7" s="999"/>
      <c r="E7" s="1001"/>
      <c r="F7" s="366"/>
      <c r="G7" s="825"/>
      <c r="H7" s="86">
        <f>G32</f>
        <v>0</v>
      </c>
      <c r="I7" s="149">
        <f>F4+F5+F6+F7+F8+F9</f>
        <v>0</v>
      </c>
    </row>
    <row r="8" spans="1:11" ht="16.5" thickBot="1" x14ac:dyDescent="0.3">
      <c r="A8" s="1004"/>
      <c r="B8" s="813"/>
      <c r="C8" s="837"/>
      <c r="D8" s="999"/>
      <c r="E8" s="1001"/>
      <c r="F8" s="366"/>
      <c r="G8" s="825"/>
      <c r="H8" s="316"/>
    </row>
    <row r="9" spans="1:11" ht="15.75" thickBot="1" x14ac:dyDescent="0.3">
      <c r="B9" s="814"/>
      <c r="C9" s="837"/>
      <c r="D9" s="999"/>
      <c r="E9" s="1002"/>
      <c r="F9" s="366"/>
      <c r="G9" s="825"/>
    </row>
    <row r="10" spans="1:11" ht="17.25" thickTop="1" thickBot="1" x14ac:dyDescent="0.3">
      <c r="B10" s="370"/>
      <c r="C10" s="370" t="s">
        <v>7</v>
      </c>
      <c r="D10" s="81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7"/>
      <c r="E11" s="764"/>
      <c r="F11" s="377"/>
      <c r="G11" s="378">
        <f>E11</f>
        <v>0</v>
      </c>
      <c r="H11" s="760"/>
      <c r="I11" s="69"/>
      <c r="J11" s="763">
        <f>F4+F7+F8+F9-G11+F6+F5</f>
        <v>0</v>
      </c>
      <c r="K11" s="745">
        <f>I11*G11</f>
        <v>0</v>
      </c>
    </row>
    <row r="12" spans="1:11" ht="16.5" thickTop="1" thickBot="1" x14ac:dyDescent="0.3">
      <c r="B12" s="755">
        <f>B11-D12</f>
        <v>0</v>
      </c>
      <c r="C12" s="171"/>
      <c r="D12" s="817"/>
      <c r="E12" s="815"/>
      <c r="F12" s="762"/>
      <c r="G12" s="758">
        <f>E12</f>
        <v>0</v>
      </c>
      <c r="H12" s="760"/>
      <c r="I12" s="757"/>
      <c r="J12" s="763">
        <f>J11-G12</f>
        <v>0</v>
      </c>
      <c r="K12" s="745">
        <f t="shared" ref="K12:K30" si="0">I12*G12</f>
        <v>0</v>
      </c>
    </row>
    <row r="13" spans="1:11" ht="16.5" thickTop="1" thickBot="1" x14ac:dyDescent="0.3">
      <c r="B13" s="755">
        <f t="shared" ref="B13:B21" si="1">B12-D13</f>
        <v>0</v>
      </c>
      <c r="C13" s="171"/>
      <c r="D13" s="817"/>
      <c r="E13" s="815"/>
      <c r="F13" s="762"/>
      <c r="G13" s="758">
        <f t="shared" ref="G13:G31" si="2">E13</f>
        <v>0</v>
      </c>
      <c r="H13" s="760"/>
      <c r="I13" s="757"/>
      <c r="J13" s="763">
        <f t="shared" ref="J13:J21" si="3">J12-G13</f>
        <v>0</v>
      </c>
      <c r="K13" s="745">
        <f t="shared" si="0"/>
        <v>0</v>
      </c>
    </row>
    <row r="14" spans="1:11" ht="16.5" thickTop="1" thickBot="1" x14ac:dyDescent="0.3">
      <c r="A14" s="54" t="s">
        <v>33</v>
      </c>
      <c r="B14" s="755">
        <f t="shared" si="1"/>
        <v>0</v>
      </c>
      <c r="C14" s="171"/>
      <c r="D14" s="817"/>
      <c r="E14" s="815"/>
      <c r="F14" s="762"/>
      <c r="G14" s="758">
        <f t="shared" si="2"/>
        <v>0</v>
      </c>
      <c r="H14" s="760"/>
      <c r="I14" s="757"/>
      <c r="J14" s="763">
        <f t="shared" si="3"/>
        <v>0</v>
      </c>
      <c r="K14" s="745">
        <f t="shared" si="0"/>
        <v>0</v>
      </c>
    </row>
    <row r="15" spans="1:11" ht="16.5" thickTop="1" thickBot="1" x14ac:dyDescent="0.3">
      <c r="B15" s="755">
        <f t="shared" si="1"/>
        <v>0</v>
      </c>
      <c r="C15" s="171"/>
      <c r="D15" s="817"/>
      <c r="E15" s="815"/>
      <c r="F15" s="762"/>
      <c r="G15" s="758">
        <f t="shared" si="2"/>
        <v>0</v>
      </c>
      <c r="H15" s="760"/>
      <c r="I15" s="757"/>
      <c r="J15" s="763">
        <f t="shared" si="3"/>
        <v>0</v>
      </c>
      <c r="K15" s="745">
        <f t="shared" si="0"/>
        <v>0</v>
      </c>
    </row>
    <row r="16" spans="1:11" ht="16.5" thickTop="1" thickBot="1" x14ac:dyDescent="0.3">
      <c r="A16" s="19"/>
      <c r="B16" s="755">
        <f t="shared" si="1"/>
        <v>0</v>
      </c>
      <c r="C16" s="171"/>
      <c r="D16" s="817"/>
      <c r="E16" s="815"/>
      <c r="F16" s="762"/>
      <c r="G16" s="1005">
        <f t="shared" si="2"/>
        <v>0</v>
      </c>
      <c r="H16" s="1006"/>
      <c r="I16" s="1007"/>
      <c r="J16" s="1008">
        <f t="shared" si="3"/>
        <v>0</v>
      </c>
      <c r="K16" s="934">
        <f t="shared" si="0"/>
        <v>0</v>
      </c>
    </row>
    <row r="17" spans="1:11" ht="15.75" thickTop="1" x14ac:dyDescent="0.25">
      <c r="B17" s="755">
        <f t="shared" si="1"/>
        <v>0</v>
      </c>
      <c r="C17" s="171"/>
      <c r="D17" s="817"/>
      <c r="E17" s="815"/>
      <c r="F17" s="762"/>
      <c r="G17" s="1005">
        <f t="shared" si="2"/>
        <v>0</v>
      </c>
      <c r="H17" s="1006"/>
      <c r="I17" s="1007"/>
      <c r="J17" s="1008">
        <f t="shared" si="3"/>
        <v>0</v>
      </c>
      <c r="K17" s="914">
        <f t="shared" si="0"/>
        <v>0</v>
      </c>
    </row>
    <row r="18" spans="1:11" x14ac:dyDescent="0.25">
      <c r="B18" s="755">
        <f t="shared" si="1"/>
        <v>0</v>
      </c>
      <c r="C18" s="171"/>
      <c r="D18" s="817"/>
      <c r="E18" s="815"/>
      <c r="F18" s="762"/>
      <c r="G18" s="1005">
        <f t="shared" si="2"/>
        <v>0</v>
      </c>
      <c r="H18" s="1009"/>
      <c r="I18" s="1007"/>
      <c r="J18" s="1008">
        <f t="shared" si="3"/>
        <v>0</v>
      </c>
      <c r="K18" s="914">
        <f t="shared" si="0"/>
        <v>0</v>
      </c>
    </row>
    <row r="19" spans="1:11" x14ac:dyDescent="0.25">
      <c r="B19" s="755">
        <f t="shared" si="1"/>
        <v>0</v>
      </c>
      <c r="C19" s="171"/>
      <c r="D19" s="817"/>
      <c r="E19" s="815"/>
      <c r="F19" s="762"/>
      <c r="G19" s="1005">
        <f t="shared" si="2"/>
        <v>0</v>
      </c>
      <c r="H19" s="1009"/>
      <c r="I19" s="1007"/>
      <c r="J19" s="1008">
        <f t="shared" si="3"/>
        <v>0</v>
      </c>
      <c r="K19" s="914">
        <f t="shared" si="0"/>
        <v>0</v>
      </c>
    </row>
    <row r="20" spans="1:11" x14ac:dyDescent="0.25">
      <c r="B20" s="755">
        <f t="shared" si="1"/>
        <v>0</v>
      </c>
      <c r="C20" s="171"/>
      <c r="D20" s="817"/>
      <c r="E20" s="815"/>
      <c r="F20" s="762"/>
      <c r="G20" s="1005">
        <f t="shared" si="2"/>
        <v>0</v>
      </c>
      <c r="H20" s="1009"/>
      <c r="I20" s="1007"/>
      <c r="J20" s="1008">
        <f t="shared" si="3"/>
        <v>0</v>
      </c>
      <c r="K20" s="914">
        <f t="shared" si="0"/>
        <v>0</v>
      </c>
    </row>
    <row r="21" spans="1:11" x14ac:dyDescent="0.25">
      <c r="B21" s="755">
        <f t="shared" si="1"/>
        <v>0</v>
      </c>
      <c r="C21" s="171"/>
      <c r="D21" s="817"/>
      <c r="E21" s="815"/>
      <c r="F21" s="762"/>
      <c r="G21" s="1005">
        <f t="shared" si="2"/>
        <v>0</v>
      </c>
      <c r="H21" s="1009"/>
      <c r="I21" s="1007"/>
      <c r="J21" s="1008">
        <f t="shared" si="3"/>
        <v>0</v>
      </c>
      <c r="K21" s="934">
        <f t="shared" si="0"/>
        <v>0</v>
      </c>
    </row>
    <row r="22" spans="1:11" x14ac:dyDescent="0.25">
      <c r="B22" s="87"/>
      <c r="C22" s="87"/>
      <c r="D22" s="817"/>
      <c r="E22" s="815"/>
      <c r="F22" s="762"/>
      <c r="G22" s="1005">
        <f t="shared" si="2"/>
        <v>0</v>
      </c>
      <c r="H22" s="1009"/>
      <c r="I22" s="1007"/>
      <c r="J22" s="1008">
        <f>J21-G22</f>
        <v>0</v>
      </c>
      <c r="K22" s="934">
        <f t="shared" si="0"/>
        <v>0</v>
      </c>
    </row>
    <row r="23" spans="1:11" x14ac:dyDescent="0.25">
      <c r="B23" s="87"/>
      <c r="C23" s="87"/>
      <c r="D23" s="817"/>
      <c r="E23" s="815"/>
      <c r="F23" s="762"/>
      <c r="G23" s="1005">
        <f t="shared" si="2"/>
        <v>0</v>
      </c>
      <c r="H23" s="1009"/>
      <c r="I23" s="1007"/>
      <c r="J23" s="1008">
        <f t="shared" ref="J23:J30" si="4">J22-G23</f>
        <v>0</v>
      </c>
      <c r="K23" s="934">
        <f t="shared" si="0"/>
        <v>0</v>
      </c>
    </row>
    <row r="24" spans="1:11" x14ac:dyDescent="0.25">
      <c r="B24" s="87"/>
      <c r="C24" s="87"/>
      <c r="D24" s="817"/>
      <c r="E24" s="815"/>
      <c r="F24" s="762"/>
      <c r="G24" s="1005">
        <f t="shared" si="2"/>
        <v>0</v>
      </c>
      <c r="H24" s="1009"/>
      <c r="I24" s="1007"/>
      <c r="J24" s="1008">
        <f t="shared" si="4"/>
        <v>0</v>
      </c>
      <c r="K24" s="934">
        <f t="shared" si="0"/>
        <v>0</v>
      </c>
    </row>
    <row r="25" spans="1:11" x14ac:dyDescent="0.25">
      <c r="B25" s="87"/>
      <c r="C25" s="87"/>
      <c r="D25" s="817"/>
      <c r="E25" s="815"/>
      <c r="F25" s="762"/>
      <c r="G25" s="1005">
        <f t="shared" si="2"/>
        <v>0</v>
      </c>
      <c r="H25" s="1009"/>
      <c r="I25" s="1007"/>
      <c r="J25" s="1008">
        <f t="shared" si="4"/>
        <v>0</v>
      </c>
      <c r="K25" s="934">
        <f t="shared" si="0"/>
        <v>0</v>
      </c>
    </row>
    <row r="26" spans="1:11" x14ac:dyDescent="0.25">
      <c r="B26" s="87"/>
      <c r="C26" s="87"/>
      <c r="D26" s="817"/>
      <c r="E26" s="815"/>
      <c r="F26" s="762"/>
      <c r="G26" s="1005">
        <f t="shared" si="2"/>
        <v>0</v>
      </c>
      <c r="H26" s="1009"/>
      <c r="I26" s="1007"/>
      <c r="J26" s="1008">
        <f t="shared" si="4"/>
        <v>0</v>
      </c>
      <c r="K26" s="934">
        <f t="shared" si="0"/>
        <v>0</v>
      </c>
    </row>
    <row r="27" spans="1:11" x14ac:dyDescent="0.25">
      <c r="B27" s="87"/>
      <c r="C27" s="87"/>
      <c r="D27" s="817"/>
      <c r="E27" s="815"/>
      <c r="F27" s="762"/>
      <c r="G27" s="758">
        <f t="shared" si="2"/>
        <v>0</v>
      </c>
      <c r="H27" s="761"/>
      <c r="I27" s="757"/>
      <c r="J27" s="763">
        <f t="shared" si="4"/>
        <v>0</v>
      </c>
      <c r="K27" s="745">
        <f t="shared" si="0"/>
        <v>0</v>
      </c>
    </row>
    <row r="28" spans="1:11" x14ac:dyDescent="0.25">
      <c r="B28" s="87"/>
      <c r="C28" s="87"/>
      <c r="D28" s="817"/>
      <c r="E28" s="815"/>
      <c r="F28" s="762"/>
      <c r="G28" s="758">
        <f t="shared" si="2"/>
        <v>0</v>
      </c>
      <c r="H28" s="761"/>
      <c r="I28" s="757"/>
      <c r="J28" s="763">
        <f t="shared" si="4"/>
        <v>0</v>
      </c>
      <c r="K28" s="745">
        <f t="shared" si="0"/>
        <v>0</v>
      </c>
    </row>
    <row r="29" spans="1:11" x14ac:dyDescent="0.25">
      <c r="B29" s="87"/>
      <c r="C29" s="87"/>
      <c r="D29" s="817"/>
      <c r="E29" s="815"/>
      <c r="F29" s="762"/>
      <c r="G29" s="758">
        <f t="shared" si="2"/>
        <v>0</v>
      </c>
      <c r="H29" s="761"/>
      <c r="I29" s="757"/>
      <c r="J29" s="763">
        <f t="shared" si="4"/>
        <v>0</v>
      </c>
      <c r="K29" s="745">
        <f t="shared" si="0"/>
        <v>0</v>
      </c>
    </row>
    <row r="30" spans="1:11" x14ac:dyDescent="0.25">
      <c r="B30" s="87"/>
      <c r="C30" s="87"/>
      <c r="D30" s="313"/>
      <c r="E30" s="756"/>
      <c r="F30" s="762"/>
      <c r="G30" s="758">
        <f t="shared" si="2"/>
        <v>0</v>
      </c>
      <c r="H30" s="761"/>
      <c r="I30" s="757"/>
      <c r="J30" s="763">
        <f t="shared" si="4"/>
        <v>0</v>
      </c>
      <c r="K30" s="745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82" t="s">
        <v>21</v>
      </c>
      <c r="F34" s="1583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93"/>
      <c r="B5" s="1590"/>
      <c r="C5" s="349"/>
      <c r="D5" s="129"/>
      <c r="E5" s="666"/>
      <c r="F5" s="61"/>
      <c r="G5" s="5"/>
    </row>
    <row r="6" spans="1:9" x14ac:dyDescent="0.25">
      <c r="A6" s="1593"/>
      <c r="B6" s="159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1" t="s">
        <v>11</v>
      </c>
      <c r="D83" s="159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89" t="s">
        <v>381</v>
      </c>
      <c r="B1" s="1589"/>
      <c r="C1" s="1589"/>
      <c r="D1" s="1589"/>
      <c r="E1" s="1589"/>
      <c r="F1" s="1589"/>
      <c r="G1" s="158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598" t="s">
        <v>246</v>
      </c>
      <c r="B5" s="1630" t="s">
        <v>97</v>
      </c>
      <c r="C5" s="151">
        <v>24</v>
      </c>
      <c r="D5" s="144">
        <v>45269</v>
      </c>
      <c r="E5" s="173">
        <v>3618.29</v>
      </c>
      <c r="F5" s="71">
        <v>4</v>
      </c>
      <c r="G5" s="1467">
        <f>F31</f>
        <v>19141.88</v>
      </c>
      <c r="H5" s="149">
        <f>E5-G5+E6+E7+E8+E4</f>
        <v>0</v>
      </c>
    </row>
    <row r="6" spans="1:11" ht="15.75" x14ac:dyDescent="0.25">
      <c r="A6" s="1598"/>
      <c r="B6" s="1630"/>
      <c r="C6" s="151">
        <v>24</v>
      </c>
      <c r="D6" s="144">
        <v>45271</v>
      </c>
      <c r="E6" s="71">
        <v>3619.21</v>
      </c>
      <c r="F6" s="71">
        <v>4</v>
      </c>
      <c r="G6" s="1488"/>
    </row>
    <row r="7" spans="1:11" ht="15.75" thickBot="1" x14ac:dyDescent="0.3">
      <c r="B7" s="1631"/>
      <c r="C7" s="151">
        <v>23.5</v>
      </c>
      <c r="D7" s="144">
        <v>45281</v>
      </c>
      <c r="E7" s="71">
        <v>3645.96</v>
      </c>
      <c r="F7" s="71">
        <v>4</v>
      </c>
      <c r="G7" s="1465"/>
    </row>
    <row r="8" spans="1:11" ht="15.75" thickBot="1" x14ac:dyDescent="0.3">
      <c r="B8" s="1374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60" t="s">
        <v>634</v>
      </c>
      <c r="H10" s="69">
        <v>0</v>
      </c>
      <c r="I10" s="763">
        <f>E4+E5+E6+E7-F10+E8</f>
        <v>18256.02</v>
      </c>
      <c r="J10" s="745">
        <f>H10*F10</f>
        <v>0</v>
      </c>
    </row>
    <row r="11" spans="1:11" x14ac:dyDescent="0.25">
      <c r="B11" s="755">
        <f>B10-C11</f>
        <v>19</v>
      </c>
      <c r="C11" s="313">
        <v>1</v>
      </c>
      <c r="D11" s="756">
        <v>899.92</v>
      </c>
      <c r="E11" s="762">
        <v>45260</v>
      </c>
      <c r="F11" s="758">
        <f>D11</f>
        <v>899.92</v>
      </c>
      <c r="G11" s="761" t="s">
        <v>634</v>
      </c>
      <c r="H11" s="757">
        <v>0</v>
      </c>
      <c r="I11" s="763">
        <f>I10-F11</f>
        <v>17356.100000000002</v>
      </c>
      <c r="J11" s="745">
        <f t="shared" ref="J11:J29" si="0">H11*F11</f>
        <v>0</v>
      </c>
    </row>
    <row r="12" spans="1:11" x14ac:dyDescent="0.25">
      <c r="B12" s="755">
        <f t="shared" ref="B12:B29" si="1">B11-C12</f>
        <v>18</v>
      </c>
      <c r="C12" s="313">
        <v>1</v>
      </c>
      <c r="D12" s="756">
        <v>948.46</v>
      </c>
      <c r="E12" s="762">
        <v>45260</v>
      </c>
      <c r="F12" s="758">
        <f t="shared" ref="F12:F30" si="2">D12</f>
        <v>948.46</v>
      </c>
      <c r="G12" s="761" t="s">
        <v>634</v>
      </c>
      <c r="H12" s="757">
        <v>0</v>
      </c>
      <c r="I12" s="763">
        <f t="shared" ref="I12:I20" si="3">I11-F12</f>
        <v>16407.640000000003</v>
      </c>
      <c r="J12" s="745">
        <f t="shared" si="0"/>
        <v>0</v>
      </c>
    </row>
    <row r="13" spans="1:11" x14ac:dyDescent="0.25">
      <c r="A13" s="54" t="s">
        <v>33</v>
      </c>
      <c r="B13" s="755">
        <f t="shared" si="1"/>
        <v>17</v>
      </c>
      <c r="C13" s="313">
        <v>1</v>
      </c>
      <c r="D13" s="756">
        <v>888.4</v>
      </c>
      <c r="E13" s="762">
        <v>45260</v>
      </c>
      <c r="F13" s="1005">
        <f t="shared" si="2"/>
        <v>888.4</v>
      </c>
      <c r="G13" s="1009" t="s">
        <v>634</v>
      </c>
      <c r="H13" s="1007">
        <v>0</v>
      </c>
      <c r="I13" s="1008">
        <f t="shared" si="3"/>
        <v>15519.240000000003</v>
      </c>
      <c r="J13" s="934">
        <f t="shared" si="0"/>
        <v>0</v>
      </c>
      <c r="K13" s="803"/>
    </row>
    <row r="14" spans="1:11" x14ac:dyDescent="0.25">
      <c r="B14" s="755">
        <f t="shared" si="1"/>
        <v>16</v>
      </c>
      <c r="C14" s="313">
        <v>1</v>
      </c>
      <c r="D14" s="756">
        <v>933.03</v>
      </c>
      <c r="E14" s="762">
        <v>45260</v>
      </c>
      <c r="F14" s="1005">
        <f t="shared" si="2"/>
        <v>933.03</v>
      </c>
      <c r="G14" s="1009" t="s">
        <v>634</v>
      </c>
      <c r="H14" s="1007">
        <v>0</v>
      </c>
      <c r="I14" s="1008">
        <f t="shared" si="3"/>
        <v>14586.210000000003</v>
      </c>
      <c r="J14" s="934">
        <f t="shared" si="0"/>
        <v>0</v>
      </c>
      <c r="K14" s="803"/>
    </row>
    <row r="15" spans="1:11" x14ac:dyDescent="0.25">
      <c r="A15" s="19"/>
      <c r="B15" s="755">
        <f t="shared" si="1"/>
        <v>12</v>
      </c>
      <c r="C15" s="313">
        <v>4</v>
      </c>
      <c r="D15" s="756">
        <v>3618.29</v>
      </c>
      <c r="E15" s="762">
        <v>45269</v>
      </c>
      <c r="F15" s="1005">
        <f t="shared" si="2"/>
        <v>3618.29</v>
      </c>
      <c r="G15" s="1009" t="s">
        <v>720</v>
      </c>
      <c r="H15" s="1007">
        <v>0</v>
      </c>
      <c r="I15" s="1008">
        <f t="shared" si="3"/>
        <v>10967.920000000002</v>
      </c>
      <c r="J15" s="1160">
        <f t="shared" si="0"/>
        <v>0</v>
      </c>
      <c r="K15" s="803"/>
    </row>
    <row r="16" spans="1:11" x14ac:dyDescent="0.25">
      <c r="B16" s="755">
        <f t="shared" si="1"/>
        <v>8</v>
      </c>
      <c r="C16" s="313">
        <v>4</v>
      </c>
      <c r="D16" s="756">
        <v>3619.21</v>
      </c>
      <c r="E16" s="762">
        <v>45276</v>
      </c>
      <c r="F16" s="1005">
        <f t="shared" si="2"/>
        <v>3619.21</v>
      </c>
      <c r="G16" s="1009" t="s">
        <v>776</v>
      </c>
      <c r="H16" s="1007">
        <v>0</v>
      </c>
      <c r="I16" s="1008">
        <f t="shared" si="3"/>
        <v>7348.7100000000019</v>
      </c>
      <c r="J16" s="1160">
        <f t="shared" si="0"/>
        <v>0</v>
      </c>
      <c r="K16" s="803"/>
    </row>
    <row r="17" spans="1:11" x14ac:dyDescent="0.25">
      <c r="B17" s="755">
        <f t="shared" si="1"/>
        <v>7</v>
      </c>
      <c r="C17" s="313">
        <v>1</v>
      </c>
      <c r="D17" s="756">
        <v>919.43</v>
      </c>
      <c r="E17" s="762">
        <v>45281</v>
      </c>
      <c r="F17" s="1005">
        <f t="shared" si="2"/>
        <v>919.43</v>
      </c>
      <c r="G17" s="1009" t="s">
        <v>826</v>
      </c>
      <c r="H17" s="1007">
        <v>0</v>
      </c>
      <c r="I17" s="1008">
        <f t="shared" si="3"/>
        <v>6429.2800000000016</v>
      </c>
      <c r="J17" s="1160">
        <f t="shared" si="0"/>
        <v>0</v>
      </c>
      <c r="K17" s="803"/>
    </row>
    <row r="18" spans="1:11" x14ac:dyDescent="0.25">
      <c r="B18" s="755">
        <f t="shared" si="1"/>
        <v>6</v>
      </c>
      <c r="C18" s="313">
        <v>1</v>
      </c>
      <c r="D18" s="756">
        <v>895.84</v>
      </c>
      <c r="E18" s="762">
        <v>45281</v>
      </c>
      <c r="F18" s="1005">
        <f t="shared" ref="F18:F20" si="4">D18</f>
        <v>895.84</v>
      </c>
      <c r="G18" s="1009" t="s">
        <v>826</v>
      </c>
      <c r="H18" s="1007">
        <v>0</v>
      </c>
      <c r="I18" s="1008">
        <f t="shared" si="3"/>
        <v>5533.4400000000014</v>
      </c>
      <c r="J18" s="1160">
        <f t="shared" si="0"/>
        <v>0</v>
      </c>
      <c r="K18" s="803"/>
    </row>
    <row r="19" spans="1:11" x14ac:dyDescent="0.25">
      <c r="B19" s="755">
        <f t="shared" si="1"/>
        <v>5</v>
      </c>
      <c r="C19" s="313">
        <v>1</v>
      </c>
      <c r="D19" s="756">
        <v>898.11</v>
      </c>
      <c r="E19" s="762">
        <v>45281</v>
      </c>
      <c r="F19" s="1005">
        <f t="shared" si="4"/>
        <v>898.11</v>
      </c>
      <c r="G19" s="1009" t="s">
        <v>826</v>
      </c>
      <c r="H19" s="1007">
        <v>0</v>
      </c>
      <c r="I19" s="1008">
        <f t="shared" si="3"/>
        <v>4635.3300000000017</v>
      </c>
      <c r="J19" s="1160">
        <f t="shared" si="0"/>
        <v>0</v>
      </c>
      <c r="K19" s="803"/>
    </row>
    <row r="20" spans="1:11" x14ac:dyDescent="0.25">
      <c r="B20" s="755">
        <f t="shared" si="1"/>
        <v>4</v>
      </c>
      <c r="C20" s="313">
        <v>1</v>
      </c>
      <c r="D20" s="756">
        <v>932.58</v>
      </c>
      <c r="E20" s="762">
        <v>45281</v>
      </c>
      <c r="F20" s="1005">
        <f t="shared" si="4"/>
        <v>932.58</v>
      </c>
      <c r="G20" s="1009" t="s">
        <v>826</v>
      </c>
      <c r="H20" s="1007">
        <v>0</v>
      </c>
      <c r="I20" s="1008">
        <f t="shared" si="3"/>
        <v>3702.7500000000018</v>
      </c>
      <c r="J20" s="1160">
        <f t="shared" si="0"/>
        <v>0</v>
      </c>
      <c r="K20" s="803"/>
    </row>
    <row r="21" spans="1:11" x14ac:dyDescent="0.25">
      <c r="B21" s="755">
        <f t="shared" si="1"/>
        <v>0</v>
      </c>
      <c r="C21" s="313">
        <v>4</v>
      </c>
      <c r="D21" s="756">
        <v>3702.75</v>
      </c>
      <c r="E21" s="762">
        <v>45296</v>
      </c>
      <c r="F21" s="1005">
        <f t="shared" si="2"/>
        <v>3702.75</v>
      </c>
      <c r="G21" s="1009" t="s">
        <v>972</v>
      </c>
      <c r="H21" s="1007">
        <v>0</v>
      </c>
      <c r="I21" s="1008">
        <f>I20-F21</f>
        <v>0</v>
      </c>
      <c r="J21" s="1160">
        <f t="shared" si="0"/>
        <v>0</v>
      </c>
      <c r="K21" s="803"/>
    </row>
    <row r="22" spans="1:11" x14ac:dyDescent="0.25">
      <c r="B22" s="755">
        <f t="shared" si="1"/>
        <v>0</v>
      </c>
      <c r="C22" s="313"/>
      <c r="D22" s="756"/>
      <c r="E22" s="762"/>
      <c r="F22" s="1005">
        <f t="shared" si="2"/>
        <v>0</v>
      </c>
      <c r="G22" s="1009"/>
      <c r="H22" s="1007"/>
      <c r="I22" s="1008">
        <f t="shared" ref="I22:I29" si="5">I21-F22</f>
        <v>0</v>
      </c>
      <c r="J22" s="1160">
        <f t="shared" si="0"/>
        <v>0</v>
      </c>
      <c r="K22" s="803"/>
    </row>
    <row r="23" spans="1:11" x14ac:dyDescent="0.25">
      <c r="B23" s="755">
        <f t="shared" si="1"/>
        <v>0</v>
      </c>
      <c r="C23" s="313"/>
      <c r="D23" s="756"/>
      <c r="E23" s="762"/>
      <c r="F23" s="1005">
        <f t="shared" si="2"/>
        <v>0</v>
      </c>
      <c r="G23" s="1484"/>
      <c r="H23" s="1485"/>
      <c r="I23" s="1486">
        <f t="shared" si="5"/>
        <v>0</v>
      </c>
      <c r="J23" s="1487">
        <f t="shared" si="0"/>
        <v>0</v>
      </c>
      <c r="K23" s="803"/>
    </row>
    <row r="24" spans="1:11" x14ac:dyDescent="0.25">
      <c r="B24" s="755">
        <f t="shared" si="1"/>
        <v>0</v>
      </c>
      <c r="C24" s="313"/>
      <c r="D24" s="756"/>
      <c r="E24" s="762"/>
      <c r="F24" s="758">
        <f t="shared" si="2"/>
        <v>0</v>
      </c>
      <c r="G24" s="1484"/>
      <c r="H24" s="1485"/>
      <c r="I24" s="1486">
        <f t="shared" si="5"/>
        <v>0</v>
      </c>
      <c r="J24" s="1487">
        <f t="shared" si="0"/>
        <v>0</v>
      </c>
    </row>
    <row r="25" spans="1:11" x14ac:dyDescent="0.25">
      <c r="B25" s="755">
        <f t="shared" si="1"/>
        <v>0</v>
      </c>
      <c r="C25" s="313"/>
      <c r="D25" s="756"/>
      <c r="E25" s="762"/>
      <c r="F25" s="758">
        <f t="shared" si="2"/>
        <v>0</v>
      </c>
      <c r="G25" s="1484"/>
      <c r="H25" s="1485"/>
      <c r="I25" s="1486">
        <f t="shared" si="5"/>
        <v>0</v>
      </c>
      <c r="J25" s="1487">
        <f t="shared" si="0"/>
        <v>0</v>
      </c>
    </row>
    <row r="26" spans="1:11" x14ac:dyDescent="0.25">
      <c r="B26" s="755">
        <f t="shared" si="1"/>
        <v>0</v>
      </c>
      <c r="C26" s="313"/>
      <c r="D26" s="756"/>
      <c r="E26" s="762"/>
      <c r="F26" s="758">
        <f t="shared" si="2"/>
        <v>0</v>
      </c>
      <c r="G26" s="1484"/>
      <c r="H26" s="1485"/>
      <c r="I26" s="1486">
        <f t="shared" si="5"/>
        <v>0</v>
      </c>
      <c r="J26" s="1487">
        <f t="shared" si="0"/>
        <v>0</v>
      </c>
    </row>
    <row r="27" spans="1:11" x14ac:dyDescent="0.25">
      <c r="B27" s="755">
        <f t="shared" si="1"/>
        <v>0</v>
      </c>
      <c r="C27" s="313"/>
      <c r="D27" s="756"/>
      <c r="E27" s="762"/>
      <c r="F27" s="758">
        <f t="shared" si="2"/>
        <v>0</v>
      </c>
      <c r="G27" s="1484"/>
      <c r="H27" s="1485"/>
      <c r="I27" s="1486">
        <f t="shared" si="5"/>
        <v>0</v>
      </c>
      <c r="J27" s="1487">
        <f t="shared" si="0"/>
        <v>0</v>
      </c>
    </row>
    <row r="28" spans="1:11" x14ac:dyDescent="0.25">
      <c r="B28" s="755">
        <f t="shared" si="1"/>
        <v>0</v>
      </c>
      <c r="C28" s="313"/>
      <c r="D28" s="756"/>
      <c r="E28" s="762"/>
      <c r="F28" s="758">
        <f t="shared" si="2"/>
        <v>0</v>
      </c>
      <c r="G28" s="761"/>
      <c r="H28" s="1007"/>
      <c r="I28" s="1008">
        <f t="shared" si="5"/>
        <v>0</v>
      </c>
      <c r="J28" s="934">
        <f t="shared" si="0"/>
        <v>0</v>
      </c>
    </row>
    <row r="29" spans="1:11" x14ac:dyDescent="0.25">
      <c r="B29" s="755">
        <f t="shared" si="1"/>
        <v>0</v>
      </c>
      <c r="C29" s="313"/>
      <c r="D29" s="756"/>
      <c r="E29" s="762"/>
      <c r="F29" s="758">
        <f t="shared" si="2"/>
        <v>0</v>
      </c>
      <c r="G29" s="761"/>
      <c r="H29" s="757"/>
      <c r="I29" s="763">
        <f t="shared" si="5"/>
        <v>0</v>
      </c>
      <c r="J29" s="745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9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582" t="s">
        <v>21</v>
      </c>
      <c r="E33" s="1583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J1" workbookViewId="0">
      <selection activeCell="M22" sqref="M22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596" t="s">
        <v>369</v>
      </c>
      <c r="C1" s="1596"/>
      <c r="D1" s="1596"/>
      <c r="E1" s="1596"/>
      <c r="F1" s="1596"/>
      <c r="G1" s="1596"/>
      <c r="H1" s="1596"/>
      <c r="I1" s="11">
        <v>1</v>
      </c>
      <c r="L1" s="1589" t="s">
        <v>381</v>
      </c>
      <c r="M1" s="1589"/>
      <c r="N1" s="1589"/>
      <c r="O1" s="1589"/>
      <c r="P1" s="1589"/>
      <c r="Q1" s="1589"/>
      <c r="R1" s="1589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6"/>
      <c r="E4" s="129"/>
      <c r="F4" s="419"/>
      <c r="G4" s="71"/>
      <c r="H4" s="150"/>
      <c r="I4" s="150"/>
      <c r="L4" s="12"/>
      <c r="M4" s="12"/>
      <c r="N4" s="766"/>
      <c r="O4" s="129"/>
      <c r="P4" s="419"/>
      <c r="Q4" s="71"/>
      <c r="R4" s="150"/>
      <c r="S4" s="150"/>
    </row>
    <row r="5" spans="2:20" ht="15" customHeight="1" x14ac:dyDescent="0.25">
      <c r="B5" s="1632" t="s">
        <v>76</v>
      </c>
      <c r="C5" s="1633" t="s">
        <v>196</v>
      </c>
      <c r="D5" s="766">
        <v>82</v>
      </c>
      <c r="E5" s="129">
        <v>45254</v>
      </c>
      <c r="F5" s="624">
        <v>1022.39</v>
      </c>
      <c r="G5" s="71">
        <v>42</v>
      </c>
      <c r="H5" s="1152"/>
      <c r="L5" s="1632" t="s">
        <v>87</v>
      </c>
      <c r="M5" s="1633" t="s">
        <v>196</v>
      </c>
      <c r="N5" s="766">
        <v>91</v>
      </c>
      <c r="O5" s="129">
        <v>45289</v>
      </c>
      <c r="P5" s="624">
        <v>3447.35</v>
      </c>
      <c r="Q5" s="71">
        <v>105</v>
      </c>
      <c r="R5" s="1361"/>
    </row>
    <row r="6" spans="2:20" ht="15.75" customHeight="1" x14ac:dyDescent="0.25">
      <c r="B6" s="1632"/>
      <c r="C6" s="1633"/>
      <c r="D6" s="767"/>
      <c r="E6" s="129"/>
      <c r="F6" s="765"/>
      <c r="G6" s="1466"/>
      <c r="H6" s="1467">
        <f>G39</f>
        <v>1022.39</v>
      </c>
      <c r="I6" s="7">
        <f>F6-H6+F5+F7+F4</f>
        <v>0</v>
      </c>
      <c r="L6" s="1632"/>
      <c r="M6" s="1633"/>
      <c r="N6" s="767"/>
      <c r="O6" s="129"/>
      <c r="P6" s="765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51"/>
      <c r="D7" s="768"/>
      <c r="E7" s="769"/>
      <c r="F7" s="770"/>
      <c r="G7" s="771"/>
      <c r="H7" s="772"/>
      <c r="M7" s="1359"/>
      <c r="N7" s="768"/>
      <c r="O7" s="769"/>
      <c r="P7" s="770"/>
      <c r="Q7" s="771"/>
      <c r="R7" s="772"/>
    </row>
    <row r="8" spans="2:20" ht="30" customHeight="1" thickTop="1" thickBot="1" x14ac:dyDescent="0.3">
      <c r="C8" s="773" t="s">
        <v>7</v>
      </c>
      <c r="D8" s="774" t="s">
        <v>8</v>
      </c>
      <c r="E8" s="775" t="s">
        <v>17</v>
      </c>
      <c r="F8" s="776" t="s">
        <v>2</v>
      </c>
      <c r="G8" s="777" t="s">
        <v>18</v>
      </c>
      <c r="H8" s="776" t="s">
        <v>15</v>
      </c>
      <c r="I8" s="778"/>
      <c r="M8" s="773" t="s">
        <v>7</v>
      </c>
      <c r="N8" s="774" t="s">
        <v>8</v>
      </c>
      <c r="O8" s="775" t="s">
        <v>17</v>
      </c>
      <c r="P8" s="776" t="s">
        <v>2</v>
      </c>
      <c r="Q8" s="777" t="s">
        <v>18</v>
      </c>
      <c r="R8" s="776" t="s">
        <v>15</v>
      </c>
      <c r="S8" s="778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10">
        <f>Q5+Q6+Q7-N9+Q4</f>
        <v>95</v>
      </c>
      <c r="N9" s="825">
        <v>10</v>
      </c>
      <c r="O9" s="870">
        <v>330.05</v>
      </c>
      <c r="P9" s="858">
        <v>45289</v>
      </c>
      <c r="Q9" s="980">
        <f t="shared" ref="Q9:Q38" si="1">O9</f>
        <v>330.05</v>
      </c>
      <c r="R9" s="844" t="s">
        <v>919</v>
      </c>
      <c r="S9" s="859">
        <v>92</v>
      </c>
      <c r="T9" s="843">
        <f>P5+P6+P7-Q9+P4</f>
        <v>3117.2999999999997</v>
      </c>
    </row>
    <row r="10" spans="2:20" x14ac:dyDescent="0.25">
      <c r="C10" s="1010">
        <f>C9-D10</f>
        <v>32</v>
      </c>
      <c r="D10" s="825">
        <v>10</v>
      </c>
      <c r="E10" s="870">
        <v>237.03</v>
      </c>
      <c r="F10" s="858">
        <v>45260</v>
      </c>
      <c r="G10" s="980">
        <f t="shared" ref="G10" si="2">E10</f>
        <v>237.03</v>
      </c>
      <c r="H10" s="844" t="s">
        <v>633</v>
      </c>
      <c r="I10" s="859">
        <v>83</v>
      </c>
      <c r="J10" s="843">
        <f>J9-G10</f>
        <v>785.36</v>
      </c>
      <c r="K10" s="803"/>
      <c r="M10" s="1010">
        <f>M9-N10</f>
        <v>91</v>
      </c>
      <c r="N10" s="825">
        <v>4</v>
      </c>
      <c r="O10" s="870">
        <v>133.63</v>
      </c>
      <c r="P10" s="858">
        <v>45289</v>
      </c>
      <c r="Q10" s="980">
        <f t="shared" si="1"/>
        <v>133.63</v>
      </c>
      <c r="R10" s="844" t="s">
        <v>920</v>
      </c>
      <c r="S10" s="859">
        <v>93</v>
      </c>
      <c r="T10" s="843">
        <f>T9-Q10</f>
        <v>2983.6699999999996</v>
      </c>
    </row>
    <row r="11" spans="2:20" x14ac:dyDescent="0.25">
      <c r="C11" s="1010">
        <f>C10-D11</f>
        <v>30</v>
      </c>
      <c r="D11" s="825">
        <v>2</v>
      </c>
      <c r="E11" s="870">
        <v>50.92</v>
      </c>
      <c r="F11" s="858">
        <v>45267</v>
      </c>
      <c r="G11" s="980">
        <f t="shared" si="0"/>
        <v>50.92</v>
      </c>
      <c r="H11" s="844" t="s">
        <v>690</v>
      </c>
      <c r="I11" s="859">
        <v>83</v>
      </c>
      <c r="J11" s="843">
        <f t="shared" ref="J11:J38" si="3">J10-G11</f>
        <v>734.44</v>
      </c>
      <c r="K11" s="803"/>
      <c r="M11" s="1010">
        <f>M10-N11</f>
        <v>81</v>
      </c>
      <c r="N11" s="825">
        <v>10</v>
      </c>
      <c r="O11" s="870">
        <v>320.67</v>
      </c>
      <c r="P11" s="858">
        <v>45290</v>
      </c>
      <c r="Q11" s="980">
        <f t="shared" si="1"/>
        <v>320.67</v>
      </c>
      <c r="R11" s="844" t="s">
        <v>922</v>
      </c>
      <c r="S11" s="859">
        <v>0</v>
      </c>
      <c r="T11" s="843">
        <f t="shared" ref="T11:T38" si="4">T10-Q11</f>
        <v>2662.9999999999995</v>
      </c>
    </row>
    <row r="12" spans="2:20" x14ac:dyDescent="0.25">
      <c r="B12" s="54" t="s">
        <v>33</v>
      </c>
      <c r="C12" s="1010">
        <f t="shared" ref="C12:C14" si="5">C11-D12</f>
        <v>28</v>
      </c>
      <c r="D12" s="825">
        <v>2</v>
      </c>
      <c r="E12" s="870">
        <v>48.73</v>
      </c>
      <c r="F12" s="858">
        <v>45269</v>
      </c>
      <c r="G12" s="980">
        <f t="shared" si="0"/>
        <v>48.73</v>
      </c>
      <c r="H12" s="844" t="s">
        <v>708</v>
      </c>
      <c r="I12" s="859">
        <v>83</v>
      </c>
      <c r="J12" s="843">
        <f t="shared" si="3"/>
        <v>685.71</v>
      </c>
      <c r="K12" s="803"/>
      <c r="L12" s="54" t="s">
        <v>33</v>
      </c>
      <c r="M12" s="1010">
        <f t="shared" ref="M12:M14" si="6">M11-N12</f>
        <v>76</v>
      </c>
      <c r="N12" s="825">
        <v>5</v>
      </c>
      <c r="O12" s="870">
        <v>163.75</v>
      </c>
      <c r="P12" s="858">
        <v>45291</v>
      </c>
      <c r="Q12" s="980">
        <f t="shared" si="1"/>
        <v>163.75</v>
      </c>
      <c r="R12" s="844" t="s">
        <v>933</v>
      </c>
      <c r="S12" s="859">
        <v>92</v>
      </c>
      <c r="T12" s="843">
        <f t="shared" si="4"/>
        <v>2499.2499999999995</v>
      </c>
    </row>
    <row r="13" spans="2:20" x14ac:dyDescent="0.25">
      <c r="C13" s="1010">
        <f t="shared" si="5"/>
        <v>20</v>
      </c>
      <c r="D13" s="825">
        <v>8</v>
      </c>
      <c r="E13" s="870">
        <v>196.11</v>
      </c>
      <c r="F13" s="858">
        <v>45269</v>
      </c>
      <c r="G13" s="980">
        <f t="shared" si="0"/>
        <v>196.11</v>
      </c>
      <c r="H13" s="844" t="s">
        <v>712</v>
      </c>
      <c r="I13" s="859">
        <v>0</v>
      </c>
      <c r="J13" s="843">
        <f t="shared" si="3"/>
        <v>489.6</v>
      </c>
      <c r="K13" s="803"/>
      <c r="M13" s="1010">
        <f t="shared" si="6"/>
        <v>66</v>
      </c>
      <c r="N13" s="825">
        <v>10</v>
      </c>
      <c r="O13" s="870">
        <v>330.79</v>
      </c>
      <c r="P13" s="858">
        <v>45291</v>
      </c>
      <c r="Q13" s="980">
        <f t="shared" si="1"/>
        <v>330.79</v>
      </c>
      <c r="R13" s="844" t="s">
        <v>935</v>
      </c>
      <c r="S13" s="859">
        <v>0</v>
      </c>
      <c r="T13" s="843">
        <f t="shared" si="4"/>
        <v>2168.4599999999996</v>
      </c>
    </row>
    <row r="14" spans="2:20" x14ac:dyDescent="0.25">
      <c r="B14" s="19"/>
      <c r="C14" s="1010">
        <f t="shared" si="5"/>
        <v>12</v>
      </c>
      <c r="D14" s="825">
        <v>8</v>
      </c>
      <c r="E14" s="870">
        <v>197.5</v>
      </c>
      <c r="F14" s="858">
        <v>45271</v>
      </c>
      <c r="G14" s="980">
        <f t="shared" si="0"/>
        <v>197.5</v>
      </c>
      <c r="H14" s="844" t="s">
        <v>723</v>
      </c>
      <c r="I14" s="859">
        <v>0</v>
      </c>
      <c r="J14" s="843">
        <f t="shared" si="3"/>
        <v>292.10000000000002</v>
      </c>
      <c r="K14" s="803"/>
      <c r="L14" s="19"/>
      <c r="M14" s="1010">
        <f t="shared" si="6"/>
        <v>64</v>
      </c>
      <c r="N14" s="825">
        <v>2</v>
      </c>
      <c r="O14" s="870">
        <v>70.75</v>
      </c>
      <c r="P14" s="858">
        <v>45293</v>
      </c>
      <c r="Q14" s="980">
        <f t="shared" si="1"/>
        <v>70.75</v>
      </c>
      <c r="R14" s="844" t="s">
        <v>939</v>
      </c>
      <c r="S14" s="859">
        <v>93</v>
      </c>
      <c r="T14" s="843">
        <f t="shared" si="4"/>
        <v>2097.7099999999996</v>
      </c>
    </row>
    <row r="15" spans="2:20" x14ac:dyDescent="0.25">
      <c r="C15" s="1010">
        <f>C14-D15</f>
        <v>3</v>
      </c>
      <c r="D15" s="825">
        <v>9</v>
      </c>
      <c r="E15" s="870">
        <v>219.46</v>
      </c>
      <c r="F15" s="858">
        <v>45272</v>
      </c>
      <c r="G15" s="980">
        <f t="shared" si="0"/>
        <v>219.46</v>
      </c>
      <c r="H15" s="844" t="s">
        <v>727</v>
      </c>
      <c r="I15" s="859">
        <v>0</v>
      </c>
      <c r="J15" s="843">
        <f t="shared" si="3"/>
        <v>72.640000000000015</v>
      </c>
      <c r="M15" s="1010">
        <f>M14-N15</f>
        <v>58</v>
      </c>
      <c r="N15" s="825">
        <v>6</v>
      </c>
      <c r="O15" s="870">
        <v>197.11</v>
      </c>
      <c r="P15" s="858">
        <v>45293</v>
      </c>
      <c r="Q15" s="980">
        <f t="shared" si="1"/>
        <v>197.11</v>
      </c>
      <c r="R15" s="844" t="s">
        <v>940</v>
      </c>
      <c r="S15" s="859">
        <v>0</v>
      </c>
      <c r="T15" s="843">
        <f t="shared" si="4"/>
        <v>1900.5999999999995</v>
      </c>
    </row>
    <row r="16" spans="2:20" x14ac:dyDescent="0.25">
      <c r="C16" s="1010">
        <f t="shared" ref="C16:C38" si="7">C15-D16</f>
        <v>0</v>
      </c>
      <c r="D16" s="825">
        <v>3</v>
      </c>
      <c r="E16" s="870">
        <v>72.64</v>
      </c>
      <c r="F16" s="858">
        <v>45272</v>
      </c>
      <c r="G16" s="980">
        <f t="shared" si="0"/>
        <v>72.64</v>
      </c>
      <c r="H16" s="844" t="s">
        <v>732</v>
      </c>
      <c r="I16" s="859">
        <v>83</v>
      </c>
      <c r="J16" s="843">
        <f t="shared" si="3"/>
        <v>0</v>
      </c>
      <c r="M16" s="1010">
        <f t="shared" ref="M16:M38" si="8">M15-N16</f>
        <v>57</v>
      </c>
      <c r="N16" s="825">
        <v>1</v>
      </c>
      <c r="O16" s="870">
        <v>31.9</v>
      </c>
      <c r="P16" s="858">
        <v>45294</v>
      </c>
      <c r="Q16" s="980">
        <f t="shared" si="1"/>
        <v>31.9</v>
      </c>
      <c r="R16" s="844" t="s">
        <v>948</v>
      </c>
      <c r="S16" s="859">
        <v>92</v>
      </c>
      <c r="T16" s="843">
        <f t="shared" si="4"/>
        <v>1868.6999999999994</v>
      </c>
    </row>
    <row r="17" spans="3:20" x14ac:dyDescent="0.25">
      <c r="C17" s="1010">
        <f t="shared" si="7"/>
        <v>0</v>
      </c>
      <c r="D17" s="825"/>
      <c r="E17" s="870">
        <v>0</v>
      </c>
      <c r="F17" s="858"/>
      <c r="G17" s="980">
        <f t="shared" si="0"/>
        <v>0</v>
      </c>
      <c r="H17" s="844"/>
      <c r="I17" s="859"/>
      <c r="J17" s="843">
        <f t="shared" si="3"/>
        <v>0</v>
      </c>
      <c r="M17" s="1010">
        <f t="shared" si="8"/>
        <v>56</v>
      </c>
      <c r="N17" s="825">
        <v>1</v>
      </c>
      <c r="O17" s="870">
        <v>35.880000000000003</v>
      </c>
      <c r="P17" s="858">
        <v>45294</v>
      </c>
      <c r="Q17" s="980">
        <f t="shared" si="1"/>
        <v>35.880000000000003</v>
      </c>
      <c r="R17" s="844" t="s">
        <v>948</v>
      </c>
      <c r="S17" s="859">
        <v>92</v>
      </c>
      <c r="T17" s="843">
        <f t="shared" si="4"/>
        <v>1832.8199999999993</v>
      </c>
    </row>
    <row r="18" spans="3:20" x14ac:dyDescent="0.25">
      <c r="C18" s="1010">
        <f t="shared" si="7"/>
        <v>0</v>
      </c>
      <c r="D18" s="825"/>
      <c r="E18" s="870">
        <v>0</v>
      </c>
      <c r="F18" s="858"/>
      <c r="G18" s="1425">
        <f t="shared" si="0"/>
        <v>0</v>
      </c>
      <c r="H18" s="1428"/>
      <c r="I18" s="1429"/>
      <c r="J18" s="1430">
        <f t="shared" si="3"/>
        <v>0</v>
      </c>
      <c r="M18" s="1010">
        <f t="shared" si="8"/>
        <v>55</v>
      </c>
      <c r="N18" s="825">
        <v>1</v>
      </c>
      <c r="O18" s="870">
        <v>34.56</v>
      </c>
      <c r="P18" s="858">
        <v>45296</v>
      </c>
      <c r="Q18" s="980">
        <f t="shared" si="1"/>
        <v>34.56</v>
      </c>
      <c r="R18" s="844" t="s">
        <v>969</v>
      </c>
      <c r="S18" s="859">
        <v>93</v>
      </c>
      <c r="T18" s="843">
        <f t="shared" si="4"/>
        <v>1798.2599999999993</v>
      </c>
    </row>
    <row r="19" spans="3:20" x14ac:dyDescent="0.25">
      <c r="C19" s="1010">
        <f t="shared" si="7"/>
        <v>0</v>
      </c>
      <c r="D19" s="825"/>
      <c r="E19" s="870">
        <v>0</v>
      </c>
      <c r="F19" s="858"/>
      <c r="G19" s="1425">
        <f t="shared" si="0"/>
        <v>0</v>
      </c>
      <c r="H19" s="1428"/>
      <c r="I19" s="1429"/>
      <c r="J19" s="1430">
        <f t="shared" si="3"/>
        <v>0</v>
      </c>
      <c r="M19" s="1010">
        <f t="shared" si="8"/>
        <v>46</v>
      </c>
      <c r="N19" s="825">
        <v>9</v>
      </c>
      <c r="O19" s="870">
        <v>300.75</v>
      </c>
      <c r="P19" s="858">
        <v>45297</v>
      </c>
      <c r="Q19" s="980">
        <f t="shared" si="1"/>
        <v>300.75</v>
      </c>
      <c r="R19" s="844" t="s">
        <v>973</v>
      </c>
      <c r="S19" s="859">
        <v>0</v>
      </c>
      <c r="T19" s="843">
        <f t="shared" si="4"/>
        <v>1497.5099999999993</v>
      </c>
    </row>
    <row r="20" spans="3:20" x14ac:dyDescent="0.25">
      <c r="C20" s="1010">
        <f t="shared" si="7"/>
        <v>0</v>
      </c>
      <c r="D20" s="825"/>
      <c r="E20" s="870">
        <v>0</v>
      </c>
      <c r="F20" s="858"/>
      <c r="G20" s="1425">
        <f t="shared" si="0"/>
        <v>0</v>
      </c>
      <c r="H20" s="1428"/>
      <c r="I20" s="1429"/>
      <c r="J20" s="1430">
        <f t="shared" si="3"/>
        <v>0</v>
      </c>
      <c r="M20" s="1010">
        <f t="shared" si="8"/>
        <v>36</v>
      </c>
      <c r="N20" s="825">
        <v>10</v>
      </c>
      <c r="O20" s="870">
        <v>321.32</v>
      </c>
      <c r="P20" s="858">
        <v>45297</v>
      </c>
      <c r="Q20" s="980">
        <f t="shared" si="1"/>
        <v>321.32</v>
      </c>
      <c r="R20" s="844" t="s">
        <v>979</v>
      </c>
      <c r="S20" s="859">
        <v>92</v>
      </c>
      <c r="T20" s="843">
        <f t="shared" si="4"/>
        <v>1176.1899999999994</v>
      </c>
    </row>
    <row r="21" spans="3:20" x14ac:dyDescent="0.25">
      <c r="C21" s="1010">
        <f t="shared" si="7"/>
        <v>0</v>
      </c>
      <c r="D21" s="825"/>
      <c r="E21" s="870">
        <v>0</v>
      </c>
      <c r="F21" s="858"/>
      <c r="G21" s="1425">
        <f t="shared" si="0"/>
        <v>0</v>
      </c>
      <c r="H21" s="1428"/>
      <c r="I21" s="1429"/>
      <c r="J21" s="1430">
        <f t="shared" si="3"/>
        <v>0</v>
      </c>
      <c r="M21" s="1010">
        <f t="shared" si="8"/>
        <v>15</v>
      </c>
      <c r="N21" s="825">
        <v>21</v>
      </c>
      <c r="O21" s="870">
        <v>680.33</v>
      </c>
      <c r="P21" s="858">
        <v>45297</v>
      </c>
      <c r="Q21" s="980">
        <f t="shared" si="1"/>
        <v>680.33</v>
      </c>
      <c r="R21" s="844" t="s">
        <v>992</v>
      </c>
      <c r="S21" s="859">
        <v>0</v>
      </c>
      <c r="T21" s="843">
        <f t="shared" si="4"/>
        <v>495.85999999999933</v>
      </c>
    </row>
    <row r="22" spans="3:20" x14ac:dyDescent="0.25">
      <c r="C22" s="1010">
        <f t="shared" si="7"/>
        <v>0</v>
      </c>
      <c r="D22" s="825"/>
      <c r="E22" s="870">
        <v>0</v>
      </c>
      <c r="F22" s="858"/>
      <c r="G22" s="1425">
        <f t="shared" si="0"/>
        <v>0</v>
      </c>
      <c r="H22" s="1428"/>
      <c r="I22" s="1429"/>
      <c r="J22" s="1430">
        <f t="shared" si="3"/>
        <v>0</v>
      </c>
      <c r="M22" s="557">
        <f t="shared" si="8"/>
        <v>15</v>
      </c>
      <c r="N22" s="825"/>
      <c r="O22" s="870">
        <v>0</v>
      </c>
      <c r="P22" s="858"/>
      <c r="Q22" s="980">
        <f t="shared" si="1"/>
        <v>0</v>
      </c>
      <c r="R22" s="844"/>
      <c r="S22" s="859"/>
      <c r="T22" s="547">
        <f t="shared" si="4"/>
        <v>495.85999999999933</v>
      </c>
    </row>
    <row r="23" spans="3:20" x14ac:dyDescent="0.25">
      <c r="C23" s="1010">
        <f t="shared" si="7"/>
        <v>0</v>
      </c>
      <c r="D23" s="825"/>
      <c r="E23" s="870">
        <v>0</v>
      </c>
      <c r="F23" s="858"/>
      <c r="G23" s="980">
        <f t="shared" si="0"/>
        <v>0</v>
      </c>
      <c r="H23" s="844"/>
      <c r="I23" s="859"/>
      <c r="J23" s="843">
        <f t="shared" si="3"/>
        <v>0</v>
      </c>
      <c r="M23" s="1010">
        <f t="shared" si="8"/>
        <v>15</v>
      </c>
      <c r="N23" s="825"/>
      <c r="O23" s="870">
        <v>0</v>
      </c>
      <c r="P23" s="858"/>
      <c r="Q23" s="980">
        <f t="shared" si="1"/>
        <v>0</v>
      </c>
      <c r="R23" s="844"/>
      <c r="S23" s="859"/>
      <c r="T23" s="843">
        <f t="shared" si="4"/>
        <v>495.85999999999933</v>
      </c>
    </row>
    <row r="24" spans="3:20" x14ac:dyDescent="0.25">
      <c r="C24" s="1010">
        <f t="shared" si="7"/>
        <v>0</v>
      </c>
      <c r="D24" s="825"/>
      <c r="E24" s="870">
        <v>0</v>
      </c>
      <c r="F24" s="858"/>
      <c r="G24" s="980">
        <f t="shared" si="0"/>
        <v>0</v>
      </c>
      <c r="H24" s="844"/>
      <c r="I24" s="859"/>
      <c r="J24" s="843">
        <f t="shared" si="3"/>
        <v>0</v>
      </c>
      <c r="M24" s="1010">
        <f t="shared" si="8"/>
        <v>15</v>
      </c>
      <c r="N24" s="825"/>
      <c r="O24" s="870">
        <v>0</v>
      </c>
      <c r="P24" s="858"/>
      <c r="Q24" s="980">
        <f t="shared" si="1"/>
        <v>0</v>
      </c>
      <c r="R24" s="844"/>
      <c r="S24" s="859"/>
      <c r="T24" s="843">
        <f t="shared" si="4"/>
        <v>495.85999999999933</v>
      </c>
    </row>
    <row r="25" spans="3:20" x14ac:dyDescent="0.25">
      <c r="C25" s="1010">
        <f t="shared" si="7"/>
        <v>0</v>
      </c>
      <c r="D25" s="825"/>
      <c r="E25" s="870">
        <v>0</v>
      </c>
      <c r="F25" s="858"/>
      <c r="G25" s="980">
        <f t="shared" si="0"/>
        <v>0</v>
      </c>
      <c r="H25" s="844"/>
      <c r="I25" s="859"/>
      <c r="J25" s="843">
        <f t="shared" si="3"/>
        <v>0</v>
      </c>
      <c r="M25" s="1010">
        <f t="shared" si="8"/>
        <v>15</v>
      </c>
      <c r="N25" s="825"/>
      <c r="O25" s="870">
        <v>0</v>
      </c>
      <c r="P25" s="858"/>
      <c r="Q25" s="980">
        <f t="shared" si="1"/>
        <v>0</v>
      </c>
      <c r="R25" s="844"/>
      <c r="S25" s="859"/>
      <c r="T25" s="843">
        <f t="shared" si="4"/>
        <v>495.85999999999933</v>
      </c>
    </row>
    <row r="26" spans="3:20" x14ac:dyDescent="0.25">
      <c r="C26" s="1010">
        <f t="shared" si="7"/>
        <v>0</v>
      </c>
      <c r="D26" s="825"/>
      <c r="E26" s="870">
        <v>0</v>
      </c>
      <c r="F26" s="858"/>
      <c r="G26" s="980">
        <f t="shared" si="0"/>
        <v>0</v>
      </c>
      <c r="H26" s="844"/>
      <c r="I26" s="859"/>
      <c r="J26" s="843">
        <f t="shared" si="3"/>
        <v>0</v>
      </c>
      <c r="M26" s="1010">
        <f t="shared" si="8"/>
        <v>15</v>
      </c>
      <c r="N26" s="825"/>
      <c r="O26" s="870">
        <v>0</v>
      </c>
      <c r="P26" s="858"/>
      <c r="Q26" s="980">
        <f t="shared" si="1"/>
        <v>0</v>
      </c>
      <c r="R26" s="844"/>
      <c r="S26" s="859"/>
      <c r="T26" s="843">
        <f t="shared" si="4"/>
        <v>495.85999999999933</v>
      </c>
    </row>
    <row r="27" spans="3:20" x14ac:dyDescent="0.25">
      <c r="C27" s="1010">
        <f t="shared" si="7"/>
        <v>0</v>
      </c>
      <c r="D27" s="825"/>
      <c r="E27" s="870">
        <v>0</v>
      </c>
      <c r="F27" s="858"/>
      <c r="G27" s="980">
        <f t="shared" si="0"/>
        <v>0</v>
      </c>
      <c r="H27" s="844"/>
      <c r="I27" s="859"/>
      <c r="J27" s="843">
        <f t="shared" si="3"/>
        <v>0</v>
      </c>
      <c r="M27" s="1010">
        <f t="shared" si="8"/>
        <v>15</v>
      </c>
      <c r="N27" s="825"/>
      <c r="O27" s="870">
        <v>0</v>
      </c>
      <c r="P27" s="858"/>
      <c r="Q27" s="980">
        <f t="shared" si="1"/>
        <v>0</v>
      </c>
      <c r="R27" s="844"/>
      <c r="S27" s="859"/>
      <c r="T27" s="843">
        <f t="shared" si="4"/>
        <v>495.85999999999933</v>
      </c>
    </row>
    <row r="28" spans="3:20" x14ac:dyDescent="0.25">
      <c r="C28" s="1010">
        <f t="shared" si="7"/>
        <v>0</v>
      </c>
      <c r="D28" s="825"/>
      <c r="E28" s="870">
        <v>0</v>
      </c>
      <c r="F28" s="858"/>
      <c r="G28" s="980">
        <f t="shared" si="0"/>
        <v>0</v>
      </c>
      <c r="H28" s="844"/>
      <c r="I28" s="859"/>
      <c r="J28" s="843">
        <f t="shared" si="3"/>
        <v>0</v>
      </c>
      <c r="M28" s="1010">
        <f t="shared" si="8"/>
        <v>15</v>
      </c>
      <c r="N28" s="825"/>
      <c r="O28" s="870">
        <v>0</v>
      </c>
      <c r="P28" s="858"/>
      <c r="Q28" s="980">
        <f t="shared" si="1"/>
        <v>0</v>
      </c>
      <c r="R28" s="844"/>
      <c r="S28" s="859"/>
      <c r="T28" s="843">
        <f t="shared" si="4"/>
        <v>495.85999999999933</v>
      </c>
    </row>
    <row r="29" spans="3:20" x14ac:dyDescent="0.25">
      <c r="C29" s="1010">
        <f t="shared" si="7"/>
        <v>0</v>
      </c>
      <c r="D29" s="825"/>
      <c r="E29" s="870">
        <v>0</v>
      </c>
      <c r="F29" s="866"/>
      <c r="G29" s="980">
        <f t="shared" si="0"/>
        <v>0</v>
      </c>
      <c r="H29" s="869"/>
      <c r="I29" s="867"/>
      <c r="J29" s="843">
        <f t="shared" si="3"/>
        <v>0</v>
      </c>
      <c r="M29" s="1010">
        <f t="shared" si="8"/>
        <v>15</v>
      </c>
      <c r="N29" s="825"/>
      <c r="O29" s="870">
        <v>0</v>
      </c>
      <c r="P29" s="866"/>
      <c r="Q29" s="980">
        <f t="shared" si="1"/>
        <v>0</v>
      </c>
      <c r="R29" s="869"/>
      <c r="S29" s="867"/>
      <c r="T29" s="843">
        <f t="shared" si="4"/>
        <v>495.85999999999933</v>
      </c>
    </row>
    <row r="30" spans="3:20" x14ac:dyDescent="0.25">
      <c r="C30" s="1010">
        <f t="shared" si="7"/>
        <v>0</v>
      </c>
      <c r="D30" s="825"/>
      <c r="E30" s="870">
        <v>0</v>
      </c>
      <c r="F30" s="866"/>
      <c r="G30" s="980">
        <f t="shared" si="0"/>
        <v>0</v>
      </c>
      <c r="H30" s="869"/>
      <c r="I30" s="867"/>
      <c r="J30" s="843">
        <f t="shared" si="3"/>
        <v>0</v>
      </c>
      <c r="M30" s="1010">
        <f t="shared" si="8"/>
        <v>15</v>
      </c>
      <c r="N30" s="825"/>
      <c r="O30" s="870">
        <v>0</v>
      </c>
      <c r="P30" s="866"/>
      <c r="Q30" s="980">
        <f t="shared" si="1"/>
        <v>0</v>
      </c>
      <c r="R30" s="869"/>
      <c r="S30" s="867"/>
      <c r="T30" s="843">
        <f t="shared" si="4"/>
        <v>495.85999999999933</v>
      </c>
    </row>
    <row r="31" spans="3:20" x14ac:dyDescent="0.25">
      <c r="C31" s="1010">
        <f t="shared" si="7"/>
        <v>0</v>
      </c>
      <c r="D31" s="825"/>
      <c r="E31" s="870">
        <v>0</v>
      </c>
      <c r="F31" s="866"/>
      <c r="G31" s="980">
        <f t="shared" si="0"/>
        <v>0</v>
      </c>
      <c r="H31" s="869"/>
      <c r="I31" s="867"/>
      <c r="J31" s="843">
        <f t="shared" si="3"/>
        <v>0</v>
      </c>
      <c r="M31" s="1010">
        <f t="shared" si="8"/>
        <v>15</v>
      </c>
      <c r="N31" s="825"/>
      <c r="O31" s="870">
        <v>0</v>
      </c>
      <c r="P31" s="866"/>
      <c r="Q31" s="980">
        <f t="shared" si="1"/>
        <v>0</v>
      </c>
      <c r="R31" s="869"/>
      <c r="S31" s="867"/>
      <c r="T31" s="843">
        <f t="shared" si="4"/>
        <v>495.85999999999933</v>
      </c>
    </row>
    <row r="32" spans="3:20" x14ac:dyDescent="0.25">
      <c r="C32" s="1010">
        <f t="shared" si="7"/>
        <v>0</v>
      </c>
      <c r="D32" s="825"/>
      <c r="E32" s="870">
        <v>0</v>
      </c>
      <c r="F32" s="866"/>
      <c r="G32" s="980">
        <f t="shared" si="0"/>
        <v>0</v>
      </c>
      <c r="H32" s="869"/>
      <c r="I32" s="867"/>
      <c r="J32" s="843">
        <f t="shared" si="3"/>
        <v>0</v>
      </c>
      <c r="M32" s="1010">
        <f t="shared" si="8"/>
        <v>15</v>
      </c>
      <c r="N32" s="825"/>
      <c r="O32" s="870">
        <v>0</v>
      </c>
      <c r="P32" s="866"/>
      <c r="Q32" s="980">
        <f t="shared" si="1"/>
        <v>0</v>
      </c>
      <c r="R32" s="869"/>
      <c r="S32" s="867"/>
      <c r="T32" s="843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8"/>
      <c r="G33" s="980">
        <f t="shared" si="0"/>
        <v>0</v>
      </c>
      <c r="H33" s="727"/>
      <c r="I33" s="728"/>
      <c r="J33" s="127">
        <f t="shared" si="3"/>
        <v>0</v>
      </c>
      <c r="M33" s="367">
        <f t="shared" si="8"/>
        <v>15</v>
      </c>
      <c r="N33" s="71"/>
      <c r="O33" s="67">
        <v>0</v>
      </c>
      <c r="P33" s="738"/>
      <c r="Q33" s="980">
        <f t="shared" si="1"/>
        <v>0</v>
      </c>
      <c r="R33" s="727"/>
      <c r="S33" s="728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8"/>
      <c r="G34" s="980">
        <f t="shared" si="0"/>
        <v>0</v>
      </c>
      <c r="H34" s="727"/>
      <c r="I34" s="728"/>
      <c r="J34" s="127">
        <f t="shared" si="3"/>
        <v>0</v>
      </c>
      <c r="M34" s="367">
        <f t="shared" si="8"/>
        <v>15</v>
      </c>
      <c r="N34" s="71"/>
      <c r="O34" s="67">
        <v>0</v>
      </c>
      <c r="P34" s="738"/>
      <c r="Q34" s="980">
        <f t="shared" si="1"/>
        <v>0</v>
      </c>
      <c r="R34" s="727"/>
      <c r="S34" s="728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8"/>
      <c r="G35" s="980">
        <f t="shared" si="0"/>
        <v>0</v>
      </c>
      <c r="H35" s="727"/>
      <c r="I35" s="728"/>
      <c r="J35" s="127">
        <f t="shared" si="3"/>
        <v>0</v>
      </c>
      <c r="M35" s="367">
        <f t="shared" si="8"/>
        <v>15</v>
      </c>
      <c r="N35" s="15"/>
      <c r="O35" s="67">
        <v>0</v>
      </c>
      <c r="P35" s="738"/>
      <c r="Q35" s="980">
        <f t="shared" si="1"/>
        <v>0</v>
      </c>
      <c r="R35" s="727"/>
      <c r="S35" s="728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8"/>
      <c r="G36" s="980">
        <f t="shared" si="0"/>
        <v>0</v>
      </c>
      <c r="H36" s="727"/>
      <c r="I36" s="728"/>
      <c r="J36" s="127">
        <f t="shared" si="3"/>
        <v>0</v>
      </c>
      <c r="M36" s="367">
        <f t="shared" si="8"/>
        <v>15</v>
      </c>
      <c r="N36" s="15"/>
      <c r="O36" s="67">
        <v>0</v>
      </c>
      <c r="P36" s="738"/>
      <c r="Q36" s="980">
        <f t="shared" si="1"/>
        <v>0</v>
      </c>
      <c r="R36" s="727"/>
      <c r="S36" s="728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8"/>
      <c r="G37" s="980">
        <f t="shared" si="0"/>
        <v>0</v>
      </c>
      <c r="H37" s="727"/>
      <c r="I37" s="728"/>
      <c r="J37" s="127">
        <f t="shared" si="3"/>
        <v>0</v>
      </c>
      <c r="M37" s="367">
        <f t="shared" si="8"/>
        <v>15</v>
      </c>
      <c r="N37" s="15"/>
      <c r="O37" s="67">
        <v>0</v>
      </c>
      <c r="P37" s="738"/>
      <c r="Q37" s="980">
        <f t="shared" si="1"/>
        <v>0</v>
      </c>
      <c r="R37" s="727"/>
      <c r="S37" s="728"/>
      <c r="T37" s="127">
        <f t="shared" si="4"/>
        <v>495.85999999999933</v>
      </c>
    </row>
    <row r="38" spans="2:20" ht="15.75" thickBot="1" x14ac:dyDescent="0.3">
      <c r="B38" s="116"/>
      <c r="C38" s="613">
        <f t="shared" si="7"/>
        <v>0</v>
      </c>
      <c r="D38" s="37"/>
      <c r="E38" s="67">
        <v>0</v>
      </c>
      <c r="F38" s="739"/>
      <c r="G38" s="980">
        <f t="shared" si="0"/>
        <v>0</v>
      </c>
      <c r="H38" s="740"/>
      <c r="I38" s="741"/>
      <c r="J38" s="127">
        <f t="shared" si="3"/>
        <v>0</v>
      </c>
      <c r="L38" s="116"/>
      <c r="M38" s="613">
        <f t="shared" si="8"/>
        <v>15</v>
      </c>
      <c r="N38" s="37"/>
      <c r="O38" s="67">
        <v>0</v>
      </c>
      <c r="P38" s="739"/>
      <c r="Q38" s="980">
        <f t="shared" si="1"/>
        <v>0</v>
      </c>
      <c r="R38" s="740"/>
      <c r="S38" s="741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82" t="s">
        <v>21</v>
      </c>
      <c r="F41" s="1583"/>
      <c r="G41" s="136">
        <f>F5+F6-G39+F7+F4</f>
        <v>0</v>
      </c>
      <c r="M41" s="5"/>
      <c r="O41" s="1582" t="s">
        <v>21</v>
      </c>
      <c r="P41" s="1583"/>
      <c r="Q41" s="136">
        <f>P5+P6-Q39+P7+P4</f>
        <v>495.85999999999967</v>
      </c>
    </row>
    <row r="42" spans="2:20" ht="15.75" thickBot="1" x14ac:dyDescent="0.3">
      <c r="B42" s="120"/>
      <c r="E42" s="1149" t="s">
        <v>4</v>
      </c>
      <c r="F42" s="1150"/>
      <c r="G42" s="49">
        <f>G5+G6-D39+G7+G4</f>
        <v>0</v>
      </c>
      <c r="L42" s="120"/>
      <c r="O42" s="1357" t="s">
        <v>4</v>
      </c>
      <c r="P42" s="1358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598"/>
      <c r="B6" s="1634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598"/>
      <c r="B7" s="1635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2" t="s">
        <v>21</v>
      </c>
      <c r="E30" s="1583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G32" sqref="G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96" t="s">
        <v>376</v>
      </c>
      <c r="B1" s="1596"/>
      <c r="C1" s="1596"/>
      <c r="D1" s="1596"/>
      <c r="E1" s="1596"/>
      <c r="F1" s="1596"/>
      <c r="G1" s="15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36" t="s">
        <v>192</v>
      </c>
      <c r="B5" s="1613" t="s">
        <v>161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636"/>
      <c r="B6" s="1613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1"/>
      <c r="B7" s="1637"/>
      <c r="C7" s="818"/>
      <c r="D7" s="532"/>
      <c r="E7" s="819"/>
      <c r="F7" s="80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308</v>
      </c>
      <c r="H9" s="69">
        <v>0</v>
      </c>
      <c r="I9" s="127">
        <f>E5+E6+E7-F9+E4</f>
        <v>2758.38</v>
      </c>
    </row>
    <row r="10" spans="1:9" x14ac:dyDescent="0.25">
      <c r="B10" s="1010">
        <f>B9-C10</f>
        <v>93</v>
      </c>
      <c r="C10" s="825">
        <v>2</v>
      </c>
      <c r="D10" s="870">
        <v>58.53</v>
      </c>
      <c r="E10" s="858">
        <v>45245</v>
      </c>
      <c r="F10" s="980">
        <f>D10</f>
        <v>58.53</v>
      </c>
      <c r="G10" s="844" t="s">
        <v>314</v>
      </c>
      <c r="H10" s="859">
        <v>92</v>
      </c>
      <c r="I10" s="843">
        <f>I9-F10</f>
        <v>2699.85</v>
      </c>
    </row>
    <row r="11" spans="1:9" x14ac:dyDescent="0.25">
      <c r="A11" s="54" t="s">
        <v>33</v>
      </c>
      <c r="B11" s="1010">
        <f>B10-C11</f>
        <v>63</v>
      </c>
      <c r="C11" s="825">
        <v>30</v>
      </c>
      <c r="D11" s="870">
        <v>868.96</v>
      </c>
      <c r="E11" s="858">
        <v>45245</v>
      </c>
      <c r="F11" s="980">
        <f>D11</f>
        <v>868.96</v>
      </c>
      <c r="G11" s="844" t="s">
        <v>318</v>
      </c>
      <c r="H11" s="859">
        <v>92</v>
      </c>
      <c r="I11" s="843">
        <f t="shared" ref="I11:I31" si="0">I10-F11</f>
        <v>1830.8899999999999</v>
      </c>
    </row>
    <row r="12" spans="1:9" ht="15.75" x14ac:dyDescent="0.25">
      <c r="A12" s="73"/>
      <c r="B12" s="1010">
        <f t="shared" ref="B12:B14" si="1">B11-C12</f>
        <v>62</v>
      </c>
      <c r="C12" s="1078">
        <v>1</v>
      </c>
      <c r="D12" s="870">
        <v>27.73</v>
      </c>
      <c r="E12" s="858">
        <v>45245</v>
      </c>
      <c r="F12" s="980">
        <f>D12</f>
        <v>27.73</v>
      </c>
      <c r="G12" s="844" t="s">
        <v>319</v>
      </c>
      <c r="H12" s="859">
        <v>93</v>
      </c>
      <c r="I12" s="843">
        <f t="shared" si="0"/>
        <v>1803.1599999999999</v>
      </c>
    </row>
    <row r="13" spans="1:9" x14ac:dyDescent="0.25">
      <c r="B13" s="1010">
        <f t="shared" si="1"/>
        <v>55</v>
      </c>
      <c r="C13" s="825">
        <v>7</v>
      </c>
      <c r="D13" s="870">
        <v>203.31</v>
      </c>
      <c r="E13" s="858">
        <v>45246</v>
      </c>
      <c r="F13" s="980">
        <f>D13</f>
        <v>203.31</v>
      </c>
      <c r="G13" s="844" t="s">
        <v>321</v>
      </c>
      <c r="H13" s="859">
        <v>0</v>
      </c>
      <c r="I13" s="843">
        <f t="shared" si="0"/>
        <v>1599.85</v>
      </c>
    </row>
    <row r="14" spans="1:9" x14ac:dyDescent="0.25">
      <c r="A14" s="19"/>
      <c r="B14" s="1010">
        <f t="shared" si="1"/>
        <v>40</v>
      </c>
      <c r="C14" s="825">
        <v>15</v>
      </c>
      <c r="D14" s="870">
        <v>438.13</v>
      </c>
      <c r="E14" s="858">
        <v>45248</v>
      </c>
      <c r="F14" s="980">
        <f t="shared" ref="F14:F31" si="2">D14</f>
        <v>438.13</v>
      </c>
      <c r="G14" s="844" t="s">
        <v>332</v>
      </c>
      <c r="H14" s="859">
        <v>0</v>
      </c>
      <c r="I14" s="843">
        <f t="shared" si="0"/>
        <v>1161.7199999999998</v>
      </c>
    </row>
    <row r="15" spans="1:9" x14ac:dyDescent="0.25">
      <c r="B15" s="1010">
        <f>B14-C15</f>
        <v>39</v>
      </c>
      <c r="C15" s="825">
        <v>1</v>
      </c>
      <c r="D15" s="870">
        <v>28.3</v>
      </c>
      <c r="E15" s="858">
        <v>45248</v>
      </c>
      <c r="F15" s="980">
        <f t="shared" si="2"/>
        <v>28.3</v>
      </c>
      <c r="G15" s="844" t="s">
        <v>333</v>
      </c>
      <c r="H15" s="859">
        <v>93</v>
      </c>
      <c r="I15" s="843">
        <f t="shared" si="0"/>
        <v>1133.4199999999998</v>
      </c>
    </row>
    <row r="16" spans="1:9" x14ac:dyDescent="0.25">
      <c r="B16" s="1010">
        <f t="shared" ref="B16:B30" si="3">B15-C16</f>
        <v>31</v>
      </c>
      <c r="C16" s="825">
        <v>8</v>
      </c>
      <c r="D16" s="870">
        <v>231.65</v>
      </c>
      <c r="E16" s="858">
        <v>45253</v>
      </c>
      <c r="F16" s="980">
        <f t="shared" si="2"/>
        <v>231.65</v>
      </c>
      <c r="G16" s="844" t="s">
        <v>351</v>
      </c>
      <c r="H16" s="859">
        <v>93</v>
      </c>
      <c r="I16" s="843">
        <f t="shared" si="0"/>
        <v>901.76999999999987</v>
      </c>
    </row>
    <row r="17" spans="1:9" x14ac:dyDescent="0.25">
      <c r="B17" s="1010">
        <f t="shared" si="3"/>
        <v>24</v>
      </c>
      <c r="C17" s="825">
        <v>7</v>
      </c>
      <c r="D17" s="870">
        <v>204.19</v>
      </c>
      <c r="E17" s="858">
        <v>45255</v>
      </c>
      <c r="F17" s="980">
        <f t="shared" si="2"/>
        <v>204.19</v>
      </c>
      <c r="G17" s="844" t="s">
        <v>363</v>
      </c>
      <c r="H17" s="859">
        <v>93</v>
      </c>
      <c r="I17" s="843">
        <f t="shared" si="0"/>
        <v>697.57999999999993</v>
      </c>
    </row>
    <row r="18" spans="1:9" x14ac:dyDescent="0.25">
      <c r="B18" s="557">
        <f t="shared" si="3"/>
        <v>24</v>
      </c>
      <c r="C18" s="825"/>
      <c r="D18" s="870"/>
      <c r="E18" s="858"/>
      <c r="F18" s="980">
        <f t="shared" si="2"/>
        <v>0</v>
      </c>
      <c r="G18" s="844"/>
      <c r="H18" s="859"/>
      <c r="I18" s="547">
        <f t="shared" si="0"/>
        <v>697.57999999999993</v>
      </c>
    </row>
    <row r="19" spans="1:9" x14ac:dyDescent="0.25">
      <c r="B19" s="1010">
        <f t="shared" si="3"/>
        <v>23</v>
      </c>
      <c r="C19" s="825">
        <v>1</v>
      </c>
      <c r="D19" s="1162">
        <v>28.38</v>
      </c>
      <c r="E19" s="1329">
        <v>45257</v>
      </c>
      <c r="F19" s="1330">
        <f t="shared" si="2"/>
        <v>28.38</v>
      </c>
      <c r="G19" s="1158" t="s">
        <v>556</v>
      </c>
      <c r="H19" s="1159">
        <v>92</v>
      </c>
      <c r="I19" s="843">
        <f t="shared" si="0"/>
        <v>669.19999999999993</v>
      </c>
    </row>
    <row r="20" spans="1:9" x14ac:dyDescent="0.25">
      <c r="B20" s="1010">
        <f t="shared" si="3"/>
        <v>21</v>
      </c>
      <c r="C20" s="825">
        <v>2</v>
      </c>
      <c r="D20" s="1162">
        <v>54.77</v>
      </c>
      <c r="E20" s="1329">
        <v>45257</v>
      </c>
      <c r="F20" s="1330">
        <f t="shared" si="2"/>
        <v>54.77</v>
      </c>
      <c r="G20" s="1158" t="s">
        <v>557</v>
      </c>
      <c r="H20" s="1159">
        <v>93</v>
      </c>
      <c r="I20" s="843">
        <f t="shared" si="0"/>
        <v>614.42999999999995</v>
      </c>
    </row>
    <row r="21" spans="1:9" x14ac:dyDescent="0.25">
      <c r="B21" s="1010">
        <f t="shared" si="3"/>
        <v>17</v>
      </c>
      <c r="C21" s="825">
        <v>4</v>
      </c>
      <c r="D21" s="1162">
        <v>116.31</v>
      </c>
      <c r="E21" s="1329">
        <v>45261</v>
      </c>
      <c r="F21" s="1330">
        <f t="shared" ref="F21" si="4">D21</f>
        <v>116.31</v>
      </c>
      <c r="G21" s="1158" t="s">
        <v>640</v>
      </c>
      <c r="H21" s="1159">
        <v>0</v>
      </c>
      <c r="I21" s="843">
        <f t="shared" si="0"/>
        <v>498.11999999999995</v>
      </c>
    </row>
    <row r="22" spans="1:9" x14ac:dyDescent="0.25">
      <c r="B22" s="1010">
        <f t="shared" si="3"/>
        <v>8</v>
      </c>
      <c r="C22" s="825">
        <v>9</v>
      </c>
      <c r="D22" s="1162">
        <v>262.95999999999998</v>
      </c>
      <c r="E22" s="1329">
        <v>45262</v>
      </c>
      <c r="F22" s="1330">
        <f t="shared" si="2"/>
        <v>262.95999999999998</v>
      </c>
      <c r="G22" s="1158" t="s">
        <v>653</v>
      </c>
      <c r="H22" s="1159">
        <v>93</v>
      </c>
      <c r="I22" s="843">
        <f t="shared" si="0"/>
        <v>235.15999999999997</v>
      </c>
    </row>
    <row r="23" spans="1:9" x14ac:dyDescent="0.25">
      <c r="B23" s="1010">
        <f t="shared" si="3"/>
        <v>0</v>
      </c>
      <c r="C23" s="990">
        <v>8</v>
      </c>
      <c r="D23" s="1162">
        <v>234.17</v>
      </c>
      <c r="E23" s="1329">
        <v>45264</v>
      </c>
      <c r="F23" s="1330">
        <f t="shared" si="2"/>
        <v>234.17</v>
      </c>
      <c r="G23" s="1158" t="s">
        <v>656</v>
      </c>
      <c r="H23" s="1159">
        <v>0</v>
      </c>
      <c r="I23" s="843">
        <f t="shared" si="0"/>
        <v>0.98999999999998067</v>
      </c>
    </row>
    <row r="24" spans="1:9" x14ac:dyDescent="0.25">
      <c r="B24" s="1010">
        <f t="shared" si="3"/>
        <v>0</v>
      </c>
      <c r="C24" s="990"/>
      <c r="D24" s="1162"/>
      <c r="E24" s="1329"/>
      <c r="F24" s="1330">
        <f t="shared" si="2"/>
        <v>0</v>
      </c>
      <c r="G24" s="1423"/>
      <c r="H24" s="1424"/>
      <c r="I24" s="1430">
        <f t="shared" si="0"/>
        <v>0.98999999999998067</v>
      </c>
    </row>
    <row r="25" spans="1:9" x14ac:dyDescent="0.25">
      <c r="B25" s="1010">
        <f t="shared" si="3"/>
        <v>0</v>
      </c>
      <c r="C25" s="990"/>
      <c r="D25" s="1162"/>
      <c r="E25" s="1329"/>
      <c r="F25" s="1330">
        <f t="shared" si="2"/>
        <v>0</v>
      </c>
      <c r="G25" s="1423"/>
      <c r="H25" s="1424"/>
      <c r="I25" s="1430">
        <f t="shared" si="0"/>
        <v>0.98999999999998067</v>
      </c>
    </row>
    <row r="26" spans="1:9" x14ac:dyDescent="0.25">
      <c r="B26" s="1010">
        <f t="shared" si="3"/>
        <v>0</v>
      </c>
      <c r="C26" s="990"/>
      <c r="D26" s="1162"/>
      <c r="E26" s="1329"/>
      <c r="F26" s="1330">
        <f t="shared" si="2"/>
        <v>0</v>
      </c>
      <c r="G26" s="1423"/>
      <c r="H26" s="1424"/>
      <c r="I26" s="1430">
        <f t="shared" si="0"/>
        <v>0.98999999999998067</v>
      </c>
    </row>
    <row r="27" spans="1:9" x14ac:dyDescent="0.25">
      <c r="B27" s="1010">
        <f t="shared" si="3"/>
        <v>0</v>
      </c>
      <c r="C27" s="990"/>
      <c r="D27" s="1162"/>
      <c r="E27" s="1329"/>
      <c r="F27" s="1330"/>
      <c r="G27" s="1423"/>
      <c r="H27" s="1424"/>
      <c r="I27" s="1430">
        <f t="shared" si="0"/>
        <v>0.98999999999998067</v>
      </c>
    </row>
    <row r="28" spans="1:9" x14ac:dyDescent="0.25">
      <c r="B28" s="1010">
        <f t="shared" si="3"/>
        <v>0</v>
      </c>
      <c r="C28" s="990"/>
      <c r="D28" s="1162"/>
      <c r="E28" s="1329"/>
      <c r="F28" s="1330"/>
      <c r="G28" s="1423"/>
      <c r="H28" s="1424"/>
      <c r="I28" s="1430">
        <f t="shared" si="0"/>
        <v>0.98999999999998067</v>
      </c>
    </row>
    <row r="29" spans="1:9" x14ac:dyDescent="0.25">
      <c r="B29" s="1010">
        <f t="shared" si="3"/>
        <v>0</v>
      </c>
      <c r="C29" s="990"/>
      <c r="D29" s="1162"/>
      <c r="E29" s="1329"/>
      <c r="F29" s="1330"/>
      <c r="G29" s="1158"/>
      <c r="H29" s="1159"/>
      <c r="I29" s="843">
        <f t="shared" si="0"/>
        <v>0.98999999999998067</v>
      </c>
    </row>
    <row r="30" spans="1:9" x14ac:dyDescent="0.25">
      <c r="B30" s="1010">
        <f t="shared" si="3"/>
        <v>0</v>
      </c>
      <c r="C30" s="990"/>
      <c r="D30" s="1079"/>
      <c r="E30" s="866"/>
      <c r="F30" s="1012"/>
      <c r="G30" s="869"/>
      <c r="H30" s="867"/>
      <c r="I30" s="843">
        <f t="shared" si="0"/>
        <v>0.98999999999998067</v>
      </c>
    </row>
    <row r="31" spans="1:9" ht="15.75" thickBot="1" x14ac:dyDescent="0.3">
      <c r="A31" s="116"/>
      <c r="B31" s="1095">
        <f>B25-C31</f>
        <v>0</v>
      </c>
      <c r="C31" s="1096"/>
      <c r="D31" s="870">
        <v>0</v>
      </c>
      <c r="E31" s="1097"/>
      <c r="F31" s="1098">
        <f t="shared" si="2"/>
        <v>0</v>
      </c>
      <c r="G31" s="1099"/>
      <c r="H31" s="1100"/>
      <c r="I31" s="843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82" t="s">
        <v>21</v>
      </c>
      <c r="E34" s="1583"/>
      <c r="F34" s="136">
        <f>E5+E6-F32+E7+E4</f>
        <v>0.99000000000023647</v>
      </c>
    </row>
    <row r="35" spans="1:6" ht="15.75" thickBot="1" x14ac:dyDescent="0.3">
      <c r="A35" s="120"/>
      <c r="D35" s="799" t="s">
        <v>4</v>
      </c>
      <c r="E35" s="80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21" activePane="bottomLeft" state="frozen"/>
      <selection pane="bottomLeft" activeCell="Q34" sqref="Q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38" t="s">
        <v>369</v>
      </c>
      <c r="B1" s="1639"/>
      <c r="C1" s="1639"/>
      <c r="D1" s="1639"/>
      <c r="E1" s="1639"/>
      <c r="F1" s="1639"/>
      <c r="G1" s="1639"/>
      <c r="H1" s="1639"/>
      <c r="I1" s="1639"/>
      <c r="J1" s="1640"/>
      <c r="K1" s="420">
        <v>1</v>
      </c>
      <c r="M1" s="1642" t="s">
        <v>498</v>
      </c>
      <c r="N1" s="1643"/>
      <c r="O1" s="1643"/>
      <c r="P1" s="1643"/>
      <c r="Q1" s="1643"/>
      <c r="R1" s="1643"/>
      <c r="S1" s="1643"/>
      <c r="T1" s="1643"/>
      <c r="U1" s="1643"/>
      <c r="V1" s="1644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641" t="s">
        <v>136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30" t="s">
        <v>191</v>
      </c>
      <c r="M5" s="1641" t="s">
        <v>136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11704.599999999997</v>
      </c>
      <c r="T5" s="149">
        <f>Q5+Q6-S5+Q4</f>
        <v>15978.140000000003</v>
      </c>
      <c r="U5" s="830" t="s">
        <v>191</v>
      </c>
    </row>
    <row r="6" spans="1:23" ht="15.75" customHeight="1" x14ac:dyDescent="0.25">
      <c r="A6" s="1632"/>
      <c r="B6" s="516" t="s">
        <v>79</v>
      </c>
      <c r="C6" s="151"/>
      <c r="D6" s="130"/>
      <c r="E6" s="200"/>
      <c r="F6" s="139"/>
      <c r="I6" s="1037" t="s">
        <v>159</v>
      </c>
      <c r="M6" s="1632"/>
      <c r="N6" s="516" t="s">
        <v>79</v>
      </c>
      <c r="O6" s="151">
        <v>63</v>
      </c>
      <c r="P6" s="130">
        <v>45296</v>
      </c>
      <c r="Q6" s="200">
        <v>18400.72</v>
      </c>
      <c r="R6" s="139">
        <v>676</v>
      </c>
      <c r="U6" s="825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 t="s">
        <v>1000</v>
      </c>
      <c r="P7" s="447" t="s">
        <v>999</v>
      </c>
      <c r="Q7" s="448">
        <v>1361</v>
      </c>
      <c r="R7" s="422">
        <v>50</v>
      </c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29" t="s">
        <v>58</v>
      </c>
      <c r="J8" s="1129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91" t="s">
        <v>58</v>
      </c>
      <c r="V8" s="1291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0">
        <v>40</v>
      </c>
      <c r="D9" s="870">
        <f t="shared" ref="D9:D72" si="0">C9*B9</f>
        <v>1088.8</v>
      </c>
      <c r="E9" s="1018">
        <v>45248</v>
      </c>
      <c r="F9" s="870">
        <f t="shared" ref="F9:F72" si="1">D9</f>
        <v>1088.8</v>
      </c>
      <c r="G9" s="844" t="s">
        <v>332</v>
      </c>
      <c r="H9" s="859">
        <v>0</v>
      </c>
      <c r="I9" s="1028">
        <f>E5-F9+E4+E6+E7</f>
        <v>8465.42</v>
      </c>
      <c r="J9" s="1029">
        <f>F5-C9+F4+F6+F7</f>
        <v>311</v>
      </c>
      <c r="K9" s="1030">
        <f>F9*H9</f>
        <v>0</v>
      </c>
      <c r="M9" s="54" t="s">
        <v>32</v>
      </c>
      <c r="N9">
        <v>27.22</v>
      </c>
      <c r="O9" s="990">
        <v>40</v>
      </c>
      <c r="P9" s="1035">
        <f t="shared" ref="P9" si="2">O9*N9</f>
        <v>1088.8</v>
      </c>
      <c r="Q9" s="858">
        <v>45277</v>
      </c>
      <c r="R9" s="870">
        <f t="shared" ref="R9" si="3">P9</f>
        <v>1088.8</v>
      </c>
      <c r="S9" s="844" t="s">
        <v>791</v>
      </c>
      <c r="T9" s="859">
        <v>0</v>
      </c>
      <c r="U9" s="1308">
        <f>Q5-R9+Q4+Q6+Q7</f>
        <v>27954.940000000002</v>
      </c>
      <c r="V9" s="1029">
        <f>R5-O9+R4+R6+R7</f>
        <v>1027</v>
      </c>
      <c r="W9" s="1030">
        <f>R9*T9</f>
        <v>0</v>
      </c>
    </row>
    <row r="10" spans="1:23" x14ac:dyDescent="0.25">
      <c r="A10" s="1135"/>
      <c r="B10" s="803">
        <v>27.22</v>
      </c>
      <c r="C10" s="990">
        <v>40</v>
      </c>
      <c r="D10" s="870">
        <f t="shared" si="0"/>
        <v>1088.8</v>
      </c>
      <c r="E10" s="1018">
        <v>45251</v>
      </c>
      <c r="F10" s="870">
        <f t="shared" si="1"/>
        <v>1088.8</v>
      </c>
      <c r="G10" s="844" t="s">
        <v>344</v>
      </c>
      <c r="H10" s="859">
        <v>0</v>
      </c>
      <c r="I10" s="1034">
        <f>I9-F10</f>
        <v>7376.62</v>
      </c>
      <c r="J10" s="1031">
        <f>J9-C10</f>
        <v>271</v>
      </c>
      <c r="K10" s="1032">
        <f t="shared" ref="K10:K73" si="4">F10*H10</f>
        <v>0</v>
      </c>
      <c r="M10" s="1135"/>
      <c r="N10" s="803">
        <v>27.22</v>
      </c>
      <c r="O10" s="990">
        <v>24</v>
      </c>
      <c r="P10" s="870">
        <f t="shared" ref="P10:P72" si="5">O10*N10</f>
        <v>653.28</v>
      </c>
      <c r="Q10" s="1018">
        <v>45279</v>
      </c>
      <c r="R10" s="870">
        <f t="shared" ref="R10:R72" si="6">P10</f>
        <v>653.28</v>
      </c>
      <c r="S10" s="844" t="s">
        <v>800</v>
      </c>
      <c r="T10" s="859">
        <v>0</v>
      </c>
      <c r="U10" s="1034">
        <f>U9-R10</f>
        <v>27301.660000000003</v>
      </c>
      <c r="V10" s="1031">
        <f>V9-O10</f>
        <v>1003</v>
      </c>
      <c r="W10" s="1032">
        <f t="shared" ref="W10:W73" si="7">R10*T10</f>
        <v>0</v>
      </c>
    </row>
    <row r="11" spans="1:23" x14ac:dyDescent="0.25">
      <c r="A11" s="1136"/>
      <c r="B11" s="803">
        <v>27.22</v>
      </c>
      <c r="C11" s="990">
        <v>1</v>
      </c>
      <c r="D11" s="870">
        <f t="shared" si="0"/>
        <v>27.22</v>
      </c>
      <c r="E11" s="1018">
        <v>45253</v>
      </c>
      <c r="F11" s="870">
        <f t="shared" si="1"/>
        <v>27.22</v>
      </c>
      <c r="G11" s="844" t="s">
        <v>356</v>
      </c>
      <c r="H11" s="859">
        <v>86</v>
      </c>
      <c r="I11" s="1034">
        <f t="shared" ref="I11:I74" si="8">I10-F11</f>
        <v>7349.4</v>
      </c>
      <c r="J11" s="1031">
        <f t="shared" ref="J11" si="9">J10-C11</f>
        <v>270</v>
      </c>
      <c r="K11" s="1032">
        <f t="shared" si="4"/>
        <v>2340.92</v>
      </c>
      <c r="M11" s="1136"/>
      <c r="N11" s="803">
        <v>27.22</v>
      </c>
      <c r="O11" s="990">
        <v>15</v>
      </c>
      <c r="P11" s="870">
        <f t="shared" si="5"/>
        <v>408.29999999999995</v>
      </c>
      <c r="Q11" s="1018">
        <v>45280</v>
      </c>
      <c r="R11" s="870">
        <f t="shared" si="6"/>
        <v>408.29999999999995</v>
      </c>
      <c r="S11" s="844" t="s">
        <v>819</v>
      </c>
      <c r="T11" s="859">
        <v>80</v>
      </c>
      <c r="U11" s="1034">
        <f t="shared" ref="U11:U74" si="10">U10-R11</f>
        <v>26893.360000000004</v>
      </c>
      <c r="V11" s="1031">
        <f t="shared" ref="V11" si="11">V10-O11</f>
        <v>988</v>
      </c>
      <c r="W11" s="1032">
        <f t="shared" si="7"/>
        <v>32663.999999999996</v>
      </c>
    </row>
    <row r="12" spans="1:23" x14ac:dyDescent="0.25">
      <c r="A12" s="1137" t="s">
        <v>33</v>
      </c>
      <c r="B12" s="803">
        <v>27.22</v>
      </c>
      <c r="C12" s="990">
        <v>40</v>
      </c>
      <c r="D12" s="1035">
        <f t="shared" si="0"/>
        <v>1088.8</v>
      </c>
      <c r="E12" s="858">
        <v>45254</v>
      </c>
      <c r="F12" s="870">
        <f t="shared" si="1"/>
        <v>1088.8</v>
      </c>
      <c r="G12" s="844" t="s">
        <v>360</v>
      </c>
      <c r="H12" s="859">
        <v>86</v>
      </c>
      <c r="I12" s="1034">
        <f t="shared" si="8"/>
        <v>6260.5999999999995</v>
      </c>
      <c r="J12" s="1031">
        <f>J11-C12</f>
        <v>230</v>
      </c>
      <c r="K12" s="1032">
        <f t="shared" si="4"/>
        <v>93636.800000000003</v>
      </c>
      <c r="M12" s="1137" t="s">
        <v>33</v>
      </c>
      <c r="N12" s="803">
        <v>27.22</v>
      </c>
      <c r="O12" s="990">
        <v>30</v>
      </c>
      <c r="P12" s="1035">
        <f t="shared" si="5"/>
        <v>816.59999999999991</v>
      </c>
      <c r="Q12" s="858">
        <v>45281</v>
      </c>
      <c r="R12" s="870">
        <f t="shared" si="6"/>
        <v>816.59999999999991</v>
      </c>
      <c r="S12" s="844" t="s">
        <v>824</v>
      </c>
      <c r="T12" s="859">
        <v>0</v>
      </c>
      <c r="U12" s="1034">
        <f t="shared" si="10"/>
        <v>26076.760000000006</v>
      </c>
      <c r="V12" s="1031">
        <f>V11-O12</f>
        <v>958</v>
      </c>
      <c r="W12" s="1032">
        <f t="shared" si="7"/>
        <v>0</v>
      </c>
    </row>
    <row r="13" spans="1:23" ht="15" customHeight="1" x14ac:dyDescent="0.25">
      <c r="A13" s="1138"/>
      <c r="B13" s="803">
        <v>27.22</v>
      </c>
      <c r="C13" s="1190"/>
      <c r="D13" s="1035">
        <f t="shared" si="0"/>
        <v>0</v>
      </c>
      <c r="E13" s="858"/>
      <c r="F13" s="870">
        <f t="shared" si="1"/>
        <v>0</v>
      </c>
      <c r="G13" s="844"/>
      <c r="H13" s="859"/>
      <c r="I13" s="1074">
        <f t="shared" si="8"/>
        <v>6260.5999999999995</v>
      </c>
      <c r="J13" s="591">
        <f t="shared" ref="J13:J76" si="12">J12-C13</f>
        <v>230</v>
      </c>
      <c r="K13" s="1032">
        <f t="shared" si="4"/>
        <v>0</v>
      </c>
      <c r="M13" s="1138"/>
      <c r="N13" s="803">
        <v>27.22</v>
      </c>
      <c r="O13" s="990">
        <v>1</v>
      </c>
      <c r="P13" s="1035">
        <f t="shared" si="5"/>
        <v>27.22</v>
      </c>
      <c r="Q13" s="858">
        <v>45281</v>
      </c>
      <c r="R13" s="870">
        <f t="shared" si="6"/>
        <v>27.22</v>
      </c>
      <c r="S13" s="844" t="s">
        <v>835</v>
      </c>
      <c r="T13" s="859">
        <v>80</v>
      </c>
      <c r="U13" s="1034">
        <f t="shared" si="10"/>
        <v>26049.540000000005</v>
      </c>
      <c r="V13" s="1031">
        <f t="shared" ref="V13:V76" si="13">V12-O13</f>
        <v>957</v>
      </c>
      <c r="W13" s="1032">
        <f t="shared" si="7"/>
        <v>2177.6</v>
      </c>
    </row>
    <row r="14" spans="1:23" x14ac:dyDescent="0.25">
      <c r="A14" s="1139"/>
      <c r="B14" s="803">
        <v>27.22</v>
      </c>
      <c r="C14" s="990">
        <v>40</v>
      </c>
      <c r="D14" s="1345">
        <f t="shared" si="0"/>
        <v>1088.8</v>
      </c>
      <c r="E14" s="1346">
        <v>45259</v>
      </c>
      <c r="F14" s="1347">
        <f t="shared" si="1"/>
        <v>1088.8</v>
      </c>
      <c r="G14" s="1348" t="s">
        <v>563</v>
      </c>
      <c r="H14" s="1349">
        <v>0</v>
      </c>
      <c r="I14" s="1034">
        <f t="shared" si="8"/>
        <v>5171.7999999999993</v>
      </c>
      <c r="J14" s="1031">
        <f t="shared" si="12"/>
        <v>190</v>
      </c>
      <c r="K14" s="1032">
        <f t="shared" si="4"/>
        <v>0</v>
      </c>
      <c r="M14" s="1139"/>
      <c r="N14" s="803">
        <v>27.22</v>
      </c>
      <c r="O14" s="990">
        <v>1</v>
      </c>
      <c r="P14" s="1035">
        <f t="shared" si="5"/>
        <v>27.22</v>
      </c>
      <c r="Q14" s="858">
        <v>45281</v>
      </c>
      <c r="R14" s="870">
        <f t="shared" si="6"/>
        <v>27.22</v>
      </c>
      <c r="S14" s="844" t="s">
        <v>835</v>
      </c>
      <c r="T14" s="859">
        <v>80</v>
      </c>
      <c r="U14" s="1034">
        <f t="shared" si="10"/>
        <v>26022.320000000003</v>
      </c>
      <c r="V14" s="1031">
        <f t="shared" si="13"/>
        <v>956</v>
      </c>
      <c r="W14" s="1032">
        <f t="shared" si="7"/>
        <v>2177.6</v>
      </c>
    </row>
    <row r="15" spans="1:23" x14ac:dyDescent="0.25">
      <c r="A15" s="1139"/>
      <c r="B15" s="803">
        <v>27.22</v>
      </c>
      <c r="C15" s="990">
        <v>5</v>
      </c>
      <c r="D15" s="1345">
        <f t="shared" si="0"/>
        <v>136.1</v>
      </c>
      <c r="E15" s="1346">
        <v>45259</v>
      </c>
      <c r="F15" s="1347">
        <f t="shared" si="1"/>
        <v>136.1</v>
      </c>
      <c r="G15" s="1348" t="s">
        <v>564</v>
      </c>
      <c r="H15" s="1349">
        <v>86</v>
      </c>
      <c r="I15" s="1034">
        <f t="shared" si="8"/>
        <v>5035.6999999999989</v>
      </c>
      <c r="J15" s="1031">
        <f t="shared" si="12"/>
        <v>185</v>
      </c>
      <c r="K15" s="1032">
        <f t="shared" si="4"/>
        <v>11704.6</v>
      </c>
      <c r="M15" s="1139"/>
      <c r="N15" s="803">
        <v>27.22</v>
      </c>
      <c r="O15" s="990">
        <v>5</v>
      </c>
      <c r="P15" s="1035">
        <f t="shared" si="5"/>
        <v>136.1</v>
      </c>
      <c r="Q15" s="858">
        <v>45282</v>
      </c>
      <c r="R15" s="870">
        <f t="shared" si="6"/>
        <v>136.1</v>
      </c>
      <c r="S15" s="844" t="s">
        <v>844</v>
      </c>
      <c r="T15" s="859">
        <v>80</v>
      </c>
      <c r="U15" s="1034">
        <f t="shared" si="10"/>
        <v>25886.220000000005</v>
      </c>
      <c r="V15" s="1031">
        <f t="shared" si="13"/>
        <v>951</v>
      </c>
      <c r="W15" s="1032">
        <f t="shared" si="7"/>
        <v>10888</v>
      </c>
    </row>
    <row r="16" spans="1:23" x14ac:dyDescent="0.25">
      <c r="A16" s="1138"/>
      <c r="B16" s="803">
        <v>27.22</v>
      </c>
      <c r="C16" s="990">
        <v>40</v>
      </c>
      <c r="D16" s="1345">
        <f t="shared" si="0"/>
        <v>1088.8</v>
      </c>
      <c r="E16" s="1346">
        <v>45261</v>
      </c>
      <c r="F16" s="1347">
        <f t="shared" si="1"/>
        <v>1088.8</v>
      </c>
      <c r="G16" s="1348" t="s">
        <v>640</v>
      </c>
      <c r="H16" s="1349">
        <v>0</v>
      </c>
      <c r="I16" s="1034">
        <f t="shared" si="8"/>
        <v>3946.8999999999987</v>
      </c>
      <c r="J16" s="1031">
        <f t="shared" si="12"/>
        <v>145</v>
      </c>
      <c r="K16" s="1032">
        <f t="shared" si="4"/>
        <v>0</v>
      </c>
      <c r="M16" s="1138"/>
      <c r="N16" s="803">
        <v>27.22</v>
      </c>
      <c r="O16" s="990">
        <v>4</v>
      </c>
      <c r="P16" s="1035">
        <f t="shared" si="5"/>
        <v>108.88</v>
      </c>
      <c r="Q16" s="858">
        <v>45282</v>
      </c>
      <c r="R16" s="870">
        <f t="shared" si="6"/>
        <v>108.88</v>
      </c>
      <c r="S16" s="844" t="s">
        <v>845</v>
      </c>
      <c r="T16" s="859">
        <v>80</v>
      </c>
      <c r="U16" s="1034">
        <f t="shared" si="10"/>
        <v>25777.340000000004</v>
      </c>
      <c r="V16" s="1031">
        <f t="shared" si="13"/>
        <v>947</v>
      </c>
      <c r="W16" s="1032">
        <f t="shared" si="7"/>
        <v>8710.4</v>
      </c>
    </row>
    <row r="17" spans="1:23" x14ac:dyDescent="0.25">
      <c r="A17" s="1139"/>
      <c r="B17" s="803">
        <v>27.22</v>
      </c>
      <c r="C17" s="990">
        <v>2</v>
      </c>
      <c r="D17" s="1345">
        <f t="shared" si="0"/>
        <v>54.44</v>
      </c>
      <c r="E17" s="1346">
        <v>45261</v>
      </c>
      <c r="F17" s="1347">
        <f t="shared" si="1"/>
        <v>54.44</v>
      </c>
      <c r="G17" s="1348" t="s">
        <v>645</v>
      </c>
      <c r="H17" s="1349">
        <v>86</v>
      </c>
      <c r="I17" s="1034">
        <f t="shared" si="8"/>
        <v>3892.4599999999987</v>
      </c>
      <c r="J17" s="1031">
        <f t="shared" si="12"/>
        <v>143</v>
      </c>
      <c r="K17" s="1032">
        <f t="shared" si="4"/>
        <v>4681.84</v>
      </c>
      <c r="M17" s="1139"/>
      <c r="N17" s="803">
        <v>27.22</v>
      </c>
      <c r="O17" s="990">
        <v>24</v>
      </c>
      <c r="P17" s="1035">
        <f t="shared" si="5"/>
        <v>653.28</v>
      </c>
      <c r="Q17" s="858">
        <v>45282</v>
      </c>
      <c r="R17" s="870">
        <f t="shared" si="6"/>
        <v>653.28</v>
      </c>
      <c r="S17" s="844" t="s">
        <v>850</v>
      </c>
      <c r="T17" s="859">
        <v>0</v>
      </c>
      <c r="U17" s="1034">
        <f t="shared" si="10"/>
        <v>25124.060000000005</v>
      </c>
      <c r="V17" s="1031">
        <f t="shared" si="13"/>
        <v>923</v>
      </c>
      <c r="W17" s="1032">
        <f t="shared" si="7"/>
        <v>0</v>
      </c>
    </row>
    <row r="18" spans="1:23" x14ac:dyDescent="0.25">
      <c r="A18" s="803"/>
      <c r="B18" s="803">
        <v>27.22</v>
      </c>
      <c r="C18" s="990">
        <v>20</v>
      </c>
      <c r="D18" s="1345">
        <f t="shared" si="0"/>
        <v>544.4</v>
      </c>
      <c r="E18" s="1346">
        <v>45262</v>
      </c>
      <c r="F18" s="1347">
        <f t="shared" si="1"/>
        <v>544.4</v>
      </c>
      <c r="G18" s="1348" t="s">
        <v>653</v>
      </c>
      <c r="H18" s="1349">
        <v>86</v>
      </c>
      <c r="I18" s="1034">
        <f t="shared" si="8"/>
        <v>3348.0599999999986</v>
      </c>
      <c r="J18" s="1031">
        <f t="shared" si="12"/>
        <v>123</v>
      </c>
      <c r="K18" s="1032">
        <f t="shared" si="4"/>
        <v>46818.400000000001</v>
      </c>
      <c r="M18" s="803"/>
      <c r="N18" s="803">
        <v>27.22</v>
      </c>
      <c r="O18" s="990">
        <v>40</v>
      </c>
      <c r="P18" s="1035">
        <f t="shared" si="5"/>
        <v>1088.8</v>
      </c>
      <c r="Q18" s="858">
        <v>45283</v>
      </c>
      <c r="R18" s="870">
        <f t="shared" si="6"/>
        <v>1088.8</v>
      </c>
      <c r="S18" s="844" t="s">
        <v>856</v>
      </c>
      <c r="T18" s="859">
        <v>0</v>
      </c>
      <c r="U18" s="1034">
        <f t="shared" si="10"/>
        <v>24035.260000000006</v>
      </c>
      <c r="V18" s="1031">
        <f t="shared" si="13"/>
        <v>883</v>
      </c>
      <c r="W18" s="1032">
        <f t="shared" si="7"/>
        <v>0</v>
      </c>
    </row>
    <row r="19" spans="1:23" x14ac:dyDescent="0.25">
      <c r="A19" s="803"/>
      <c r="B19" s="803">
        <v>27.22</v>
      </c>
      <c r="C19" s="990">
        <v>1</v>
      </c>
      <c r="D19" s="1345">
        <f t="shared" si="0"/>
        <v>27.22</v>
      </c>
      <c r="E19" s="1346">
        <v>45262</v>
      </c>
      <c r="F19" s="1347">
        <f t="shared" si="1"/>
        <v>27.22</v>
      </c>
      <c r="G19" s="1348" t="s">
        <v>655</v>
      </c>
      <c r="H19" s="1349">
        <v>86</v>
      </c>
      <c r="I19" s="1034">
        <f t="shared" si="8"/>
        <v>3320.8399999999988</v>
      </c>
      <c r="J19" s="1031">
        <f t="shared" si="12"/>
        <v>122</v>
      </c>
      <c r="K19" s="1032">
        <f t="shared" si="4"/>
        <v>2340.92</v>
      </c>
      <c r="M19" s="803"/>
      <c r="N19" s="803">
        <v>27.22</v>
      </c>
      <c r="O19" s="990">
        <v>32</v>
      </c>
      <c r="P19" s="1035">
        <f t="shared" si="5"/>
        <v>871.04</v>
      </c>
      <c r="Q19" s="858">
        <v>45286</v>
      </c>
      <c r="R19" s="870">
        <f t="shared" si="6"/>
        <v>871.04</v>
      </c>
      <c r="S19" s="844" t="s">
        <v>880</v>
      </c>
      <c r="T19" s="859">
        <v>0</v>
      </c>
      <c r="U19" s="1034">
        <f t="shared" si="10"/>
        <v>23164.220000000005</v>
      </c>
      <c r="V19" s="1031">
        <f t="shared" si="13"/>
        <v>851</v>
      </c>
      <c r="W19" s="1032">
        <f t="shared" si="7"/>
        <v>0</v>
      </c>
    </row>
    <row r="20" spans="1:23" x14ac:dyDescent="0.25">
      <c r="A20" s="803"/>
      <c r="B20" s="803">
        <v>27.22</v>
      </c>
      <c r="C20" s="990">
        <v>40</v>
      </c>
      <c r="D20" s="1345">
        <f t="shared" si="0"/>
        <v>1088.8</v>
      </c>
      <c r="E20" s="1346">
        <v>45266</v>
      </c>
      <c r="F20" s="1347">
        <f t="shared" si="1"/>
        <v>1088.8</v>
      </c>
      <c r="G20" s="1348" t="s">
        <v>683</v>
      </c>
      <c r="H20" s="1349">
        <v>86</v>
      </c>
      <c r="I20" s="1034">
        <f t="shared" si="8"/>
        <v>2232.0399999999991</v>
      </c>
      <c r="J20" s="1031">
        <f t="shared" si="12"/>
        <v>82</v>
      </c>
      <c r="K20" s="1032">
        <f t="shared" si="4"/>
        <v>93636.800000000003</v>
      </c>
      <c r="M20" s="803"/>
      <c r="N20" s="803">
        <v>27.22</v>
      </c>
      <c r="O20" s="990">
        <v>24</v>
      </c>
      <c r="P20" s="1035">
        <f t="shared" si="5"/>
        <v>653.28</v>
      </c>
      <c r="Q20" s="858">
        <v>45288</v>
      </c>
      <c r="R20" s="870">
        <f t="shared" si="6"/>
        <v>653.28</v>
      </c>
      <c r="S20" s="844" t="s">
        <v>900</v>
      </c>
      <c r="T20" s="859">
        <v>0</v>
      </c>
      <c r="U20" s="1034">
        <f t="shared" si="10"/>
        <v>22510.940000000006</v>
      </c>
      <c r="V20" s="1031">
        <f t="shared" si="13"/>
        <v>827</v>
      </c>
      <c r="W20" s="1032">
        <f t="shared" si="7"/>
        <v>0</v>
      </c>
    </row>
    <row r="21" spans="1:23" x14ac:dyDescent="0.25">
      <c r="A21" s="803"/>
      <c r="B21" s="803">
        <v>27.22</v>
      </c>
      <c r="C21" s="990">
        <v>2</v>
      </c>
      <c r="D21" s="1345">
        <f t="shared" si="0"/>
        <v>54.44</v>
      </c>
      <c r="E21" s="1346">
        <v>45267</v>
      </c>
      <c r="F21" s="1347">
        <f t="shared" si="1"/>
        <v>54.44</v>
      </c>
      <c r="G21" s="1348" t="s">
        <v>695</v>
      </c>
      <c r="H21" s="1349">
        <v>86</v>
      </c>
      <c r="I21" s="1034">
        <f t="shared" si="8"/>
        <v>2177.599999999999</v>
      </c>
      <c r="J21" s="1031">
        <f t="shared" si="12"/>
        <v>80</v>
      </c>
      <c r="K21" s="1032">
        <f t="shared" si="4"/>
        <v>4681.84</v>
      </c>
      <c r="M21" s="803"/>
      <c r="N21" s="803">
        <v>27.22</v>
      </c>
      <c r="O21" s="990">
        <v>2</v>
      </c>
      <c r="P21" s="1035">
        <f t="shared" si="5"/>
        <v>54.44</v>
      </c>
      <c r="Q21" s="858">
        <v>45288</v>
      </c>
      <c r="R21" s="870">
        <f t="shared" si="6"/>
        <v>54.44</v>
      </c>
      <c r="S21" s="844" t="s">
        <v>908</v>
      </c>
      <c r="T21" s="859">
        <v>80</v>
      </c>
      <c r="U21" s="1034">
        <f t="shared" si="10"/>
        <v>22456.500000000007</v>
      </c>
      <c r="V21" s="1031">
        <f t="shared" si="13"/>
        <v>825</v>
      </c>
      <c r="W21" s="1032">
        <f t="shared" si="7"/>
        <v>4355.2</v>
      </c>
    </row>
    <row r="22" spans="1:23" x14ac:dyDescent="0.25">
      <c r="A22" s="803" t="s">
        <v>22</v>
      </c>
      <c r="B22" s="803">
        <v>27.22</v>
      </c>
      <c r="C22" s="990">
        <v>40</v>
      </c>
      <c r="D22" s="1345">
        <f t="shared" si="0"/>
        <v>1088.8</v>
      </c>
      <c r="E22" s="1346">
        <v>45268</v>
      </c>
      <c r="F22" s="1347">
        <f t="shared" si="1"/>
        <v>1088.8</v>
      </c>
      <c r="G22" s="1348" t="s">
        <v>698</v>
      </c>
      <c r="H22" s="1349">
        <v>0</v>
      </c>
      <c r="I22" s="1034">
        <f t="shared" si="8"/>
        <v>1088.799999999999</v>
      </c>
      <c r="J22" s="1031">
        <f t="shared" si="12"/>
        <v>40</v>
      </c>
      <c r="K22" s="1032">
        <f t="shared" si="4"/>
        <v>0</v>
      </c>
      <c r="M22" s="803" t="s">
        <v>22</v>
      </c>
      <c r="N22" s="803">
        <v>27.22</v>
      </c>
      <c r="O22" s="990">
        <v>5</v>
      </c>
      <c r="P22" s="1035">
        <f t="shared" si="5"/>
        <v>136.1</v>
      </c>
      <c r="Q22" s="858">
        <v>45289</v>
      </c>
      <c r="R22" s="870">
        <f t="shared" si="6"/>
        <v>136.1</v>
      </c>
      <c r="S22" s="844" t="s">
        <v>912</v>
      </c>
      <c r="T22" s="859">
        <v>80</v>
      </c>
      <c r="U22" s="1034">
        <f t="shared" si="10"/>
        <v>22320.400000000009</v>
      </c>
      <c r="V22" s="1031">
        <f t="shared" si="13"/>
        <v>820</v>
      </c>
      <c r="W22" s="1032">
        <f t="shared" si="7"/>
        <v>10888</v>
      </c>
    </row>
    <row r="23" spans="1:23" x14ac:dyDescent="0.25">
      <c r="A23" s="803"/>
      <c r="B23" s="803">
        <v>27.22</v>
      </c>
      <c r="C23" s="990">
        <v>24</v>
      </c>
      <c r="D23" s="1345">
        <f t="shared" si="0"/>
        <v>653.28</v>
      </c>
      <c r="E23" s="1346">
        <v>45269</v>
      </c>
      <c r="F23" s="1347">
        <f t="shared" si="1"/>
        <v>653.28</v>
      </c>
      <c r="G23" s="1348" t="s">
        <v>712</v>
      </c>
      <c r="H23" s="1349">
        <v>0</v>
      </c>
      <c r="I23" s="1034">
        <f t="shared" si="8"/>
        <v>435.51999999999907</v>
      </c>
      <c r="J23" s="1031">
        <f t="shared" si="12"/>
        <v>16</v>
      </c>
      <c r="K23" s="1032">
        <f t="shared" si="4"/>
        <v>0</v>
      </c>
      <c r="M23" s="803"/>
      <c r="N23" s="803">
        <v>27.22</v>
      </c>
      <c r="O23" s="990">
        <v>32</v>
      </c>
      <c r="P23" s="1035">
        <f t="shared" si="5"/>
        <v>871.04</v>
      </c>
      <c r="Q23" s="858">
        <v>45289</v>
      </c>
      <c r="R23" s="870">
        <f t="shared" si="6"/>
        <v>871.04</v>
      </c>
      <c r="S23" s="844" t="s">
        <v>913</v>
      </c>
      <c r="T23" s="859">
        <v>80</v>
      </c>
      <c r="U23" s="1034">
        <f t="shared" si="10"/>
        <v>21449.360000000008</v>
      </c>
      <c r="V23" s="1031">
        <f t="shared" si="13"/>
        <v>788</v>
      </c>
      <c r="W23" s="1032">
        <f t="shared" si="7"/>
        <v>69683.199999999997</v>
      </c>
    </row>
    <row r="24" spans="1:23" x14ac:dyDescent="0.25">
      <c r="A24" s="803"/>
      <c r="B24" s="803">
        <v>27.22</v>
      </c>
      <c r="C24" s="990">
        <v>1</v>
      </c>
      <c r="D24" s="1345">
        <f t="shared" si="0"/>
        <v>27.22</v>
      </c>
      <c r="E24" s="1346">
        <v>45269</v>
      </c>
      <c r="F24" s="1347">
        <f t="shared" si="1"/>
        <v>27.22</v>
      </c>
      <c r="G24" s="1348" t="s">
        <v>719</v>
      </c>
      <c r="H24" s="1349">
        <v>86</v>
      </c>
      <c r="I24" s="1034">
        <f t="shared" si="8"/>
        <v>408.29999999999905</v>
      </c>
      <c r="J24" s="1031">
        <f t="shared" si="12"/>
        <v>15</v>
      </c>
      <c r="K24" s="1032">
        <f t="shared" si="4"/>
        <v>2340.92</v>
      </c>
      <c r="M24" s="803"/>
      <c r="N24" s="803">
        <v>27.22</v>
      </c>
      <c r="O24" s="990">
        <v>1</v>
      </c>
      <c r="P24" s="1035">
        <f t="shared" si="5"/>
        <v>27.22</v>
      </c>
      <c r="Q24" s="858">
        <v>45289</v>
      </c>
      <c r="R24" s="870">
        <f t="shared" si="6"/>
        <v>27.22</v>
      </c>
      <c r="S24" s="844" t="s">
        <v>916</v>
      </c>
      <c r="T24" s="859">
        <v>80</v>
      </c>
      <c r="U24" s="1034">
        <f t="shared" si="10"/>
        <v>21422.140000000007</v>
      </c>
      <c r="V24" s="1031">
        <f t="shared" si="13"/>
        <v>787</v>
      </c>
      <c r="W24" s="1032">
        <f t="shared" si="7"/>
        <v>2177.6</v>
      </c>
    </row>
    <row r="25" spans="1:23" x14ac:dyDescent="0.25">
      <c r="A25" s="803"/>
      <c r="B25" s="803">
        <v>27.22</v>
      </c>
      <c r="C25" s="990">
        <v>1</v>
      </c>
      <c r="D25" s="1345">
        <f t="shared" si="0"/>
        <v>27.22</v>
      </c>
      <c r="E25" s="1346">
        <v>45269</v>
      </c>
      <c r="F25" s="1347">
        <f t="shared" si="1"/>
        <v>27.22</v>
      </c>
      <c r="G25" s="1348" t="s">
        <v>719</v>
      </c>
      <c r="H25" s="1349">
        <v>86</v>
      </c>
      <c r="I25" s="1034">
        <f t="shared" si="8"/>
        <v>381.07999999999902</v>
      </c>
      <c r="J25" s="1031">
        <f t="shared" si="12"/>
        <v>14</v>
      </c>
      <c r="K25" s="1032">
        <f t="shared" si="4"/>
        <v>2340.92</v>
      </c>
      <c r="M25" s="803"/>
      <c r="N25" s="803">
        <v>27.22</v>
      </c>
      <c r="O25" s="990">
        <v>24</v>
      </c>
      <c r="P25" s="1035">
        <f t="shared" si="5"/>
        <v>653.28</v>
      </c>
      <c r="Q25" s="858">
        <v>45290</v>
      </c>
      <c r="R25" s="870">
        <f t="shared" si="6"/>
        <v>653.28</v>
      </c>
      <c r="S25" s="844" t="s">
        <v>922</v>
      </c>
      <c r="T25" s="859">
        <v>80</v>
      </c>
      <c r="U25" s="1034">
        <f t="shared" si="10"/>
        <v>20768.860000000008</v>
      </c>
      <c r="V25" s="1031">
        <f t="shared" si="13"/>
        <v>763</v>
      </c>
      <c r="W25" s="1032">
        <f t="shared" si="7"/>
        <v>52262.399999999994</v>
      </c>
    </row>
    <row r="26" spans="1:23" x14ac:dyDescent="0.25">
      <c r="A26" s="803"/>
      <c r="B26" s="803">
        <v>27.22</v>
      </c>
      <c r="C26" s="990">
        <v>13</v>
      </c>
      <c r="D26" s="1345">
        <f t="shared" si="0"/>
        <v>353.86</v>
      </c>
      <c r="E26" s="1346">
        <v>45272</v>
      </c>
      <c r="F26" s="1347">
        <f t="shared" si="1"/>
        <v>353.86</v>
      </c>
      <c r="G26" s="1348" t="s">
        <v>727</v>
      </c>
      <c r="H26" s="1349">
        <v>0</v>
      </c>
      <c r="I26" s="1034">
        <f t="shared" si="8"/>
        <v>27.219999999999004</v>
      </c>
      <c r="J26" s="1031">
        <f t="shared" si="12"/>
        <v>1</v>
      </c>
      <c r="K26" s="1032">
        <f t="shared" si="4"/>
        <v>0</v>
      </c>
      <c r="M26" s="803"/>
      <c r="N26" s="803">
        <v>27.22</v>
      </c>
      <c r="O26" s="990">
        <v>1</v>
      </c>
      <c r="P26" s="1035">
        <f t="shared" si="5"/>
        <v>27.22</v>
      </c>
      <c r="Q26" s="858">
        <v>45290</v>
      </c>
      <c r="R26" s="870">
        <f t="shared" si="6"/>
        <v>27.22</v>
      </c>
      <c r="S26" s="844" t="s">
        <v>931</v>
      </c>
      <c r="T26" s="859">
        <v>80</v>
      </c>
      <c r="U26" s="1034">
        <f t="shared" si="10"/>
        <v>20741.640000000007</v>
      </c>
      <c r="V26" s="1031">
        <f t="shared" si="13"/>
        <v>762</v>
      </c>
      <c r="W26" s="1032">
        <f t="shared" si="7"/>
        <v>2177.6</v>
      </c>
    </row>
    <row r="27" spans="1:23" x14ac:dyDescent="0.25">
      <c r="A27" s="803"/>
      <c r="B27" s="803">
        <v>27.22</v>
      </c>
      <c r="C27" s="990"/>
      <c r="D27" s="1345">
        <f t="shared" si="0"/>
        <v>0</v>
      </c>
      <c r="E27" s="1346"/>
      <c r="F27" s="1347">
        <f t="shared" si="1"/>
        <v>0</v>
      </c>
      <c r="G27" s="1348"/>
      <c r="H27" s="1349"/>
      <c r="I27" s="1034">
        <f t="shared" si="8"/>
        <v>27.219999999999004</v>
      </c>
      <c r="J27" s="1031">
        <f t="shared" si="12"/>
        <v>1</v>
      </c>
      <c r="K27" s="1032">
        <f t="shared" si="4"/>
        <v>0</v>
      </c>
      <c r="M27" s="803"/>
      <c r="N27" s="803">
        <v>27.22</v>
      </c>
      <c r="O27" s="990">
        <v>24</v>
      </c>
      <c r="P27" s="1035">
        <f t="shared" si="5"/>
        <v>653.28</v>
      </c>
      <c r="Q27" s="858">
        <v>45291</v>
      </c>
      <c r="R27" s="870">
        <f t="shared" si="6"/>
        <v>653.28</v>
      </c>
      <c r="S27" s="844" t="s">
        <v>935</v>
      </c>
      <c r="T27" s="859">
        <v>0</v>
      </c>
      <c r="U27" s="1034">
        <f t="shared" si="10"/>
        <v>20088.360000000008</v>
      </c>
      <c r="V27" s="1031">
        <f t="shared" si="13"/>
        <v>738</v>
      </c>
      <c r="W27" s="1032">
        <f t="shared" si="7"/>
        <v>0</v>
      </c>
    </row>
    <row r="28" spans="1:23" x14ac:dyDescent="0.25">
      <c r="A28" s="803"/>
      <c r="B28" s="803">
        <v>27.22</v>
      </c>
      <c r="C28" s="990"/>
      <c r="D28" s="1345">
        <f t="shared" si="0"/>
        <v>0</v>
      </c>
      <c r="E28" s="1346"/>
      <c r="F28" s="1347">
        <f t="shared" si="1"/>
        <v>0</v>
      </c>
      <c r="G28" s="1348"/>
      <c r="H28" s="1349"/>
      <c r="I28" s="1034">
        <f t="shared" si="8"/>
        <v>27.219999999999004</v>
      </c>
      <c r="J28" s="1031">
        <f t="shared" si="12"/>
        <v>1</v>
      </c>
      <c r="K28" s="1032">
        <f t="shared" si="4"/>
        <v>0</v>
      </c>
      <c r="M28" s="803"/>
      <c r="N28" s="803">
        <v>27.22</v>
      </c>
      <c r="O28" s="990">
        <v>4</v>
      </c>
      <c r="P28" s="1035">
        <f t="shared" si="5"/>
        <v>108.88</v>
      </c>
      <c r="Q28" s="858">
        <v>45293</v>
      </c>
      <c r="R28" s="870">
        <f t="shared" si="6"/>
        <v>108.88</v>
      </c>
      <c r="S28" s="844" t="s">
        <v>944</v>
      </c>
      <c r="T28" s="859">
        <v>80</v>
      </c>
      <c r="U28" s="1034">
        <f t="shared" si="10"/>
        <v>19979.480000000007</v>
      </c>
      <c r="V28" s="1031">
        <f t="shared" si="13"/>
        <v>734</v>
      </c>
      <c r="W28" s="1032">
        <f t="shared" si="7"/>
        <v>8710.4</v>
      </c>
    </row>
    <row r="29" spans="1:23" x14ac:dyDescent="0.25">
      <c r="A29" s="803"/>
      <c r="B29" s="803">
        <v>27.22</v>
      </c>
      <c r="C29" s="990">
        <v>1</v>
      </c>
      <c r="D29" s="1345">
        <f t="shared" si="0"/>
        <v>27.22</v>
      </c>
      <c r="E29" s="1346"/>
      <c r="F29" s="1347">
        <f t="shared" si="1"/>
        <v>27.22</v>
      </c>
      <c r="G29" s="1348"/>
      <c r="H29" s="1343"/>
      <c r="I29" s="1473">
        <f t="shared" si="8"/>
        <v>-9.9475983006414026E-13</v>
      </c>
      <c r="J29" s="1474">
        <f t="shared" si="12"/>
        <v>0</v>
      </c>
      <c r="K29" s="1475">
        <f t="shared" si="4"/>
        <v>0</v>
      </c>
      <c r="M29" s="803"/>
      <c r="N29" s="803">
        <v>27.22</v>
      </c>
      <c r="O29" s="990">
        <v>5</v>
      </c>
      <c r="P29" s="1035">
        <f t="shared" si="5"/>
        <v>136.1</v>
      </c>
      <c r="Q29" s="858">
        <v>45294</v>
      </c>
      <c r="R29" s="870">
        <f t="shared" si="6"/>
        <v>136.1</v>
      </c>
      <c r="S29" s="844" t="s">
        <v>949</v>
      </c>
      <c r="T29" s="859">
        <v>0</v>
      </c>
      <c r="U29" s="1034">
        <f t="shared" si="10"/>
        <v>19843.380000000008</v>
      </c>
      <c r="V29" s="1031">
        <f t="shared" si="13"/>
        <v>729</v>
      </c>
      <c r="W29" s="1032">
        <f t="shared" si="7"/>
        <v>0</v>
      </c>
    </row>
    <row r="30" spans="1:23" x14ac:dyDescent="0.25">
      <c r="A30" s="803"/>
      <c r="B30" s="803">
        <v>27.22</v>
      </c>
      <c r="C30" s="990"/>
      <c r="D30" s="1345">
        <f t="shared" si="0"/>
        <v>0</v>
      </c>
      <c r="E30" s="1346"/>
      <c r="F30" s="1347">
        <f t="shared" si="1"/>
        <v>0</v>
      </c>
      <c r="G30" s="1348"/>
      <c r="H30" s="1343"/>
      <c r="I30" s="1473">
        <f t="shared" si="8"/>
        <v>-9.9475983006414026E-13</v>
      </c>
      <c r="J30" s="1474">
        <f t="shared" si="12"/>
        <v>0</v>
      </c>
      <c r="K30" s="1475">
        <f t="shared" si="4"/>
        <v>0</v>
      </c>
      <c r="M30" s="803"/>
      <c r="N30" s="803">
        <v>27.22</v>
      </c>
      <c r="O30" s="990">
        <v>1</v>
      </c>
      <c r="P30" s="1035">
        <f t="shared" si="5"/>
        <v>27.22</v>
      </c>
      <c r="Q30" s="858">
        <v>45295</v>
      </c>
      <c r="R30" s="870">
        <f t="shared" si="6"/>
        <v>27.22</v>
      </c>
      <c r="S30" s="844" t="s">
        <v>954</v>
      </c>
      <c r="T30" s="859">
        <v>70</v>
      </c>
      <c r="U30" s="1034">
        <f t="shared" si="10"/>
        <v>19816.160000000007</v>
      </c>
      <c r="V30" s="1031">
        <f t="shared" si="13"/>
        <v>728</v>
      </c>
      <c r="W30" s="1032">
        <f t="shared" si="7"/>
        <v>1905.3999999999999</v>
      </c>
    </row>
    <row r="31" spans="1:23" ht="18.75" x14ac:dyDescent="0.3">
      <c r="A31" s="1033"/>
      <c r="B31" s="803">
        <v>27.22</v>
      </c>
      <c r="C31" s="990"/>
      <c r="D31" s="1345">
        <f t="shared" si="0"/>
        <v>0</v>
      </c>
      <c r="E31" s="1346"/>
      <c r="F31" s="1347">
        <f t="shared" si="1"/>
        <v>0</v>
      </c>
      <c r="G31" s="1348"/>
      <c r="H31" s="1343"/>
      <c r="I31" s="1473">
        <f t="shared" si="8"/>
        <v>-9.9475983006414026E-13</v>
      </c>
      <c r="J31" s="1474">
        <f t="shared" si="12"/>
        <v>0</v>
      </c>
      <c r="K31" s="1475">
        <f t="shared" si="4"/>
        <v>0</v>
      </c>
      <c r="M31" s="1033"/>
      <c r="N31" s="803">
        <v>27.22</v>
      </c>
      <c r="O31" s="990">
        <v>24</v>
      </c>
      <c r="P31" s="1035">
        <f t="shared" si="5"/>
        <v>653.28</v>
      </c>
      <c r="Q31" s="858">
        <v>45295</v>
      </c>
      <c r="R31" s="870">
        <f t="shared" si="6"/>
        <v>653.28</v>
      </c>
      <c r="S31" s="844" t="s">
        <v>961</v>
      </c>
      <c r="T31" s="859">
        <v>0</v>
      </c>
      <c r="U31" s="1034">
        <f t="shared" si="10"/>
        <v>19162.880000000008</v>
      </c>
      <c r="V31" s="1031">
        <f t="shared" si="13"/>
        <v>704</v>
      </c>
      <c r="W31" s="1032">
        <f t="shared" si="7"/>
        <v>0</v>
      </c>
    </row>
    <row r="32" spans="1:23" x14ac:dyDescent="0.25">
      <c r="B32">
        <v>27.22</v>
      </c>
      <c r="C32" s="990"/>
      <c r="D32" s="1345">
        <f t="shared" si="0"/>
        <v>0</v>
      </c>
      <c r="E32" s="1346"/>
      <c r="F32" s="1347">
        <f t="shared" si="1"/>
        <v>0</v>
      </c>
      <c r="G32" s="1348"/>
      <c r="H32" s="1343"/>
      <c r="I32" s="1473">
        <f t="shared" si="8"/>
        <v>-9.9475983006414026E-13</v>
      </c>
      <c r="J32" s="1474">
        <f t="shared" si="12"/>
        <v>0</v>
      </c>
      <c r="K32" s="1475">
        <f t="shared" si="4"/>
        <v>0</v>
      </c>
      <c r="N32">
        <v>27.22</v>
      </c>
      <c r="O32" s="990">
        <v>26</v>
      </c>
      <c r="P32" s="1035">
        <f t="shared" si="5"/>
        <v>707.72</v>
      </c>
      <c r="Q32" s="858">
        <v>45296</v>
      </c>
      <c r="R32" s="870">
        <f t="shared" si="6"/>
        <v>707.72</v>
      </c>
      <c r="S32" s="844" t="s">
        <v>966</v>
      </c>
      <c r="T32" s="859">
        <v>0</v>
      </c>
      <c r="U32" s="1034">
        <f t="shared" si="10"/>
        <v>18455.160000000007</v>
      </c>
      <c r="V32" s="1031">
        <f t="shared" si="13"/>
        <v>678</v>
      </c>
      <c r="W32" s="1032">
        <f t="shared" si="7"/>
        <v>0</v>
      </c>
    </row>
    <row r="33" spans="2:23" x14ac:dyDescent="0.25">
      <c r="B33">
        <v>27.22</v>
      </c>
      <c r="C33" s="990"/>
      <c r="D33" s="1345">
        <f t="shared" si="0"/>
        <v>0</v>
      </c>
      <c r="E33" s="1346"/>
      <c r="F33" s="1347">
        <f t="shared" si="1"/>
        <v>0</v>
      </c>
      <c r="G33" s="1348"/>
      <c r="H33" s="1343"/>
      <c r="I33" s="1473">
        <f t="shared" si="8"/>
        <v>-9.9475983006414026E-13</v>
      </c>
      <c r="J33" s="1474">
        <f t="shared" si="12"/>
        <v>0</v>
      </c>
      <c r="K33" s="1475">
        <f t="shared" si="4"/>
        <v>0</v>
      </c>
      <c r="N33">
        <v>27.22</v>
      </c>
      <c r="O33" s="990">
        <v>40</v>
      </c>
      <c r="P33" s="1035">
        <f t="shared" si="5"/>
        <v>1088.8</v>
      </c>
      <c r="Q33" s="858">
        <v>45297</v>
      </c>
      <c r="R33" s="870">
        <f t="shared" si="6"/>
        <v>1088.8</v>
      </c>
      <c r="S33" s="844" t="s">
        <v>975</v>
      </c>
      <c r="T33" s="859">
        <v>0</v>
      </c>
      <c r="U33" s="1034">
        <f t="shared" si="10"/>
        <v>17366.360000000008</v>
      </c>
      <c r="V33" s="1031">
        <f t="shared" si="13"/>
        <v>638</v>
      </c>
      <c r="W33" s="1032">
        <f t="shared" si="7"/>
        <v>0</v>
      </c>
    </row>
    <row r="34" spans="2:23" ht="24.75" x14ac:dyDescent="0.25">
      <c r="B34">
        <v>27.22</v>
      </c>
      <c r="C34" s="990"/>
      <c r="D34" s="1345">
        <f t="shared" si="0"/>
        <v>0</v>
      </c>
      <c r="E34" s="1346"/>
      <c r="F34" s="1347">
        <f t="shared" si="1"/>
        <v>0</v>
      </c>
      <c r="G34" s="1348"/>
      <c r="H34" s="1349"/>
      <c r="I34" s="1034">
        <f t="shared" si="8"/>
        <v>-9.9475983006414026E-13</v>
      </c>
      <c r="J34" s="1031">
        <f t="shared" si="12"/>
        <v>0</v>
      </c>
      <c r="K34" s="1032">
        <f t="shared" si="4"/>
        <v>0</v>
      </c>
      <c r="M34" s="1530" t="s">
        <v>1004</v>
      </c>
      <c r="N34">
        <v>27.22</v>
      </c>
      <c r="O34" s="1524">
        <v>1</v>
      </c>
      <c r="P34" s="1525">
        <f t="shared" si="5"/>
        <v>27.22</v>
      </c>
      <c r="Q34" s="1526">
        <v>45289</v>
      </c>
      <c r="R34" s="1527">
        <f t="shared" si="6"/>
        <v>27.22</v>
      </c>
      <c r="S34" s="1528" t="s">
        <v>1003</v>
      </c>
      <c r="T34" s="1529">
        <v>96</v>
      </c>
      <c r="U34" s="1074">
        <f t="shared" si="10"/>
        <v>17339.140000000007</v>
      </c>
      <c r="V34" s="591">
        <f t="shared" si="13"/>
        <v>637</v>
      </c>
      <c r="W34" s="1032">
        <f t="shared" si="7"/>
        <v>2613.12</v>
      </c>
    </row>
    <row r="35" spans="2:23" x14ac:dyDescent="0.25">
      <c r="B35">
        <v>27.22</v>
      </c>
      <c r="C35" s="990"/>
      <c r="D35" s="1345">
        <f t="shared" si="0"/>
        <v>0</v>
      </c>
      <c r="E35" s="1346"/>
      <c r="F35" s="1347">
        <f t="shared" si="1"/>
        <v>0</v>
      </c>
      <c r="G35" s="1348"/>
      <c r="H35" s="1349"/>
      <c r="I35" s="1034">
        <f t="shared" si="8"/>
        <v>-9.9475983006414026E-13</v>
      </c>
      <c r="J35" s="1031">
        <f t="shared" si="12"/>
        <v>0</v>
      </c>
      <c r="K35" s="1032">
        <f t="shared" si="4"/>
        <v>0</v>
      </c>
      <c r="N35">
        <v>27.22</v>
      </c>
      <c r="O35" s="990"/>
      <c r="P35" s="1035">
        <f t="shared" si="5"/>
        <v>0</v>
      </c>
      <c r="Q35" s="858"/>
      <c r="R35" s="870">
        <f t="shared" si="6"/>
        <v>0</v>
      </c>
      <c r="S35" s="844"/>
      <c r="T35" s="859"/>
      <c r="U35" s="1074">
        <f t="shared" si="10"/>
        <v>17339.140000000007</v>
      </c>
      <c r="V35" s="591">
        <f t="shared" si="13"/>
        <v>637</v>
      </c>
      <c r="W35" s="1032">
        <f t="shared" si="7"/>
        <v>0</v>
      </c>
    </row>
    <row r="36" spans="2:23" x14ac:dyDescent="0.25">
      <c r="B36">
        <v>27.22</v>
      </c>
      <c r="C36" s="990"/>
      <c r="D36" s="1345">
        <f t="shared" si="0"/>
        <v>0</v>
      </c>
      <c r="E36" s="1346"/>
      <c r="F36" s="1347">
        <f t="shared" si="1"/>
        <v>0</v>
      </c>
      <c r="G36" s="1348"/>
      <c r="H36" s="1349"/>
      <c r="I36" s="1034">
        <f t="shared" si="8"/>
        <v>-9.9475983006414026E-13</v>
      </c>
      <c r="J36" s="1031">
        <f t="shared" si="12"/>
        <v>0</v>
      </c>
      <c r="K36" s="1032">
        <f t="shared" si="4"/>
        <v>0</v>
      </c>
      <c r="N36">
        <v>27.22</v>
      </c>
      <c r="O36" s="990"/>
      <c r="P36" s="1035">
        <f t="shared" si="5"/>
        <v>0</v>
      </c>
      <c r="Q36" s="858"/>
      <c r="R36" s="870">
        <f t="shared" si="6"/>
        <v>0</v>
      </c>
      <c r="S36" s="844"/>
      <c r="T36" s="859"/>
      <c r="U36" s="1034">
        <f t="shared" si="10"/>
        <v>17339.140000000007</v>
      </c>
      <c r="V36" s="1031">
        <f t="shared" si="13"/>
        <v>637</v>
      </c>
      <c r="W36" s="1032">
        <f t="shared" si="7"/>
        <v>0</v>
      </c>
    </row>
    <row r="37" spans="2:23" x14ac:dyDescent="0.25">
      <c r="B37">
        <v>27.22</v>
      </c>
      <c r="C37" s="990"/>
      <c r="D37" s="1347">
        <f t="shared" si="0"/>
        <v>0</v>
      </c>
      <c r="E37" s="1350"/>
      <c r="F37" s="1347">
        <f t="shared" si="1"/>
        <v>0</v>
      </c>
      <c r="G37" s="1348"/>
      <c r="H37" s="1349"/>
      <c r="I37" s="1034">
        <f t="shared" si="8"/>
        <v>-9.9475983006414026E-13</v>
      </c>
      <c r="J37" s="1031">
        <f t="shared" si="12"/>
        <v>0</v>
      </c>
      <c r="K37" s="1032">
        <f t="shared" si="4"/>
        <v>0</v>
      </c>
      <c r="N37">
        <v>27.22</v>
      </c>
      <c r="O37" s="990"/>
      <c r="P37" s="870">
        <f t="shared" si="5"/>
        <v>0</v>
      </c>
      <c r="Q37" s="1018"/>
      <c r="R37" s="870">
        <f t="shared" si="6"/>
        <v>0</v>
      </c>
      <c r="S37" s="844"/>
      <c r="T37" s="859"/>
      <c r="U37" s="1034">
        <f t="shared" si="10"/>
        <v>17339.140000000007</v>
      </c>
      <c r="V37" s="1031">
        <f t="shared" si="13"/>
        <v>637</v>
      </c>
      <c r="W37" s="1032">
        <f t="shared" si="7"/>
        <v>0</v>
      </c>
    </row>
    <row r="38" spans="2:23" x14ac:dyDescent="0.25">
      <c r="B38">
        <v>27.22</v>
      </c>
      <c r="C38" s="990"/>
      <c r="D38" s="1347">
        <f t="shared" si="0"/>
        <v>0</v>
      </c>
      <c r="E38" s="1350"/>
      <c r="F38" s="1347">
        <f t="shared" si="1"/>
        <v>0</v>
      </c>
      <c r="G38" s="1348"/>
      <c r="H38" s="1349"/>
      <c r="I38" s="1034">
        <f t="shared" si="8"/>
        <v>-9.9475983006414026E-13</v>
      </c>
      <c r="J38" s="1031">
        <f t="shared" si="12"/>
        <v>0</v>
      </c>
      <c r="K38" s="1032">
        <f t="shared" si="4"/>
        <v>0</v>
      </c>
      <c r="N38">
        <v>27.22</v>
      </c>
      <c r="O38" s="990"/>
      <c r="P38" s="870">
        <f t="shared" si="5"/>
        <v>0</v>
      </c>
      <c r="Q38" s="1018"/>
      <c r="R38" s="870">
        <f t="shared" si="6"/>
        <v>0</v>
      </c>
      <c r="S38" s="844"/>
      <c r="T38" s="859"/>
      <c r="U38" s="1034">
        <f t="shared" si="10"/>
        <v>17339.140000000007</v>
      </c>
      <c r="V38" s="1031">
        <f t="shared" si="13"/>
        <v>637</v>
      </c>
      <c r="W38" s="1032">
        <f t="shared" si="7"/>
        <v>0</v>
      </c>
    </row>
    <row r="39" spans="2:23" x14ac:dyDescent="0.25">
      <c r="B39">
        <v>27.22</v>
      </c>
      <c r="C39" s="990"/>
      <c r="D39" s="1347">
        <f t="shared" si="0"/>
        <v>0</v>
      </c>
      <c r="E39" s="1350"/>
      <c r="F39" s="1347">
        <f t="shared" si="1"/>
        <v>0</v>
      </c>
      <c r="G39" s="1348"/>
      <c r="H39" s="1349"/>
      <c r="I39" s="1034">
        <f t="shared" si="8"/>
        <v>-9.9475983006414026E-13</v>
      </c>
      <c r="J39" s="1031">
        <f t="shared" si="12"/>
        <v>0</v>
      </c>
      <c r="K39" s="1032">
        <f t="shared" si="4"/>
        <v>0</v>
      </c>
      <c r="N39">
        <v>27.22</v>
      </c>
      <c r="O39" s="990"/>
      <c r="P39" s="870">
        <f t="shared" si="5"/>
        <v>0</v>
      </c>
      <c r="Q39" s="1018"/>
      <c r="R39" s="870">
        <f t="shared" si="6"/>
        <v>0</v>
      </c>
      <c r="S39" s="844"/>
      <c r="T39" s="859"/>
      <c r="U39" s="1034">
        <f t="shared" si="10"/>
        <v>17339.140000000007</v>
      </c>
      <c r="V39" s="1031">
        <f t="shared" si="13"/>
        <v>637</v>
      </c>
      <c r="W39" s="1032">
        <f t="shared" si="7"/>
        <v>0</v>
      </c>
    </row>
    <row r="40" spans="2:23" x14ac:dyDescent="0.25">
      <c r="B40">
        <v>27.22</v>
      </c>
      <c r="C40" s="990"/>
      <c r="D40" s="1347">
        <f t="shared" si="0"/>
        <v>0</v>
      </c>
      <c r="E40" s="1350"/>
      <c r="F40" s="1347">
        <f t="shared" si="1"/>
        <v>0</v>
      </c>
      <c r="G40" s="1348"/>
      <c r="H40" s="1349"/>
      <c r="I40" s="1034">
        <f t="shared" si="8"/>
        <v>-9.9475983006414026E-13</v>
      </c>
      <c r="J40" s="1031">
        <f t="shared" si="12"/>
        <v>0</v>
      </c>
      <c r="K40" s="1032">
        <f t="shared" si="4"/>
        <v>0</v>
      </c>
      <c r="N40">
        <v>27.22</v>
      </c>
      <c r="O40" s="990"/>
      <c r="P40" s="870">
        <f t="shared" si="5"/>
        <v>0</v>
      </c>
      <c r="Q40" s="1018"/>
      <c r="R40" s="870">
        <f t="shared" si="6"/>
        <v>0</v>
      </c>
      <c r="S40" s="844"/>
      <c r="T40" s="859"/>
      <c r="U40" s="1034">
        <f t="shared" si="10"/>
        <v>17339.140000000007</v>
      </c>
      <c r="V40" s="1031">
        <f t="shared" si="13"/>
        <v>637</v>
      </c>
      <c r="W40" s="1032">
        <f t="shared" si="7"/>
        <v>0</v>
      </c>
    </row>
    <row r="41" spans="2:23" x14ac:dyDescent="0.25">
      <c r="B41">
        <v>27.22</v>
      </c>
      <c r="C41" s="990"/>
      <c r="D41" s="1347">
        <f t="shared" si="0"/>
        <v>0</v>
      </c>
      <c r="E41" s="1350"/>
      <c r="F41" s="1347">
        <f t="shared" si="1"/>
        <v>0</v>
      </c>
      <c r="G41" s="1348"/>
      <c r="H41" s="1349"/>
      <c r="I41" s="1034">
        <f t="shared" si="8"/>
        <v>-9.9475983006414026E-13</v>
      </c>
      <c r="J41" s="1031">
        <f t="shared" si="12"/>
        <v>0</v>
      </c>
      <c r="K41" s="1032">
        <f t="shared" si="4"/>
        <v>0</v>
      </c>
      <c r="N41">
        <v>27.22</v>
      </c>
      <c r="O41" s="990"/>
      <c r="P41" s="870">
        <f t="shared" si="5"/>
        <v>0</v>
      </c>
      <c r="Q41" s="1018"/>
      <c r="R41" s="870">
        <f t="shared" si="6"/>
        <v>0</v>
      </c>
      <c r="S41" s="844"/>
      <c r="T41" s="859"/>
      <c r="U41" s="1034">
        <f t="shared" si="10"/>
        <v>17339.140000000007</v>
      </c>
      <c r="V41" s="1031">
        <f t="shared" si="13"/>
        <v>637</v>
      </c>
      <c r="W41" s="1032">
        <f t="shared" si="7"/>
        <v>0</v>
      </c>
    </row>
    <row r="42" spans="2:23" x14ac:dyDescent="0.25">
      <c r="B42">
        <v>27.22</v>
      </c>
      <c r="C42" s="990"/>
      <c r="D42" s="1347">
        <f t="shared" si="0"/>
        <v>0</v>
      </c>
      <c r="E42" s="1350"/>
      <c r="F42" s="1347">
        <f t="shared" si="1"/>
        <v>0</v>
      </c>
      <c r="G42" s="1348"/>
      <c r="H42" s="1349"/>
      <c r="I42" s="1034">
        <f t="shared" si="8"/>
        <v>-9.9475983006414026E-13</v>
      </c>
      <c r="J42" s="1031">
        <f t="shared" si="12"/>
        <v>0</v>
      </c>
      <c r="K42" s="1032">
        <f t="shared" si="4"/>
        <v>0</v>
      </c>
      <c r="N42">
        <v>27.22</v>
      </c>
      <c r="O42" s="990"/>
      <c r="P42" s="870">
        <f t="shared" si="5"/>
        <v>0</v>
      </c>
      <c r="Q42" s="1018"/>
      <c r="R42" s="870">
        <f t="shared" si="6"/>
        <v>0</v>
      </c>
      <c r="S42" s="844"/>
      <c r="T42" s="859"/>
      <c r="U42" s="1034">
        <f t="shared" si="10"/>
        <v>17339.140000000007</v>
      </c>
      <c r="V42" s="1031">
        <f t="shared" si="13"/>
        <v>637</v>
      </c>
      <c r="W42" s="1032">
        <f t="shared" si="7"/>
        <v>0</v>
      </c>
    </row>
    <row r="43" spans="2:23" x14ac:dyDescent="0.25">
      <c r="B43">
        <v>27.22</v>
      </c>
      <c r="C43" s="990"/>
      <c r="D43" s="1347">
        <f t="shared" si="0"/>
        <v>0</v>
      </c>
      <c r="E43" s="1350"/>
      <c r="F43" s="1347">
        <f t="shared" si="1"/>
        <v>0</v>
      </c>
      <c r="G43" s="1348"/>
      <c r="H43" s="1349"/>
      <c r="I43" s="1034">
        <f t="shared" si="8"/>
        <v>-9.9475983006414026E-13</v>
      </c>
      <c r="J43" s="1031">
        <f t="shared" si="12"/>
        <v>0</v>
      </c>
      <c r="K43" s="1032">
        <f t="shared" si="4"/>
        <v>0</v>
      </c>
      <c r="N43">
        <v>27.22</v>
      </c>
      <c r="O43" s="990"/>
      <c r="P43" s="870">
        <f t="shared" si="5"/>
        <v>0</v>
      </c>
      <c r="Q43" s="1018"/>
      <c r="R43" s="870">
        <f t="shared" si="6"/>
        <v>0</v>
      </c>
      <c r="S43" s="844"/>
      <c r="T43" s="859"/>
      <c r="U43" s="1034">
        <f t="shared" si="10"/>
        <v>17339.140000000007</v>
      </c>
      <c r="V43" s="1031">
        <f t="shared" si="13"/>
        <v>637</v>
      </c>
      <c r="W43" s="1032">
        <f t="shared" si="7"/>
        <v>0</v>
      </c>
    </row>
    <row r="44" spans="2:23" x14ac:dyDescent="0.25">
      <c r="B44">
        <v>27.22</v>
      </c>
      <c r="C44" s="990"/>
      <c r="D44" s="1347">
        <f t="shared" si="0"/>
        <v>0</v>
      </c>
      <c r="E44" s="1350"/>
      <c r="F44" s="1347">
        <f t="shared" si="1"/>
        <v>0</v>
      </c>
      <c r="G44" s="1348"/>
      <c r="H44" s="1349"/>
      <c r="I44" s="1034">
        <f t="shared" si="8"/>
        <v>-9.9475983006414026E-13</v>
      </c>
      <c r="J44" s="1031">
        <f t="shared" si="12"/>
        <v>0</v>
      </c>
      <c r="K44" s="1032">
        <f t="shared" si="4"/>
        <v>0</v>
      </c>
      <c r="N44">
        <v>27.22</v>
      </c>
      <c r="O44" s="990"/>
      <c r="P44" s="870">
        <f t="shared" si="5"/>
        <v>0</v>
      </c>
      <c r="Q44" s="1018"/>
      <c r="R44" s="870">
        <f t="shared" si="6"/>
        <v>0</v>
      </c>
      <c r="S44" s="844"/>
      <c r="T44" s="859"/>
      <c r="U44" s="1034">
        <f t="shared" si="10"/>
        <v>17339.140000000007</v>
      </c>
      <c r="V44" s="1031">
        <f t="shared" si="13"/>
        <v>637</v>
      </c>
      <c r="W44" s="1032">
        <f t="shared" si="7"/>
        <v>0</v>
      </c>
    </row>
    <row r="45" spans="2:23" x14ac:dyDescent="0.25">
      <c r="B45">
        <v>27.22</v>
      </c>
      <c r="C45" s="990"/>
      <c r="D45" s="1347">
        <f t="shared" si="0"/>
        <v>0</v>
      </c>
      <c r="E45" s="1350"/>
      <c r="F45" s="1347">
        <f t="shared" si="1"/>
        <v>0</v>
      </c>
      <c r="G45" s="1348"/>
      <c r="H45" s="1349"/>
      <c r="I45" s="1034">
        <f t="shared" si="8"/>
        <v>-9.9475983006414026E-13</v>
      </c>
      <c r="J45" s="1031">
        <f t="shared" si="12"/>
        <v>0</v>
      </c>
      <c r="K45" s="1032">
        <f t="shared" si="4"/>
        <v>0</v>
      </c>
      <c r="N45">
        <v>27.22</v>
      </c>
      <c r="O45" s="990"/>
      <c r="P45" s="870">
        <f t="shared" si="5"/>
        <v>0</v>
      </c>
      <c r="Q45" s="1018"/>
      <c r="R45" s="870">
        <f t="shared" si="6"/>
        <v>0</v>
      </c>
      <c r="S45" s="844"/>
      <c r="T45" s="859"/>
      <c r="U45" s="1034">
        <f t="shared" si="10"/>
        <v>17339.140000000007</v>
      </c>
      <c r="V45" s="1031">
        <f t="shared" si="13"/>
        <v>637</v>
      </c>
      <c r="W45" s="1032">
        <f t="shared" si="7"/>
        <v>0</v>
      </c>
    </row>
    <row r="46" spans="2:23" x14ac:dyDescent="0.25">
      <c r="B46">
        <v>27.22</v>
      </c>
      <c r="C46" s="990"/>
      <c r="D46" s="1347">
        <f t="shared" si="0"/>
        <v>0</v>
      </c>
      <c r="E46" s="1350"/>
      <c r="F46" s="1347">
        <f t="shared" si="1"/>
        <v>0</v>
      </c>
      <c r="G46" s="1348"/>
      <c r="H46" s="1349"/>
      <c r="I46" s="1034">
        <f t="shared" si="8"/>
        <v>-9.9475983006414026E-13</v>
      </c>
      <c r="J46" s="1031">
        <f t="shared" si="12"/>
        <v>0</v>
      </c>
      <c r="K46" s="1032">
        <f t="shared" si="4"/>
        <v>0</v>
      </c>
      <c r="N46">
        <v>27.22</v>
      </c>
      <c r="O46" s="990"/>
      <c r="P46" s="870">
        <f t="shared" si="5"/>
        <v>0</v>
      </c>
      <c r="Q46" s="1018"/>
      <c r="R46" s="870">
        <f t="shared" si="6"/>
        <v>0</v>
      </c>
      <c r="S46" s="844"/>
      <c r="T46" s="859"/>
      <c r="U46" s="1034">
        <f t="shared" si="10"/>
        <v>17339.140000000007</v>
      </c>
      <c r="V46" s="1031">
        <f t="shared" si="13"/>
        <v>637</v>
      </c>
      <c r="W46" s="1032">
        <f t="shared" si="7"/>
        <v>0</v>
      </c>
    </row>
    <row r="47" spans="2:23" x14ac:dyDescent="0.25">
      <c r="B47">
        <v>27.22</v>
      </c>
      <c r="C47" s="990"/>
      <c r="D47" s="1347">
        <f t="shared" si="0"/>
        <v>0</v>
      </c>
      <c r="E47" s="1350"/>
      <c r="F47" s="1347">
        <f t="shared" si="1"/>
        <v>0</v>
      </c>
      <c r="G47" s="1348"/>
      <c r="H47" s="1349"/>
      <c r="I47" s="1034">
        <f t="shared" si="8"/>
        <v>-9.9475983006414026E-13</v>
      </c>
      <c r="J47" s="1031">
        <f t="shared" si="12"/>
        <v>0</v>
      </c>
      <c r="K47" s="1032">
        <f t="shared" si="4"/>
        <v>0</v>
      </c>
      <c r="N47">
        <v>27.22</v>
      </c>
      <c r="O47" s="990"/>
      <c r="P47" s="870">
        <f t="shared" si="5"/>
        <v>0</v>
      </c>
      <c r="Q47" s="1018"/>
      <c r="R47" s="870">
        <f t="shared" si="6"/>
        <v>0</v>
      </c>
      <c r="S47" s="844"/>
      <c r="T47" s="859"/>
      <c r="U47" s="1034">
        <f t="shared" si="10"/>
        <v>17339.140000000007</v>
      </c>
      <c r="V47" s="1031">
        <f t="shared" si="13"/>
        <v>637</v>
      </c>
      <c r="W47" s="1032">
        <f t="shared" si="7"/>
        <v>0</v>
      </c>
    </row>
    <row r="48" spans="2:23" x14ac:dyDescent="0.25">
      <c r="B48">
        <v>27.22</v>
      </c>
      <c r="C48" s="990"/>
      <c r="D48" s="1347">
        <f t="shared" si="0"/>
        <v>0</v>
      </c>
      <c r="E48" s="1350"/>
      <c r="F48" s="1347">
        <f t="shared" si="1"/>
        <v>0</v>
      </c>
      <c r="G48" s="1348"/>
      <c r="H48" s="1349"/>
      <c r="I48" s="1034">
        <f t="shared" si="8"/>
        <v>-9.9475983006414026E-13</v>
      </c>
      <c r="J48" s="1031">
        <f t="shared" si="12"/>
        <v>0</v>
      </c>
      <c r="K48" s="1032">
        <f t="shared" si="4"/>
        <v>0</v>
      </c>
      <c r="N48">
        <v>27.22</v>
      </c>
      <c r="O48" s="990"/>
      <c r="P48" s="870">
        <f t="shared" si="5"/>
        <v>0</v>
      </c>
      <c r="Q48" s="1018"/>
      <c r="R48" s="870">
        <f t="shared" si="6"/>
        <v>0</v>
      </c>
      <c r="S48" s="844"/>
      <c r="T48" s="859"/>
      <c r="U48" s="1034">
        <f t="shared" si="10"/>
        <v>17339.140000000007</v>
      </c>
      <c r="V48" s="1031">
        <f t="shared" si="13"/>
        <v>637</v>
      </c>
      <c r="W48" s="1032">
        <f t="shared" si="7"/>
        <v>0</v>
      </c>
    </row>
    <row r="49" spans="1:23" x14ac:dyDescent="0.25">
      <c r="B49">
        <v>27.22</v>
      </c>
      <c r="C49" s="990"/>
      <c r="D49" s="1347">
        <f t="shared" si="0"/>
        <v>0</v>
      </c>
      <c r="E49" s="1350"/>
      <c r="F49" s="1347">
        <f t="shared" si="1"/>
        <v>0</v>
      </c>
      <c r="G49" s="1348"/>
      <c r="H49" s="1349"/>
      <c r="I49" s="1034">
        <f t="shared" si="8"/>
        <v>-9.9475983006414026E-13</v>
      </c>
      <c r="J49" s="1031">
        <f t="shared" si="12"/>
        <v>0</v>
      </c>
      <c r="K49" s="1032">
        <f t="shared" si="4"/>
        <v>0</v>
      </c>
      <c r="N49">
        <v>27.22</v>
      </c>
      <c r="O49" s="990"/>
      <c r="P49" s="870">
        <f t="shared" si="5"/>
        <v>0</v>
      </c>
      <c r="Q49" s="1018"/>
      <c r="R49" s="870">
        <f t="shared" si="6"/>
        <v>0</v>
      </c>
      <c r="S49" s="844"/>
      <c r="T49" s="859"/>
      <c r="U49" s="1034">
        <f t="shared" si="10"/>
        <v>17339.140000000007</v>
      </c>
      <c r="V49" s="1031">
        <f t="shared" si="13"/>
        <v>637</v>
      </c>
      <c r="W49" s="1032">
        <f t="shared" si="7"/>
        <v>0</v>
      </c>
    </row>
    <row r="50" spans="1:23" x14ac:dyDescent="0.25">
      <c r="B50">
        <v>27.22</v>
      </c>
      <c r="C50" s="990"/>
      <c r="D50" s="1347">
        <f t="shared" si="0"/>
        <v>0</v>
      </c>
      <c r="E50" s="1350"/>
      <c r="F50" s="1347">
        <f t="shared" si="1"/>
        <v>0</v>
      </c>
      <c r="G50" s="1348"/>
      <c r="H50" s="1349"/>
      <c r="I50" s="1034">
        <f t="shared" si="8"/>
        <v>-9.9475983006414026E-13</v>
      </c>
      <c r="J50" s="1031">
        <f t="shared" si="12"/>
        <v>0</v>
      </c>
      <c r="K50" s="1032">
        <f t="shared" si="4"/>
        <v>0</v>
      </c>
      <c r="N50">
        <v>27.22</v>
      </c>
      <c r="O50" s="990"/>
      <c r="P50" s="870">
        <f t="shared" si="5"/>
        <v>0</v>
      </c>
      <c r="Q50" s="1018"/>
      <c r="R50" s="870">
        <f t="shared" si="6"/>
        <v>0</v>
      </c>
      <c r="S50" s="844"/>
      <c r="T50" s="859"/>
      <c r="U50" s="1034">
        <f t="shared" si="10"/>
        <v>17339.140000000007</v>
      </c>
      <c r="V50" s="1031">
        <f t="shared" si="13"/>
        <v>637</v>
      </c>
      <c r="W50" s="1032">
        <f t="shared" si="7"/>
        <v>0</v>
      </c>
    </row>
    <row r="51" spans="1:23" x14ac:dyDescent="0.25">
      <c r="B51">
        <v>27.22</v>
      </c>
      <c r="C51" s="990"/>
      <c r="D51" s="1347">
        <f t="shared" si="0"/>
        <v>0</v>
      </c>
      <c r="E51" s="1350"/>
      <c r="F51" s="1347">
        <f t="shared" si="1"/>
        <v>0</v>
      </c>
      <c r="G51" s="1348"/>
      <c r="H51" s="1349"/>
      <c r="I51" s="1034">
        <f t="shared" si="8"/>
        <v>-9.9475983006414026E-13</v>
      </c>
      <c r="J51" s="1031">
        <f t="shared" si="12"/>
        <v>0</v>
      </c>
      <c r="K51" s="1032">
        <f t="shared" si="4"/>
        <v>0</v>
      </c>
      <c r="N51">
        <v>27.22</v>
      </c>
      <c r="O51" s="990"/>
      <c r="P51" s="870">
        <f t="shared" si="5"/>
        <v>0</v>
      </c>
      <c r="Q51" s="1018"/>
      <c r="R51" s="870">
        <f t="shared" si="6"/>
        <v>0</v>
      </c>
      <c r="S51" s="844"/>
      <c r="T51" s="859"/>
      <c r="U51" s="1034">
        <f t="shared" si="10"/>
        <v>17339.140000000007</v>
      </c>
      <c r="V51" s="1031">
        <f t="shared" si="13"/>
        <v>637</v>
      </c>
      <c r="W51" s="1032">
        <f t="shared" si="7"/>
        <v>0</v>
      </c>
    </row>
    <row r="52" spans="1:23" x14ac:dyDescent="0.25">
      <c r="B52">
        <v>27.22</v>
      </c>
      <c r="C52" s="990"/>
      <c r="D52" s="1347">
        <f t="shared" si="0"/>
        <v>0</v>
      </c>
      <c r="E52" s="1350"/>
      <c r="F52" s="1347">
        <f t="shared" si="1"/>
        <v>0</v>
      </c>
      <c r="G52" s="1348"/>
      <c r="H52" s="1349"/>
      <c r="I52" s="1034">
        <f t="shared" si="8"/>
        <v>-9.9475983006414026E-13</v>
      </c>
      <c r="J52" s="1031">
        <f t="shared" si="12"/>
        <v>0</v>
      </c>
      <c r="K52" s="1032">
        <f t="shared" si="4"/>
        <v>0</v>
      </c>
      <c r="N52">
        <v>27.22</v>
      </c>
      <c r="O52" s="990"/>
      <c r="P52" s="870">
        <f t="shared" si="5"/>
        <v>0</v>
      </c>
      <c r="Q52" s="1018"/>
      <c r="R52" s="870">
        <f t="shared" si="6"/>
        <v>0</v>
      </c>
      <c r="S52" s="844"/>
      <c r="T52" s="859"/>
      <c r="U52" s="1034">
        <f t="shared" si="10"/>
        <v>17339.140000000007</v>
      </c>
      <c r="V52" s="1031">
        <f t="shared" si="13"/>
        <v>637</v>
      </c>
      <c r="W52" s="1032">
        <f t="shared" si="7"/>
        <v>0</v>
      </c>
    </row>
    <row r="53" spans="1:23" x14ac:dyDescent="0.25">
      <c r="B53">
        <v>27.22</v>
      </c>
      <c r="C53" s="990"/>
      <c r="D53" s="1347">
        <f t="shared" si="0"/>
        <v>0</v>
      </c>
      <c r="E53" s="1350"/>
      <c r="F53" s="1347">
        <f t="shared" si="1"/>
        <v>0</v>
      </c>
      <c r="G53" s="1348"/>
      <c r="H53" s="1349"/>
      <c r="I53" s="1034">
        <f t="shared" si="8"/>
        <v>-9.9475983006414026E-13</v>
      </c>
      <c r="J53" s="1031">
        <f t="shared" si="12"/>
        <v>0</v>
      </c>
      <c r="K53" s="1032">
        <f t="shared" si="4"/>
        <v>0</v>
      </c>
      <c r="N53">
        <v>27.22</v>
      </c>
      <c r="O53" s="990"/>
      <c r="P53" s="870">
        <f t="shared" si="5"/>
        <v>0</v>
      </c>
      <c r="Q53" s="1018"/>
      <c r="R53" s="870">
        <f t="shared" si="6"/>
        <v>0</v>
      </c>
      <c r="S53" s="844"/>
      <c r="T53" s="859"/>
      <c r="U53" s="1034">
        <f t="shared" si="10"/>
        <v>17339.140000000007</v>
      </c>
      <c r="V53" s="1031">
        <f t="shared" si="13"/>
        <v>637</v>
      </c>
      <c r="W53" s="1032">
        <f t="shared" si="7"/>
        <v>0</v>
      </c>
    </row>
    <row r="54" spans="1:23" x14ac:dyDescent="0.25">
      <c r="B54">
        <v>27.22</v>
      </c>
      <c r="C54" s="990"/>
      <c r="D54" s="1347">
        <f t="shared" si="0"/>
        <v>0</v>
      </c>
      <c r="E54" s="1350"/>
      <c r="F54" s="1347">
        <f t="shared" si="1"/>
        <v>0</v>
      </c>
      <c r="G54" s="1348"/>
      <c r="H54" s="1349"/>
      <c r="I54" s="1034">
        <f t="shared" si="8"/>
        <v>-9.9475983006414026E-13</v>
      </c>
      <c r="J54" s="1031">
        <f t="shared" si="12"/>
        <v>0</v>
      </c>
      <c r="K54" s="1032">
        <f t="shared" si="4"/>
        <v>0</v>
      </c>
      <c r="N54">
        <v>27.22</v>
      </c>
      <c r="O54" s="990"/>
      <c r="P54" s="870">
        <f t="shared" si="5"/>
        <v>0</v>
      </c>
      <c r="Q54" s="1018"/>
      <c r="R54" s="870">
        <f t="shared" si="6"/>
        <v>0</v>
      </c>
      <c r="S54" s="844"/>
      <c r="T54" s="859"/>
      <c r="U54" s="1034">
        <f t="shared" si="10"/>
        <v>17339.140000000007</v>
      </c>
      <c r="V54" s="1031">
        <f t="shared" si="13"/>
        <v>637</v>
      </c>
      <c r="W54" s="1032">
        <f t="shared" si="7"/>
        <v>0</v>
      </c>
    </row>
    <row r="55" spans="1:23" x14ac:dyDescent="0.25">
      <c r="B55">
        <v>27.22</v>
      </c>
      <c r="C55" s="990"/>
      <c r="D55" s="1347">
        <f t="shared" si="0"/>
        <v>0</v>
      </c>
      <c r="E55" s="1350"/>
      <c r="F55" s="1347">
        <f t="shared" si="1"/>
        <v>0</v>
      </c>
      <c r="G55" s="1348"/>
      <c r="H55" s="1349"/>
      <c r="I55" s="1034">
        <f t="shared" si="8"/>
        <v>-9.9475983006414026E-13</v>
      </c>
      <c r="J55" s="1031">
        <f t="shared" si="12"/>
        <v>0</v>
      </c>
      <c r="K55" s="1032">
        <f t="shared" si="4"/>
        <v>0</v>
      </c>
      <c r="N55">
        <v>27.22</v>
      </c>
      <c r="O55" s="990"/>
      <c r="P55" s="870">
        <f t="shared" si="5"/>
        <v>0</v>
      </c>
      <c r="Q55" s="1018"/>
      <c r="R55" s="870">
        <f t="shared" si="6"/>
        <v>0</v>
      </c>
      <c r="S55" s="844"/>
      <c r="T55" s="859"/>
      <c r="U55" s="1034">
        <f t="shared" si="10"/>
        <v>17339.140000000007</v>
      </c>
      <c r="V55" s="1031">
        <f t="shared" si="13"/>
        <v>637</v>
      </c>
      <c r="W55" s="1032">
        <f t="shared" si="7"/>
        <v>0</v>
      </c>
    </row>
    <row r="56" spans="1:23" x14ac:dyDescent="0.25">
      <c r="B56">
        <v>27.22</v>
      </c>
      <c r="C56" s="990"/>
      <c r="D56" s="1347">
        <f t="shared" si="0"/>
        <v>0</v>
      </c>
      <c r="E56" s="1350"/>
      <c r="F56" s="1347">
        <f t="shared" si="1"/>
        <v>0</v>
      </c>
      <c r="G56" s="1348"/>
      <c r="H56" s="1349"/>
      <c r="I56" s="1034">
        <f t="shared" si="8"/>
        <v>-9.9475983006414026E-13</v>
      </c>
      <c r="J56" s="1031">
        <f t="shared" si="12"/>
        <v>0</v>
      </c>
      <c r="K56" s="1032">
        <f t="shared" si="4"/>
        <v>0</v>
      </c>
      <c r="N56">
        <v>27.22</v>
      </c>
      <c r="O56" s="990"/>
      <c r="P56" s="870">
        <f t="shared" si="5"/>
        <v>0</v>
      </c>
      <c r="Q56" s="1018"/>
      <c r="R56" s="870">
        <f t="shared" si="6"/>
        <v>0</v>
      </c>
      <c r="S56" s="844"/>
      <c r="T56" s="859"/>
      <c r="U56" s="1034">
        <f t="shared" si="10"/>
        <v>17339.140000000007</v>
      </c>
      <c r="V56" s="1031">
        <f t="shared" si="13"/>
        <v>637</v>
      </c>
      <c r="W56" s="1032">
        <f t="shared" si="7"/>
        <v>0</v>
      </c>
    </row>
    <row r="57" spans="1:23" x14ac:dyDescent="0.25">
      <c r="B57">
        <v>27.22</v>
      </c>
      <c r="C57" s="990"/>
      <c r="D57" s="1347">
        <f t="shared" si="0"/>
        <v>0</v>
      </c>
      <c r="E57" s="1350"/>
      <c r="F57" s="1347">
        <f t="shared" si="1"/>
        <v>0</v>
      </c>
      <c r="G57" s="1348"/>
      <c r="H57" s="1349"/>
      <c r="I57" s="1034">
        <f t="shared" si="8"/>
        <v>-9.9475983006414026E-13</v>
      </c>
      <c r="J57" s="1031">
        <f t="shared" si="12"/>
        <v>0</v>
      </c>
      <c r="K57" s="1032">
        <f t="shared" si="4"/>
        <v>0</v>
      </c>
      <c r="N57">
        <v>27.22</v>
      </c>
      <c r="O57" s="990"/>
      <c r="P57" s="870">
        <f t="shared" si="5"/>
        <v>0</v>
      </c>
      <c r="Q57" s="1018"/>
      <c r="R57" s="870">
        <f t="shared" si="6"/>
        <v>0</v>
      </c>
      <c r="S57" s="844"/>
      <c r="T57" s="859"/>
      <c r="U57" s="1034">
        <f t="shared" si="10"/>
        <v>17339.140000000007</v>
      </c>
      <c r="V57" s="1031">
        <f t="shared" si="13"/>
        <v>637</v>
      </c>
      <c r="W57" s="1032">
        <f t="shared" si="7"/>
        <v>0</v>
      </c>
    </row>
    <row r="58" spans="1:23" x14ac:dyDescent="0.25">
      <c r="B58">
        <v>27.22</v>
      </c>
      <c r="C58" s="990"/>
      <c r="D58" s="1347">
        <f t="shared" si="0"/>
        <v>0</v>
      </c>
      <c r="E58" s="1350"/>
      <c r="F58" s="1347">
        <f t="shared" si="1"/>
        <v>0</v>
      </c>
      <c r="G58" s="1348"/>
      <c r="H58" s="1349"/>
      <c r="I58" s="1034">
        <f t="shared" si="8"/>
        <v>-9.9475983006414026E-13</v>
      </c>
      <c r="J58" s="1031">
        <f t="shared" si="12"/>
        <v>0</v>
      </c>
      <c r="K58" s="1032">
        <f t="shared" si="4"/>
        <v>0</v>
      </c>
      <c r="N58">
        <v>27.22</v>
      </c>
      <c r="O58" s="990"/>
      <c r="P58" s="870">
        <f t="shared" si="5"/>
        <v>0</v>
      </c>
      <c r="Q58" s="1018"/>
      <c r="R58" s="870">
        <f t="shared" si="6"/>
        <v>0</v>
      </c>
      <c r="S58" s="844"/>
      <c r="T58" s="859"/>
      <c r="U58" s="1034">
        <f t="shared" si="10"/>
        <v>17339.140000000007</v>
      </c>
      <c r="V58" s="1031">
        <f t="shared" si="13"/>
        <v>637</v>
      </c>
      <c r="W58" s="1032">
        <f t="shared" si="7"/>
        <v>0</v>
      </c>
    </row>
    <row r="59" spans="1:23" x14ac:dyDescent="0.25">
      <c r="B59">
        <v>27.22</v>
      </c>
      <c r="C59" s="990"/>
      <c r="D59" s="1347">
        <f t="shared" si="0"/>
        <v>0</v>
      </c>
      <c r="E59" s="1350"/>
      <c r="F59" s="1347">
        <f t="shared" si="1"/>
        <v>0</v>
      </c>
      <c r="G59" s="1348"/>
      <c r="H59" s="1349"/>
      <c r="I59" s="1034">
        <f t="shared" si="8"/>
        <v>-9.9475983006414026E-13</v>
      </c>
      <c r="J59" s="1031">
        <f t="shared" si="12"/>
        <v>0</v>
      </c>
      <c r="K59" s="1032">
        <f t="shared" si="4"/>
        <v>0</v>
      </c>
      <c r="N59">
        <v>27.22</v>
      </c>
      <c r="O59" s="990"/>
      <c r="P59" s="870">
        <f t="shared" si="5"/>
        <v>0</v>
      </c>
      <c r="Q59" s="1018"/>
      <c r="R59" s="870">
        <f t="shared" si="6"/>
        <v>0</v>
      </c>
      <c r="S59" s="844"/>
      <c r="T59" s="859"/>
      <c r="U59" s="1034">
        <f t="shared" si="10"/>
        <v>17339.140000000007</v>
      </c>
      <c r="V59" s="1031">
        <f t="shared" si="13"/>
        <v>637</v>
      </c>
      <c r="W59" s="1032">
        <f t="shared" si="7"/>
        <v>0</v>
      </c>
    </row>
    <row r="60" spans="1:23" ht="15.75" thickBot="1" x14ac:dyDescent="0.3">
      <c r="A60" s="115"/>
      <c r="B60">
        <v>27.22</v>
      </c>
      <c r="C60" s="990"/>
      <c r="D60" s="1347">
        <f t="shared" si="0"/>
        <v>0</v>
      </c>
      <c r="E60" s="1350"/>
      <c r="F60" s="1347">
        <f t="shared" si="1"/>
        <v>0</v>
      </c>
      <c r="G60" s="1348"/>
      <c r="H60" s="1349"/>
      <c r="I60" s="1034">
        <f t="shared" si="8"/>
        <v>-9.9475983006414026E-13</v>
      </c>
      <c r="J60" s="1031">
        <f t="shared" si="12"/>
        <v>0</v>
      </c>
      <c r="K60" s="1032">
        <f t="shared" si="4"/>
        <v>0</v>
      </c>
      <c r="M60" s="115"/>
      <c r="N60">
        <v>27.22</v>
      </c>
      <c r="O60" s="990"/>
      <c r="P60" s="870">
        <f t="shared" si="5"/>
        <v>0</v>
      </c>
      <c r="Q60" s="1018"/>
      <c r="R60" s="870">
        <f t="shared" si="6"/>
        <v>0</v>
      </c>
      <c r="S60" s="844"/>
      <c r="T60" s="859"/>
      <c r="U60" s="1034">
        <f t="shared" si="10"/>
        <v>17339.140000000007</v>
      </c>
      <c r="V60" s="1031">
        <f t="shared" si="13"/>
        <v>637</v>
      </c>
      <c r="W60" s="1032">
        <f t="shared" si="7"/>
        <v>0</v>
      </c>
    </row>
    <row r="61" spans="1:23" ht="15.75" thickTop="1" x14ac:dyDescent="0.25">
      <c r="B61">
        <v>27.22</v>
      </c>
      <c r="C61" s="990"/>
      <c r="D61" s="1347">
        <f t="shared" si="0"/>
        <v>0</v>
      </c>
      <c r="E61" s="1350"/>
      <c r="F61" s="1347">
        <f t="shared" si="1"/>
        <v>0</v>
      </c>
      <c r="G61" s="1348"/>
      <c r="H61" s="1349"/>
      <c r="I61" s="1034">
        <f t="shared" si="8"/>
        <v>-9.9475983006414026E-13</v>
      </c>
      <c r="J61" s="1031">
        <f t="shared" si="12"/>
        <v>0</v>
      </c>
      <c r="K61" s="1032">
        <f t="shared" si="4"/>
        <v>0</v>
      </c>
      <c r="N61">
        <v>27.22</v>
      </c>
      <c r="O61" s="990"/>
      <c r="P61" s="870">
        <f t="shared" si="5"/>
        <v>0</v>
      </c>
      <c r="Q61" s="1018"/>
      <c r="R61" s="870">
        <f t="shared" si="6"/>
        <v>0</v>
      </c>
      <c r="S61" s="844"/>
      <c r="T61" s="859"/>
      <c r="U61" s="1034">
        <f t="shared" si="10"/>
        <v>17339.140000000007</v>
      </c>
      <c r="V61" s="1031">
        <f t="shared" si="13"/>
        <v>637</v>
      </c>
      <c r="W61" s="1032">
        <f t="shared" si="7"/>
        <v>0</v>
      </c>
    </row>
    <row r="62" spans="1:23" x14ac:dyDescent="0.25">
      <c r="B62">
        <v>27.22</v>
      </c>
      <c r="C62" s="990"/>
      <c r="D62" s="1347">
        <f t="shared" si="0"/>
        <v>0</v>
      </c>
      <c r="E62" s="1350"/>
      <c r="F62" s="1347">
        <f t="shared" si="1"/>
        <v>0</v>
      </c>
      <c r="G62" s="1348"/>
      <c r="H62" s="1349"/>
      <c r="I62" s="1034">
        <f t="shared" si="8"/>
        <v>-9.9475983006414026E-13</v>
      </c>
      <c r="J62" s="1031">
        <f t="shared" si="12"/>
        <v>0</v>
      </c>
      <c r="K62" s="1032">
        <f t="shared" si="4"/>
        <v>0</v>
      </c>
      <c r="N62">
        <v>27.22</v>
      </c>
      <c r="O62" s="990"/>
      <c r="P62" s="870">
        <f t="shared" si="5"/>
        <v>0</v>
      </c>
      <c r="Q62" s="1018"/>
      <c r="R62" s="870">
        <f t="shared" si="6"/>
        <v>0</v>
      </c>
      <c r="S62" s="844"/>
      <c r="T62" s="859"/>
      <c r="U62" s="1034">
        <f t="shared" si="10"/>
        <v>17339.140000000007</v>
      </c>
      <c r="V62" s="1031">
        <f t="shared" si="13"/>
        <v>637</v>
      </c>
      <c r="W62" s="1032">
        <f t="shared" si="7"/>
        <v>0</v>
      </c>
    </row>
    <row r="63" spans="1:23" x14ac:dyDescent="0.25">
      <c r="B63">
        <v>27.22</v>
      </c>
      <c r="C63" s="990"/>
      <c r="D63" s="1347">
        <f t="shared" si="0"/>
        <v>0</v>
      </c>
      <c r="E63" s="1350"/>
      <c r="F63" s="1347">
        <f t="shared" si="1"/>
        <v>0</v>
      </c>
      <c r="G63" s="1348"/>
      <c r="H63" s="1349"/>
      <c r="I63" s="1034">
        <f t="shared" si="8"/>
        <v>-9.9475983006414026E-13</v>
      </c>
      <c r="J63" s="1031">
        <f t="shared" si="12"/>
        <v>0</v>
      </c>
      <c r="K63" s="1032">
        <f t="shared" si="4"/>
        <v>0</v>
      </c>
      <c r="N63">
        <v>27.22</v>
      </c>
      <c r="O63" s="990"/>
      <c r="P63" s="870">
        <f t="shared" si="5"/>
        <v>0</v>
      </c>
      <c r="Q63" s="1018"/>
      <c r="R63" s="870">
        <f t="shared" si="6"/>
        <v>0</v>
      </c>
      <c r="S63" s="844"/>
      <c r="T63" s="859"/>
      <c r="U63" s="1034">
        <f t="shared" si="10"/>
        <v>17339.140000000007</v>
      </c>
      <c r="V63" s="1031">
        <f t="shared" si="13"/>
        <v>637</v>
      </c>
      <c r="W63" s="1032">
        <f t="shared" si="7"/>
        <v>0</v>
      </c>
    </row>
    <row r="64" spans="1:23" x14ac:dyDescent="0.25">
      <c r="B64">
        <v>27.22</v>
      </c>
      <c r="C64" s="990"/>
      <c r="D64" s="1347">
        <f t="shared" si="0"/>
        <v>0</v>
      </c>
      <c r="E64" s="1350"/>
      <c r="F64" s="1347">
        <f t="shared" si="1"/>
        <v>0</v>
      </c>
      <c r="G64" s="1348"/>
      <c r="H64" s="1349"/>
      <c r="I64" s="1034">
        <f t="shared" si="8"/>
        <v>-9.9475983006414026E-13</v>
      </c>
      <c r="J64" s="1031">
        <f t="shared" si="12"/>
        <v>0</v>
      </c>
      <c r="K64" s="1032">
        <f t="shared" si="4"/>
        <v>0</v>
      </c>
      <c r="N64">
        <v>27.22</v>
      </c>
      <c r="O64" s="990"/>
      <c r="P64" s="870">
        <f t="shared" si="5"/>
        <v>0</v>
      </c>
      <c r="Q64" s="1018"/>
      <c r="R64" s="870">
        <f t="shared" si="6"/>
        <v>0</v>
      </c>
      <c r="S64" s="844"/>
      <c r="T64" s="859"/>
      <c r="U64" s="1034">
        <f t="shared" si="10"/>
        <v>17339.140000000007</v>
      </c>
      <c r="V64" s="1031">
        <f t="shared" si="13"/>
        <v>637</v>
      </c>
      <c r="W64" s="1032">
        <f t="shared" si="7"/>
        <v>0</v>
      </c>
    </row>
    <row r="65" spans="2:23" x14ac:dyDescent="0.25">
      <c r="B65">
        <v>27.22</v>
      </c>
      <c r="C65" s="990"/>
      <c r="D65" s="1347">
        <f t="shared" si="0"/>
        <v>0</v>
      </c>
      <c r="E65" s="1350"/>
      <c r="F65" s="1347">
        <f t="shared" si="1"/>
        <v>0</v>
      </c>
      <c r="G65" s="1348"/>
      <c r="H65" s="1349"/>
      <c r="I65" s="1034">
        <f t="shared" si="8"/>
        <v>-9.9475983006414026E-13</v>
      </c>
      <c r="J65" s="1031">
        <f t="shared" si="12"/>
        <v>0</v>
      </c>
      <c r="K65" s="1032">
        <f t="shared" si="4"/>
        <v>0</v>
      </c>
      <c r="N65">
        <v>27.22</v>
      </c>
      <c r="O65" s="990"/>
      <c r="P65" s="870">
        <f t="shared" si="5"/>
        <v>0</v>
      </c>
      <c r="Q65" s="1018"/>
      <c r="R65" s="870">
        <f t="shared" si="6"/>
        <v>0</v>
      </c>
      <c r="S65" s="844"/>
      <c r="T65" s="859"/>
      <c r="U65" s="1034">
        <f t="shared" si="10"/>
        <v>17339.140000000007</v>
      </c>
      <c r="V65" s="1031">
        <f t="shared" si="13"/>
        <v>637</v>
      </c>
      <c r="W65" s="1032">
        <f t="shared" si="7"/>
        <v>0</v>
      </c>
    </row>
    <row r="66" spans="2:23" x14ac:dyDescent="0.25">
      <c r="B66">
        <v>27.22</v>
      </c>
      <c r="C66" s="990"/>
      <c r="D66" s="1347">
        <f t="shared" si="0"/>
        <v>0</v>
      </c>
      <c r="E66" s="1350"/>
      <c r="F66" s="1347">
        <f t="shared" si="1"/>
        <v>0</v>
      </c>
      <c r="G66" s="1348"/>
      <c r="H66" s="1349"/>
      <c r="I66" s="1034">
        <f t="shared" si="8"/>
        <v>-9.9475983006414026E-13</v>
      </c>
      <c r="J66" s="1031">
        <f t="shared" si="12"/>
        <v>0</v>
      </c>
      <c r="K66" s="1032">
        <f t="shared" si="4"/>
        <v>0</v>
      </c>
      <c r="N66">
        <v>27.22</v>
      </c>
      <c r="O66" s="990"/>
      <c r="P66" s="870">
        <f t="shared" si="5"/>
        <v>0</v>
      </c>
      <c r="Q66" s="1018"/>
      <c r="R66" s="870">
        <f t="shared" si="6"/>
        <v>0</v>
      </c>
      <c r="S66" s="844"/>
      <c r="T66" s="859"/>
      <c r="U66" s="1034">
        <f t="shared" si="10"/>
        <v>17339.140000000007</v>
      </c>
      <c r="V66" s="1031">
        <f t="shared" si="13"/>
        <v>637</v>
      </c>
      <c r="W66" s="1032">
        <f t="shared" si="7"/>
        <v>0</v>
      </c>
    </row>
    <row r="67" spans="2:23" x14ac:dyDescent="0.25">
      <c r="B67">
        <v>27.22</v>
      </c>
      <c r="C67" s="990"/>
      <c r="D67" s="1347">
        <f t="shared" si="0"/>
        <v>0</v>
      </c>
      <c r="E67" s="1350"/>
      <c r="F67" s="1347">
        <f t="shared" si="1"/>
        <v>0</v>
      </c>
      <c r="G67" s="1348"/>
      <c r="H67" s="1349"/>
      <c r="I67" s="1034">
        <f t="shared" si="8"/>
        <v>-9.9475983006414026E-13</v>
      </c>
      <c r="J67" s="1031">
        <f t="shared" si="12"/>
        <v>0</v>
      </c>
      <c r="K67" s="1032">
        <f t="shared" si="4"/>
        <v>0</v>
      </c>
      <c r="N67">
        <v>27.22</v>
      </c>
      <c r="O67" s="990"/>
      <c r="P67" s="870">
        <f t="shared" si="5"/>
        <v>0</v>
      </c>
      <c r="Q67" s="1018"/>
      <c r="R67" s="870">
        <f t="shared" si="6"/>
        <v>0</v>
      </c>
      <c r="S67" s="844"/>
      <c r="T67" s="859"/>
      <c r="U67" s="1034">
        <f t="shared" si="10"/>
        <v>17339.140000000007</v>
      </c>
      <c r="V67" s="1031">
        <f t="shared" si="13"/>
        <v>637</v>
      </c>
      <c r="W67" s="1032">
        <f t="shared" si="7"/>
        <v>0</v>
      </c>
    </row>
    <row r="68" spans="2:23" x14ac:dyDescent="0.25">
      <c r="B68">
        <v>27.22</v>
      </c>
      <c r="C68" s="990"/>
      <c r="D68" s="870">
        <f t="shared" si="0"/>
        <v>0</v>
      </c>
      <c r="E68" s="1018"/>
      <c r="F68" s="870">
        <f t="shared" si="1"/>
        <v>0</v>
      </c>
      <c r="G68" s="844"/>
      <c r="H68" s="859"/>
      <c r="I68" s="1034">
        <f t="shared" si="8"/>
        <v>-9.9475983006414026E-13</v>
      </c>
      <c r="J68" s="1031">
        <f t="shared" si="12"/>
        <v>0</v>
      </c>
      <c r="K68" s="1032">
        <f t="shared" si="4"/>
        <v>0</v>
      </c>
      <c r="N68">
        <v>27.22</v>
      </c>
      <c r="O68" s="990"/>
      <c r="P68" s="870">
        <f t="shared" si="5"/>
        <v>0</v>
      </c>
      <c r="Q68" s="1018"/>
      <c r="R68" s="870">
        <f t="shared" si="6"/>
        <v>0</v>
      </c>
      <c r="S68" s="844"/>
      <c r="T68" s="859"/>
      <c r="U68" s="1034">
        <f t="shared" si="10"/>
        <v>17339.140000000007</v>
      </c>
      <c r="V68" s="1031">
        <f t="shared" si="13"/>
        <v>637</v>
      </c>
      <c r="W68" s="1032">
        <f t="shared" si="7"/>
        <v>0</v>
      </c>
    </row>
    <row r="69" spans="2:23" x14ac:dyDescent="0.25">
      <c r="B69">
        <v>27.22</v>
      </c>
      <c r="C69" s="990"/>
      <c r="D69" s="870">
        <f t="shared" si="0"/>
        <v>0</v>
      </c>
      <c r="E69" s="1018"/>
      <c r="F69" s="870">
        <f t="shared" si="1"/>
        <v>0</v>
      </c>
      <c r="G69" s="844"/>
      <c r="H69" s="859"/>
      <c r="I69" s="1034">
        <f t="shared" si="8"/>
        <v>-9.9475983006414026E-13</v>
      </c>
      <c r="J69" s="1031">
        <f t="shared" si="12"/>
        <v>0</v>
      </c>
      <c r="K69" s="1032">
        <f t="shared" si="4"/>
        <v>0</v>
      </c>
      <c r="N69">
        <v>27.22</v>
      </c>
      <c r="O69" s="990"/>
      <c r="P69" s="870">
        <f t="shared" si="5"/>
        <v>0</v>
      </c>
      <c r="Q69" s="1018"/>
      <c r="R69" s="870">
        <f t="shared" si="6"/>
        <v>0</v>
      </c>
      <c r="S69" s="844"/>
      <c r="T69" s="859"/>
      <c r="U69" s="1034">
        <f t="shared" si="10"/>
        <v>17339.140000000007</v>
      </c>
      <c r="V69" s="1031">
        <f t="shared" si="13"/>
        <v>637</v>
      </c>
      <c r="W69" s="1032">
        <f t="shared" si="7"/>
        <v>0</v>
      </c>
    </row>
    <row r="70" spans="2:23" x14ac:dyDescent="0.25">
      <c r="B70">
        <v>27.22</v>
      </c>
      <c r="C70" s="990"/>
      <c r="D70" s="870">
        <f t="shared" si="0"/>
        <v>0</v>
      </c>
      <c r="E70" s="1018"/>
      <c r="F70" s="870">
        <f t="shared" si="1"/>
        <v>0</v>
      </c>
      <c r="G70" s="844"/>
      <c r="H70" s="859"/>
      <c r="I70" s="1034">
        <f t="shared" si="8"/>
        <v>-9.9475983006414026E-13</v>
      </c>
      <c r="J70" s="1031">
        <f t="shared" si="12"/>
        <v>0</v>
      </c>
      <c r="K70" s="1032">
        <f t="shared" si="4"/>
        <v>0</v>
      </c>
      <c r="N70">
        <v>27.22</v>
      </c>
      <c r="O70" s="990"/>
      <c r="P70" s="870">
        <f t="shared" si="5"/>
        <v>0</v>
      </c>
      <c r="Q70" s="1018"/>
      <c r="R70" s="870">
        <f t="shared" si="6"/>
        <v>0</v>
      </c>
      <c r="S70" s="844"/>
      <c r="T70" s="859"/>
      <c r="U70" s="1034">
        <f t="shared" si="10"/>
        <v>17339.140000000007</v>
      </c>
      <c r="V70" s="1031">
        <f t="shared" si="13"/>
        <v>637</v>
      </c>
      <c r="W70" s="1032">
        <f t="shared" si="7"/>
        <v>0</v>
      </c>
    </row>
    <row r="71" spans="2:23" x14ac:dyDescent="0.25">
      <c r="B71">
        <v>27.22</v>
      </c>
      <c r="C71" s="990"/>
      <c r="D71" s="870">
        <f t="shared" si="0"/>
        <v>0</v>
      </c>
      <c r="E71" s="1018"/>
      <c r="F71" s="870">
        <f t="shared" si="1"/>
        <v>0</v>
      </c>
      <c r="G71" s="844"/>
      <c r="H71" s="859"/>
      <c r="I71" s="1034">
        <f t="shared" si="8"/>
        <v>-9.9475983006414026E-13</v>
      </c>
      <c r="J71" s="1031">
        <f t="shared" si="12"/>
        <v>0</v>
      </c>
      <c r="K71" s="1032">
        <f t="shared" si="4"/>
        <v>0</v>
      </c>
      <c r="N71">
        <v>27.22</v>
      </c>
      <c r="O71" s="990"/>
      <c r="P71" s="870">
        <f t="shared" si="5"/>
        <v>0</v>
      </c>
      <c r="Q71" s="1018"/>
      <c r="R71" s="870">
        <f t="shared" si="6"/>
        <v>0</v>
      </c>
      <c r="S71" s="844"/>
      <c r="T71" s="859"/>
      <c r="U71" s="1034">
        <f t="shared" si="10"/>
        <v>17339.140000000007</v>
      </c>
      <c r="V71" s="1031">
        <f t="shared" si="13"/>
        <v>637</v>
      </c>
      <c r="W71" s="1032">
        <f t="shared" si="7"/>
        <v>0</v>
      </c>
    </row>
    <row r="72" spans="2:23" x14ac:dyDescent="0.25">
      <c r="B72">
        <v>27.22</v>
      </c>
      <c r="C72" s="990"/>
      <c r="D72" s="870">
        <f t="shared" si="0"/>
        <v>0</v>
      </c>
      <c r="E72" s="1018"/>
      <c r="F72" s="870">
        <f t="shared" si="1"/>
        <v>0</v>
      </c>
      <c r="G72" s="844"/>
      <c r="H72" s="859"/>
      <c r="I72" s="1034">
        <f t="shared" si="8"/>
        <v>-9.9475983006414026E-13</v>
      </c>
      <c r="J72" s="1031">
        <f t="shared" si="12"/>
        <v>0</v>
      </c>
      <c r="K72" s="1032">
        <f t="shared" si="4"/>
        <v>0</v>
      </c>
      <c r="N72">
        <v>27.22</v>
      </c>
      <c r="O72" s="990"/>
      <c r="P72" s="870">
        <f t="shared" si="5"/>
        <v>0</v>
      </c>
      <c r="Q72" s="1018"/>
      <c r="R72" s="870">
        <f t="shared" si="6"/>
        <v>0</v>
      </c>
      <c r="S72" s="844"/>
      <c r="T72" s="859"/>
      <c r="U72" s="1034">
        <f t="shared" si="10"/>
        <v>17339.140000000007</v>
      </c>
      <c r="V72" s="1031">
        <f t="shared" si="13"/>
        <v>637</v>
      </c>
      <c r="W72" s="1032">
        <f t="shared" si="7"/>
        <v>0</v>
      </c>
    </row>
    <row r="73" spans="2:23" x14ac:dyDescent="0.25">
      <c r="B73">
        <v>27.22</v>
      </c>
      <c r="C73" s="990"/>
      <c r="D73" s="870">
        <f t="shared" ref="D73:D114" si="14">C73*B73</f>
        <v>0</v>
      </c>
      <c r="E73" s="1018"/>
      <c r="F73" s="870">
        <f t="shared" ref="F73:F114" si="15">D73</f>
        <v>0</v>
      </c>
      <c r="G73" s="844"/>
      <c r="H73" s="859"/>
      <c r="I73" s="1034">
        <f t="shared" si="8"/>
        <v>-9.9475983006414026E-13</v>
      </c>
      <c r="J73" s="1031">
        <f t="shared" si="12"/>
        <v>0</v>
      </c>
      <c r="K73" s="1032">
        <f t="shared" si="4"/>
        <v>0</v>
      </c>
      <c r="N73">
        <v>27.22</v>
      </c>
      <c r="O73" s="990"/>
      <c r="P73" s="870">
        <f t="shared" ref="P73:P114" si="16">O73*N73</f>
        <v>0</v>
      </c>
      <c r="Q73" s="1018"/>
      <c r="R73" s="870">
        <f t="shared" ref="R73:R114" si="17">P73</f>
        <v>0</v>
      </c>
      <c r="S73" s="844"/>
      <c r="T73" s="859"/>
      <c r="U73" s="1034">
        <f t="shared" si="10"/>
        <v>17339.140000000007</v>
      </c>
      <c r="V73" s="1031">
        <f t="shared" si="13"/>
        <v>637</v>
      </c>
      <c r="W73" s="1032">
        <f t="shared" si="7"/>
        <v>0</v>
      </c>
    </row>
    <row r="74" spans="2:23" x14ac:dyDescent="0.25">
      <c r="B74">
        <v>27.22</v>
      </c>
      <c r="C74" s="990"/>
      <c r="D74" s="870">
        <f t="shared" si="14"/>
        <v>0</v>
      </c>
      <c r="E74" s="1018"/>
      <c r="F74" s="870">
        <f t="shared" si="15"/>
        <v>0</v>
      </c>
      <c r="G74" s="844"/>
      <c r="H74" s="859"/>
      <c r="I74" s="1034">
        <f t="shared" si="8"/>
        <v>-9.9475983006414026E-13</v>
      </c>
      <c r="J74" s="1031">
        <f t="shared" si="12"/>
        <v>0</v>
      </c>
      <c r="K74" s="1032">
        <f t="shared" ref="K74:K114" si="18">F74*H74</f>
        <v>0</v>
      </c>
      <c r="N74">
        <v>27.22</v>
      </c>
      <c r="O74" s="990"/>
      <c r="P74" s="870">
        <f t="shared" si="16"/>
        <v>0</v>
      </c>
      <c r="Q74" s="1018"/>
      <c r="R74" s="870">
        <f t="shared" si="17"/>
        <v>0</v>
      </c>
      <c r="S74" s="844"/>
      <c r="T74" s="859"/>
      <c r="U74" s="1034">
        <f t="shared" si="10"/>
        <v>17339.140000000007</v>
      </c>
      <c r="V74" s="1031">
        <f t="shared" si="13"/>
        <v>637</v>
      </c>
      <c r="W74" s="1032">
        <f t="shared" ref="W74:W114" si="19">R74*T74</f>
        <v>0</v>
      </c>
    </row>
    <row r="75" spans="2:23" x14ac:dyDescent="0.25">
      <c r="B75">
        <v>27.22</v>
      </c>
      <c r="C75" s="990"/>
      <c r="D75" s="870">
        <f t="shared" si="14"/>
        <v>0</v>
      </c>
      <c r="E75" s="1018"/>
      <c r="F75" s="870">
        <f t="shared" si="15"/>
        <v>0</v>
      </c>
      <c r="G75" s="844"/>
      <c r="H75" s="859"/>
      <c r="I75" s="1034">
        <f t="shared" ref="I75:I113" si="20">I74-F75</f>
        <v>-9.9475983006414026E-13</v>
      </c>
      <c r="J75" s="1031">
        <f t="shared" si="12"/>
        <v>0</v>
      </c>
      <c r="K75" s="1032">
        <f t="shared" si="18"/>
        <v>0</v>
      </c>
      <c r="N75">
        <v>27.22</v>
      </c>
      <c r="O75" s="990"/>
      <c r="P75" s="870">
        <f t="shared" si="16"/>
        <v>0</v>
      </c>
      <c r="Q75" s="1018"/>
      <c r="R75" s="870">
        <f t="shared" si="17"/>
        <v>0</v>
      </c>
      <c r="S75" s="844"/>
      <c r="T75" s="859"/>
      <c r="U75" s="1034">
        <f t="shared" ref="U75:U113" si="21">U74-R75</f>
        <v>17339.140000000007</v>
      </c>
      <c r="V75" s="1031">
        <f t="shared" si="13"/>
        <v>637</v>
      </c>
      <c r="W75" s="1032">
        <f t="shared" si="19"/>
        <v>0</v>
      </c>
    </row>
    <row r="76" spans="2:23" x14ac:dyDescent="0.25">
      <c r="B76">
        <v>27.22</v>
      </c>
      <c r="C76" s="990"/>
      <c r="D76" s="870">
        <f t="shared" si="14"/>
        <v>0</v>
      </c>
      <c r="E76" s="1018"/>
      <c r="F76" s="870">
        <f t="shared" si="15"/>
        <v>0</v>
      </c>
      <c r="G76" s="844"/>
      <c r="H76" s="859"/>
      <c r="I76" s="1034">
        <f t="shared" si="20"/>
        <v>-9.9475983006414026E-13</v>
      </c>
      <c r="J76" s="1031">
        <f t="shared" si="12"/>
        <v>0</v>
      </c>
      <c r="K76" s="1032">
        <f t="shared" si="18"/>
        <v>0</v>
      </c>
      <c r="N76">
        <v>27.22</v>
      </c>
      <c r="O76" s="990"/>
      <c r="P76" s="870">
        <f t="shared" si="16"/>
        <v>0</v>
      </c>
      <c r="Q76" s="1018"/>
      <c r="R76" s="870">
        <f t="shared" si="17"/>
        <v>0</v>
      </c>
      <c r="S76" s="844"/>
      <c r="T76" s="859"/>
      <c r="U76" s="1034">
        <f t="shared" si="21"/>
        <v>17339.140000000007</v>
      </c>
      <c r="V76" s="1031">
        <f t="shared" si="13"/>
        <v>637</v>
      </c>
      <c r="W76" s="1032">
        <f t="shared" si="19"/>
        <v>0</v>
      </c>
    </row>
    <row r="77" spans="2:23" x14ac:dyDescent="0.25">
      <c r="B77">
        <v>27.22</v>
      </c>
      <c r="C77" s="990"/>
      <c r="D77" s="870">
        <f t="shared" si="14"/>
        <v>0</v>
      </c>
      <c r="E77" s="1018"/>
      <c r="F77" s="870">
        <f t="shared" si="15"/>
        <v>0</v>
      </c>
      <c r="G77" s="844"/>
      <c r="H77" s="859"/>
      <c r="I77" s="1034">
        <f t="shared" si="20"/>
        <v>-9.9475983006414026E-13</v>
      </c>
      <c r="J77" s="1031">
        <f t="shared" ref="J77:J113" si="22">J76-C77</f>
        <v>0</v>
      </c>
      <c r="K77" s="1032">
        <f t="shared" si="18"/>
        <v>0</v>
      </c>
      <c r="N77">
        <v>27.22</v>
      </c>
      <c r="O77" s="990"/>
      <c r="P77" s="870">
        <f t="shared" si="16"/>
        <v>0</v>
      </c>
      <c r="Q77" s="1018"/>
      <c r="R77" s="870">
        <f t="shared" si="17"/>
        <v>0</v>
      </c>
      <c r="S77" s="844"/>
      <c r="T77" s="859"/>
      <c r="U77" s="1034">
        <f t="shared" si="21"/>
        <v>17339.140000000007</v>
      </c>
      <c r="V77" s="1031">
        <f t="shared" ref="V77:V113" si="23">V76-O77</f>
        <v>637</v>
      </c>
      <c r="W77" s="1032">
        <f t="shared" si="19"/>
        <v>0</v>
      </c>
    </row>
    <row r="78" spans="2:23" x14ac:dyDescent="0.25">
      <c r="B78">
        <v>27.22</v>
      </c>
      <c r="C78" s="990"/>
      <c r="D78" s="870">
        <f t="shared" si="14"/>
        <v>0</v>
      </c>
      <c r="E78" s="1018"/>
      <c r="F78" s="870">
        <f t="shared" si="15"/>
        <v>0</v>
      </c>
      <c r="G78" s="844"/>
      <c r="H78" s="859"/>
      <c r="I78" s="1034">
        <f t="shared" si="20"/>
        <v>-9.9475983006414026E-13</v>
      </c>
      <c r="J78" s="1031">
        <f t="shared" si="22"/>
        <v>0</v>
      </c>
      <c r="K78" s="1032">
        <f t="shared" si="18"/>
        <v>0</v>
      </c>
      <c r="N78">
        <v>27.22</v>
      </c>
      <c r="O78" s="990"/>
      <c r="P78" s="870">
        <f t="shared" si="16"/>
        <v>0</v>
      </c>
      <c r="Q78" s="1018"/>
      <c r="R78" s="870">
        <f t="shared" si="17"/>
        <v>0</v>
      </c>
      <c r="S78" s="844"/>
      <c r="T78" s="859"/>
      <c r="U78" s="1034">
        <f t="shared" si="21"/>
        <v>17339.140000000007</v>
      </c>
      <c r="V78" s="1031">
        <f t="shared" si="23"/>
        <v>637</v>
      </c>
      <c r="W78" s="1032">
        <f t="shared" si="19"/>
        <v>0</v>
      </c>
    </row>
    <row r="79" spans="2:23" x14ac:dyDescent="0.25">
      <c r="B79">
        <v>27.22</v>
      </c>
      <c r="C79" s="990"/>
      <c r="D79" s="870">
        <f t="shared" si="14"/>
        <v>0</v>
      </c>
      <c r="E79" s="1018"/>
      <c r="F79" s="870">
        <f t="shared" si="15"/>
        <v>0</v>
      </c>
      <c r="G79" s="844"/>
      <c r="H79" s="859"/>
      <c r="I79" s="1034">
        <f t="shared" si="20"/>
        <v>-9.9475983006414026E-13</v>
      </c>
      <c r="J79" s="1031">
        <f t="shared" si="22"/>
        <v>0</v>
      </c>
      <c r="K79" s="1032">
        <f t="shared" si="18"/>
        <v>0</v>
      </c>
      <c r="N79">
        <v>27.22</v>
      </c>
      <c r="O79" s="990"/>
      <c r="P79" s="870">
        <f t="shared" si="16"/>
        <v>0</v>
      </c>
      <c r="Q79" s="1018"/>
      <c r="R79" s="870">
        <f t="shared" si="17"/>
        <v>0</v>
      </c>
      <c r="S79" s="844"/>
      <c r="T79" s="859"/>
      <c r="U79" s="1034">
        <f t="shared" si="21"/>
        <v>17339.140000000007</v>
      </c>
      <c r="V79" s="1031">
        <f t="shared" si="23"/>
        <v>637</v>
      </c>
      <c r="W79" s="1032">
        <f t="shared" si="19"/>
        <v>0</v>
      </c>
    </row>
    <row r="80" spans="2:23" x14ac:dyDescent="0.25">
      <c r="B80">
        <v>27.22</v>
      </c>
      <c r="C80" s="990"/>
      <c r="D80" s="870">
        <f t="shared" si="14"/>
        <v>0</v>
      </c>
      <c r="E80" s="1018"/>
      <c r="F80" s="870">
        <f t="shared" si="15"/>
        <v>0</v>
      </c>
      <c r="G80" s="844"/>
      <c r="H80" s="859"/>
      <c r="I80" s="1034">
        <f t="shared" si="20"/>
        <v>-9.9475983006414026E-13</v>
      </c>
      <c r="J80" s="1031">
        <f t="shared" si="22"/>
        <v>0</v>
      </c>
      <c r="K80" s="1032">
        <f t="shared" si="18"/>
        <v>0</v>
      </c>
      <c r="N80">
        <v>27.22</v>
      </c>
      <c r="O80" s="990"/>
      <c r="P80" s="870">
        <f t="shared" si="16"/>
        <v>0</v>
      </c>
      <c r="Q80" s="1018"/>
      <c r="R80" s="870">
        <f t="shared" si="17"/>
        <v>0</v>
      </c>
      <c r="S80" s="844"/>
      <c r="T80" s="859"/>
      <c r="U80" s="1034">
        <f t="shared" si="21"/>
        <v>17339.140000000007</v>
      </c>
      <c r="V80" s="1031">
        <f t="shared" si="23"/>
        <v>637</v>
      </c>
      <c r="W80" s="1032">
        <f t="shared" si="19"/>
        <v>0</v>
      </c>
    </row>
    <row r="81" spans="2:23" x14ac:dyDescent="0.25">
      <c r="B81">
        <v>27.22</v>
      </c>
      <c r="C81" s="990"/>
      <c r="D81" s="870">
        <f t="shared" si="14"/>
        <v>0</v>
      </c>
      <c r="E81" s="1018"/>
      <c r="F81" s="870">
        <f t="shared" si="15"/>
        <v>0</v>
      </c>
      <c r="G81" s="844"/>
      <c r="H81" s="859"/>
      <c r="I81" s="1034">
        <f t="shared" si="20"/>
        <v>-9.9475983006414026E-13</v>
      </c>
      <c r="J81" s="1031">
        <f t="shared" si="22"/>
        <v>0</v>
      </c>
      <c r="K81" s="1032">
        <f t="shared" si="18"/>
        <v>0</v>
      </c>
      <c r="N81">
        <v>27.22</v>
      </c>
      <c r="O81" s="990"/>
      <c r="P81" s="870">
        <f t="shared" si="16"/>
        <v>0</v>
      </c>
      <c r="Q81" s="1018"/>
      <c r="R81" s="870">
        <f t="shared" si="17"/>
        <v>0</v>
      </c>
      <c r="S81" s="844"/>
      <c r="T81" s="859"/>
      <c r="U81" s="1034">
        <f t="shared" si="21"/>
        <v>17339.140000000007</v>
      </c>
      <c r="V81" s="1031">
        <f t="shared" si="23"/>
        <v>637</v>
      </c>
      <c r="W81" s="1032">
        <f t="shared" si="19"/>
        <v>0</v>
      </c>
    </row>
    <row r="82" spans="2:23" x14ac:dyDescent="0.25">
      <c r="B82">
        <v>27.22</v>
      </c>
      <c r="C82" s="990"/>
      <c r="D82" s="870">
        <f t="shared" si="14"/>
        <v>0</v>
      </c>
      <c r="E82" s="1018"/>
      <c r="F82" s="870">
        <f t="shared" si="15"/>
        <v>0</v>
      </c>
      <c r="G82" s="844"/>
      <c r="H82" s="859"/>
      <c r="I82" s="1034">
        <f t="shared" si="20"/>
        <v>-9.9475983006414026E-13</v>
      </c>
      <c r="J82" s="1031">
        <f t="shared" si="22"/>
        <v>0</v>
      </c>
      <c r="K82" s="1032">
        <f t="shared" si="18"/>
        <v>0</v>
      </c>
      <c r="N82">
        <v>27.22</v>
      </c>
      <c r="O82" s="990"/>
      <c r="P82" s="870">
        <f t="shared" si="16"/>
        <v>0</v>
      </c>
      <c r="Q82" s="1018"/>
      <c r="R82" s="870">
        <f t="shared" si="17"/>
        <v>0</v>
      </c>
      <c r="S82" s="844"/>
      <c r="T82" s="859"/>
      <c r="U82" s="1034">
        <f t="shared" si="21"/>
        <v>17339.140000000007</v>
      </c>
      <c r="V82" s="1031">
        <f t="shared" si="23"/>
        <v>637</v>
      </c>
      <c r="W82" s="1032">
        <f t="shared" si="19"/>
        <v>0</v>
      </c>
    </row>
    <row r="83" spans="2:23" x14ac:dyDescent="0.25">
      <c r="B83">
        <v>27.22</v>
      </c>
      <c r="C83" s="990"/>
      <c r="D83" s="870">
        <f t="shared" si="14"/>
        <v>0</v>
      </c>
      <c r="E83" s="1018"/>
      <c r="F83" s="870">
        <f t="shared" si="15"/>
        <v>0</v>
      </c>
      <c r="G83" s="844"/>
      <c r="H83" s="859"/>
      <c r="I83" s="1034">
        <f t="shared" si="20"/>
        <v>-9.9475983006414026E-13</v>
      </c>
      <c r="J83" s="1031">
        <f t="shared" si="22"/>
        <v>0</v>
      </c>
      <c r="K83" s="1032">
        <f t="shared" si="18"/>
        <v>0</v>
      </c>
      <c r="N83">
        <v>27.22</v>
      </c>
      <c r="O83" s="990"/>
      <c r="P83" s="870">
        <f t="shared" si="16"/>
        <v>0</v>
      </c>
      <c r="Q83" s="1018"/>
      <c r="R83" s="870">
        <f t="shared" si="17"/>
        <v>0</v>
      </c>
      <c r="S83" s="844"/>
      <c r="T83" s="859"/>
      <c r="U83" s="1034">
        <f t="shared" si="21"/>
        <v>17339.140000000007</v>
      </c>
      <c r="V83" s="1031">
        <f t="shared" si="23"/>
        <v>637</v>
      </c>
      <c r="W83" s="1032">
        <f t="shared" si="19"/>
        <v>0</v>
      </c>
    </row>
    <row r="84" spans="2:23" x14ac:dyDescent="0.25">
      <c r="B84">
        <v>27.22</v>
      </c>
      <c r="C84" s="990"/>
      <c r="D84" s="870">
        <f t="shared" si="14"/>
        <v>0</v>
      </c>
      <c r="E84" s="1018"/>
      <c r="F84" s="870">
        <f t="shared" si="15"/>
        <v>0</v>
      </c>
      <c r="G84" s="844"/>
      <c r="H84" s="859"/>
      <c r="I84" s="1034">
        <f t="shared" si="20"/>
        <v>-9.9475983006414026E-13</v>
      </c>
      <c r="J84" s="1031">
        <f t="shared" si="22"/>
        <v>0</v>
      </c>
      <c r="K84" s="1032">
        <f t="shared" si="18"/>
        <v>0</v>
      </c>
      <c r="N84">
        <v>27.22</v>
      </c>
      <c r="O84" s="990"/>
      <c r="P84" s="870">
        <f t="shared" si="16"/>
        <v>0</v>
      </c>
      <c r="Q84" s="1018"/>
      <c r="R84" s="870">
        <f t="shared" si="17"/>
        <v>0</v>
      </c>
      <c r="S84" s="844"/>
      <c r="T84" s="859"/>
      <c r="U84" s="1034">
        <f t="shared" si="21"/>
        <v>17339.140000000007</v>
      </c>
      <c r="V84" s="1031">
        <f t="shared" si="23"/>
        <v>637</v>
      </c>
      <c r="W84" s="1032">
        <f t="shared" si="19"/>
        <v>0</v>
      </c>
    </row>
    <row r="85" spans="2:23" x14ac:dyDescent="0.25">
      <c r="B85">
        <v>27.22</v>
      </c>
      <c r="C85" s="990"/>
      <c r="D85" s="870">
        <f t="shared" si="14"/>
        <v>0</v>
      </c>
      <c r="E85" s="1018"/>
      <c r="F85" s="870">
        <f t="shared" si="15"/>
        <v>0</v>
      </c>
      <c r="G85" s="844"/>
      <c r="H85" s="859"/>
      <c r="I85" s="1034">
        <f t="shared" si="20"/>
        <v>-9.9475983006414026E-13</v>
      </c>
      <c r="J85" s="1031">
        <f t="shared" si="22"/>
        <v>0</v>
      </c>
      <c r="K85" s="1032">
        <f t="shared" si="18"/>
        <v>0</v>
      </c>
      <c r="N85">
        <v>27.22</v>
      </c>
      <c r="O85" s="990"/>
      <c r="P85" s="870">
        <f t="shared" si="16"/>
        <v>0</v>
      </c>
      <c r="Q85" s="1018"/>
      <c r="R85" s="870">
        <f t="shared" si="17"/>
        <v>0</v>
      </c>
      <c r="S85" s="844"/>
      <c r="T85" s="859"/>
      <c r="U85" s="1034">
        <f t="shared" si="21"/>
        <v>17339.140000000007</v>
      </c>
      <c r="V85" s="1031">
        <f t="shared" si="23"/>
        <v>637</v>
      </c>
      <c r="W85" s="1032">
        <f t="shared" si="19"/>
        <v>0</v>
      </c>
    </row>
    <row r="86" spans="2:23" x14ac:dyDescent="0.25">
      <c r="B86">
        <v>27.22</v>
      </c>
      <c r="C86" s="990"/>
      <c r="D86" s="870">
        <f t="shared" si="14"/>
        <v>0</v>
      </c>
      <c r="E86" s="1018"/>
      <c r="F86" s="870">
        <f t="shared" si="15"/>
        <v>0</v>
      </c>
      <c r="G86" s="844"/>
      <c r="H86" s="859"/>
      <c r="I86" s="1034">
        <f t="shared" si="20"/>
        <v>-9.9475983006414026E-13</v>
      </c>
      <c r="J86" s="1031">
        <f t="shared" si="22"/>
        <v>0</v>
      </c>
      <c r="K86" s="1032">
        <f t="shared" si="18"/>
        <v>0</v>
      </c>
      <c r="N86">
        <v>27.22</v>
      </c>
      <c r="O86" s="990"/>
      <c r="P86" s="870">
        <f t="shared" si="16"/>
        <v>0</v>
      </c>
      <c r="Q86" s="1018"/>
      <c r="R86" s="870">
        <f t="shared" si="17"/>
        <v>0</v>
      </c>
      <c r="S86" s="844"/>
      <c r="T86" s="859"/>
      <c r="U86" s="1034">
        <f t="shared" si="21"/>
        <v>17339.140000000007</v>
      </c>
      <c r="V86" s="1031">
        <f t="shared" si="23"/>
        <v>637</v>
      </c>
      <c r="W86" s="1032">
        <f t="shared" si="19"/>
        <v>0</v>
      </c>
    </row>
    <row r="87" spans="2:23" x14ac:dyDescent="0.25">
      <c r="B87">
        <v>27.22</v>
      </c>
      <c r="C87" s="990"/>
      <c r="D87" s="870">
        <f t="shared" si="14"/>
        <v>0</v>
      </c>
      <c r="E87" s="1018"/>
      <c r="F87" s="870">
        <f t="shared" si="15"/>
        <v>0</v>
      </c>
      <c r="G87" s="844"/>
      <c r="H87" s="859"/>
      <c r="I87" s="1034">
        <f t="shared" si="20"/>
        <v>-9.9475983006414026E-13</v>
      </c>
      <c r="J87" s="1031">
        <f t="shared" si="22"/>
        <v>0</v>
      </c>
      <c r="K87" s="1032">
        <f t="shared" si="18"/>
        <v>0</v>
      </c>
      <c r="N87">
        <v>27.22</v>
      </c>
      <c r="O87" s="990"/>
      <c r="P87" s="870">
        <f t="shared" si="16"/>
        <v>0</v>
      </c>
      <c r="Q87" s="1018"/>
      <c r="R87" s="870">
        <f t="shared" si="17"/>
        <v>0</v>
      </c>
      <c r="S87" s="844"/>
      <c r="T87" s="859"/>
      <c r="U87" s="1034">
        <f t="shared" si="21"/>
        <v>17339.140000000007</v>
      </c>
      <c r="V87" s="1031">
        <f t="shared" si="23"/>
        <v>637</v>
      </c>
      <c r="W87" s="1032">
        <f t="shared" si="19"/>
        <v>0</v>
      </c>
    </row>
    <row r="88" spans="2:23" x14ac:dyDescent="0.25">
      <c r="B88">
        <v>27.22</v>
      </c>
      <c r="C88" s="990"/>
      <c r="D88" s="870">
        <f t="shared" si="14"/>
        <v>0</v>
      </c>
      <c r="E88" s="1018"/>
      <c r="F88" s="870">
        <f t="shared" si="15"/>
        <v>0</v>
      </c>
      <c r="G88" s="844"/>
      <c r="H88" s="859"/>
      <c r="I88" s="1034">
        <f t="shared" si="20"/>
        <v>-9.9475983006414026E-13</v>
      </c>
      <c r="J88" s="1031">
        <f t="shared" si="22"/>
        <v>0</v>
      </c>
      <c r="K88" s="1032">
        <f t="shared" si="18"/>
        <v>0</v>
      </c>
      <c r="N88">
        <v>27.22</v>
      </c>
      <c r="O88" s="990"/>
      <c r="P88" s="870">
        <f t="shared" si="16"/>
        <v>0</v>
      </c>
      <c r="Q88" s="1018"/>
      <c r="R88" s="870">
        <f t="shared" si="17"/>
        <v>0</v>
      </c>
      <c r="S88" s="844"/>
      <c r="T88" s="859"/>
      <c r="U88" s="1034">
        <f t="shared" si="21"/>
        <v>17339.140000000007</v>
      </c>
      <c r="V88" s="1031">
        <f t="shared" si="23"/>
        <v>637</v>
      </c>
      <c r="W88" s="1032">
        <f t="shared" si="19"/>
        <v>0</v>
      </c>
    </row>
    <row r="89" spans="2:23" x14ac:dyDescent="0.25">
      <c r="B89">
        <v>27.22</v>
      </c>
      <c r="C89" s="990"/>
      <c r="D89" s="870">
        <f t="shared" si="14"/>
        <v>0</v>
      </c>
      <c r="E89" s="1018"/>
      <c r="F89" s="870">
        <f t="shared" si="15"/>
        <v>0</v>
      </c>
      <c r="G89" s="844"/>
      <c r="H89" s="859"/>
      <c r="I89" s="1034">
        <f t="shared" si="20"/>
        <v>-9.9475983006414026E-13</v>
      </c>
      <c r="J89" s="1031">
        <f t="shared" si="22"/>
        <v>0</v>
      </c>
      <c r="K89" s="1032">
        <f t="shared" si="18"/>
        <v>0</v>
      </c>
      <c r="N89">
        <v>27.22</v>
      </c>
      <c r="O89" s="990"/>
      <c r="P89" s="870">
        <f t="shared" si="16"/>
        <v>0</v>
      </c>
      <c r="Q89" s="1018"/>
      <c r="R89" s="870">
        <f t="shared" si="17"/>
        <v>0</v>
      </c>
      <c r="S89" s="844"/>
      <c r="T89" s="859"/>
      <c r="U89" s="1034">
        <f t="shared" si="21"/>
        <v>17339.140000000007</v>
      </c>
      <c r="V89" s="1031">
        <f t="shared" si="23"/>
        <v>637</v>
      </c>
      <c r="W89" s="1032">
        <f t="shared" si="19"/>
        <v>0</v>
      </c>
    </row>
    <row r="90" spans="2:23" x14ac:dyDescent="0.25">
      <c r="B90">
        <v>27.22</v>
      </c>
      <c r="C90" s="990"/>
      <c r="D90" s="870">
        <f t="shared" si="14"/>
        <v>0</v>
      </c>
      <c r="E90" s="1018"/>
      <c r="F90" s="870">
        <f t="shared" si="15"/>
        <v>0</v>
      </c>
      <c r="G90" s="844"/>
      <c r="H90" s="859"/>
      <c r="I90" s="1034">
        <f t="shared" si="20"/>
        <v>-9.9475983006414026E-13</v>
      </c>
      <c r="J90" s="1031">
        <f t="shared" si="22"/>
        <v>0</v>
      </c>
      <c r="K90" s="1032">
        <f t="shared" si="18"/>
        <v>0</v>
      </c>
      <c r="N90">
        <v>27.22</v>
      </c>
      <c r="O90" s="990"/>
      <c r="P90" s="870">
        <f t="shared" si="16"/>
        <v>0</v>
      </c>
      <c r="Q90" s="1018"/>
      <c r="R90" s="870">
        <f t="shared" si="17"/>
        <v>0</v>
      </c>
      <c r="S90" s="844"/>
      <c r="T90" s="859"/>
      <c r="U90" s="1034">
        <f t="shared" si="21"/>
        <v>17339.140000000007</v>
      </c>
      <c r="V90" s="1031">
        <f t="shared" si="23"/>
        <v>637</v>
      </c>
      <c r="W90" s="1032">
        <f t="shared" si="19"/>
        <v>0</v>
      </c>
    </row>
    <row r="91" spans="2:23" x14ac:dyDescent="0.25">
      <c r="B91">
        <v>27.22</v>
      </c>
      <c r="C91" s="990"/>
      <c r="D91" s="870">
        <f t="shared" si="14"/>
        <v>0</v>
      </c>
      <c r="E91" s="1018"/>
      <c r="F91" s="870">
        <f t="shared" si="15"/>
        <v>0</v>
      </c>
      <c r="G91" s="844"/>
      <c r="H91" s="859"/>
      <c r="I91" s="1034">
        <f t="shared" si="20"/>
        <v>-9.9475983006414026E-13</v>
      </c>
      <c r="J91" s="1031">
        <f t="shared" si="22"/>
        <v>0</v>
      </c>
      <c r="K91" s="1032">
        <f t="shared" si="18"/>
        <v>0</v>
      </c>
      <c r="N91">
        <v>27.22</v>
      </c>
      <c r="O91" s="990"/>
      <c r="P91" s="870">
        <f t="shared" si="16"/>
        <v>0</v>
      </c>
      <c r="Q91" s="1018"/>
      <c r="R91" s="870">
        <f t="shared" si="17"/>
        <v>0</v>
      </c>
      <c r="S91" s="844"/>
      <c r="T91" s="859"/>
      <c r="U91" s="1034">
        <f t="shared" si="21"/>
        <v>17339.140000000007</v>
      </c>
      <c r="V91" s="1031">
        <f t="shared" si="23"/>
        <v>637</v>
      </c>
      <c r="W91" s="1032">
        <f t="shared" si="19"/>
        <v>0</v>
      </c>
    </row>
    <row r="92" spans="2:23" x14ac:dyDescent="0.25">
      <c r="B92">
        <v>27.22</v>
      </c>
      <c r="C92" s="990"/>
      <c r="D92" s="870">
        <f t="shared" si="14"/>
        <v>0</v>
      </c>
      <c r="E92" s="1018"/>
      <c r="F92" s="870">
        <f t="shared" si="15"/>
        <v>0</v>
      </c>
      <c r="G92" s="844"/>
      <c r="H92" s="859"/>
      <c r="I92" s="1034">
        <f t="shared" si="20"/>
        <v>-9.9475983006414026E-13</v>
      </c>
      <c r="J92" s="1031">
        <f t="shared" si="22"/>
        <v>0</v>
      </c>
      <c r="K92" s="1032">
        <f t="shared" si="18"/>
        <v>0</v>
      </c>
      <c r="N92">
        <v>27.22</v>
      </c>
      <c r="O92" s="990"/>
      <c r="P92" s="870">
        <f t="shared" si="16"/>
        <v>0</v>
      </c>
      <c r="Q92" s="1018"/>
      <c r="R92" s="870">
        <f t="shared" si="17"/>
        <v>0</v>
      </c>
      <c r="S92" s="844"/>
      <c r="T92" s="859"/>
      <c r="U92" s="1034">
        <f t="shared" si="21"/>
        <v>17339.140000000007</v>
      </c>
      <c r="V92" s="1031">
        <f t="shared" si="23"/>
        <v>637</v>
      </c>
      <c r="W92" s="1032">
        <f t="shared" si="19"/>
        <v>0</v>
      </c>
    </row>
    <row r="93" spans="2:23" x14ac:dyDescent="0.25">
      <c r="B93">
        <v>27.22</v>
      </c>
      <c r="C93" s="990"/>
      <c r="D93" s="870">
        <f t="shared" si="14"/>
        <v>0</v>
      </c>
      <c r="E93" s="1018"/>
      <c r="F93" s="870">
        <f t="shared" si="15"/>
        <v>0</v>
      </c>
      <c r="G93" s="844"/>
      <c r="H93" s="859"/>
      <c r="I93" s="1034">
        <f t="shared" si="20"/>
        <v>-9.9475983006414026E-13</v>
      </c>
      <c r="J93" s="1031">
        <f t="shared" si="22"/>
        <v>0</v>
      </c>
      <c r="K93" s="1032">
        <f t="shared" si="18"/>
        <v>0</v>
      </c>
      <c r="N93">
        <v>27.22</v>
      </c>
      <c r="O93" s="990"/>
      <c r="P93" s="870">
        <f t="shared" si="16"/>
        <v>0</v>
      </c>
      <c r="Q93" s="1018"/>
      <c r="R93" s="870">
        <f t="shared" si="17"/>
        <v>0</v>
      </c>
      <c r="S93" s="844"/>
      <c r="T93" s="859"/>
      <c r="U93" s="1034">
        <f t="shared" si="21"/>
        <v>17339.140000000007</v>
      </c>
      <c r="V93" s="1031">
        <f t="shared" si="23"/>
        <v>637</v>
      </c>
      <c r="W93" s="1032">
        <f t="shared" si="19"/>
        <v>0</v>
      </c>
    </row>
    <row r="94" spans="2:23" x14ac:dyDescent="0.25">
      <c r="B94">
        <v>27.22</v>
      </c>
      <c r="C94" s="990"/>
      <c r="D94" s="870">
        <f t="shared" si="14"/>
        <v>0</v>
      </c>
      <c r="E94" s="1018"/>
      <c r="F94" s="870">
        <f t="shared" si="15"/>
        <v>0</v>
      </c>
      <c r="G94" s="844"/>
      <c r="H94" s="859"/>
      <c r="I94" s="1034">
        <f t="shared" si="20"/>
        <v>-9.9475983006414026E-13</v>
      </c>
      <c r="J94" s="1031">
        <f t="shared" si="22"/>
        <v>0</v>
      </c>
      <c r="K94" s="1032">
        <f t="shared" si="18"/>
        <v>0</v>
      </c>
      <c r="N94">
        <v>27.22</v>
      </c>
      <c r="O94" s="990"/>
      <c r="P94" s="870">
        <f t="shared" si="16"/>
        <v>0</v>
      </c>
      <c r="Q94" s="1018"/>
      <c r="R94" s="870">
        <f t="shared" si="17"/>
        <v>0</v>
      </c>
      <c r="S94" s="844"/>
      <c r="T94" s="859"/>
      <c r="U94" s="1034">
        <f t="shared" si="21"/>
        <v>17339.140000000007</v>
      </c>
      <c r="V94" s="1031">
        <f t="shared" si="23"/>
        <v>637</v>
      </c>
      <c r="W94" s="1032">
        <f t="shared" si="19"/>
        <v>0</v>
      </c>
    </row>
    <row r="95" spans="2:23" x14ac:dyDescent="0.25">
      <c r="B95">
        <v>27.22</v>
      </c>
      <c r="C95" s="990"/>
      <c r="D95" s="870">
        <f t="shared" si="14"/>
        <v>0</v>
      </c>
      <c r="E95" s="1018"/>
      <c r="F95" s="870">
        <f t="shared" si="15"/>
        <v>0</v>
      </c>
      <c r="G95" s="844"/>
      <c r="H95" s="859"/>
      <c r="I95" s="1034">
        <f t="shared" si="20"/>
        <v>-9.9475983006414026E-13</v>
      </c>
      <c r="J95" s="1031">
        <f t="shared" si="22"/>
        <v>0</v>
      </c>
      <c r="K95" s="1032">
        <f t="shared" si="18"/>
        <v>0</v>
      </c>
      <c r="N95">
        <v>27.22</v>
      </c>
      <c r="O95" s="990"/>
      <c r="P95" s="870">
        <f t="shared" si="16"/>
        <v>0</v>
      </c>
      <c r="Q95" s="1018"/>
      <c r="R95" s="870">
        <f t="shared" si="17"/>
        <v>0</v>
      </c>
      <c r="S95" s="844"/>
      <c r="T95" s="859"/>
      <c r="U95" s="1034">
        <f t="shared" si="21"/>
        <v>17339.140000000007</v>
      </c>
      <c r="V95" s="1031">
        <f t="shared" si="23"/>
        <v>637</v>
      </c>
      <c r="W95" s="1032">
        <f t="shared" si="19"/>
        <v>0</v>
      </c>
    </row>
    <row r="96" spans="2:23" x14ac:dyDescent="0.25">
      <c r="B96">
        <v>27.22</v>
      </c>
      <c r="C96" s="990"/>
      <c r="D96" s="870">
        <f t="shared" si="14"/>
        <v>0</v>
      </c>
      <c r="E96" s="1018"/>
      <c r="F96" s="870">
        <f t="shared" si="15"/>
        <v>0</v>
      </c>
      <c r="G96" s="844"/>
      <c r="H96" s="859"/>
      <c r="I96" s="1034">
        <f t="shared" si="20"/>
        <v>-9.9475983006414026E-13</v>
      </c>
      <c r="J96" s="1031">
        <f t="shared" si="22"/>
        <v>0</v>
      </c>
      <c r="K96" s="1032">
        <f t="shared" si="18"/>
        <v>0</v>
      </c>
      <c r="N96">
        <v>27.22</v>
      </c>
      <c r="O96" s="990"/>
      <c r="P96" s="870">
        <f t="shared" si="16"/>
        <v>0</v>
      </c>
      <c r="Q96" s="1018"/>
      <c r="R96" s="870">
        <f t="shared" si="17"/>
        <v>0</v>
      </c>
      <c r="S96" s="844"/>
      <c r="T96" s="859"/>
      <c r="U96" s="1034">
        <f t="shared" si="21"/>
        <v>17339.140000000007</v>
      </c>
      <c r="V96" s="1031">
        <f t="shared" si="23"/>
        <v>637</v>
      </c>
      <c r="W96" s="1032">
        <f t="shared" si="19"/>
        <v>0</v>
      </c>
    </row>
    <row r="97" spans="2:23" x14ac:dyDescent="0.25">
      <c r="B97">
        <v>27.22</v>
      </c>
      <c r="C97" s="990"/>
      <c r="D97" s="870">
        <f t="shared" si="14"/>
        <v>0</v>
      </c>
      <c r="E97" s="1018"/>
      <c r="F97" s="870">
        <f t="shared" si="15"/>
        <v>0</v>
      </c>
      <c r="G97" s="844"/>
      <c r="H97" s="859"/>
      <c r="I97" s="1034">
        <f t="shared" si="20"/>
        <v>-9.9475983006414026E-13</v>
      </c>
      <c r="J97" s="1031">
        <f t="shared" si="22"/>
        <v>0</v>
      </c>
      <c r="K97" s="1032">
        <f t="shared" si="18"/>
        <v>0</v>
      </c>
      <c r="N97">
        <v>27.22</v>
      </c>
      <c r="O97" s="990"/>
      <c r="P97" s="870">
        <f t="shared" si="16"/>
        <v>0</v>
      </c>
      <c r="Q97" s="1018"/>
      <c r="R97" s="870">
        <f t="shared" si="17"/>
        <v>0</v>
      </c>
      <c r="S97" s="844"/>
      <c r="T97" s="859"/>
      <c r="U97" s="1034">
        <f t="shared" si="21"/>
        <v>17339.140000000007</v>
      </c>
      <c r="V97" s="1031">
        <f t="shared" si="23"/>
        <v>637</v>
      </c>
      <c r="W97" s="1032">
        <f t="shared" si="19"/>
        <v>0</v>
      </c>
    </row>
    <row r="98" spans="2:23" x14ac:dyDescent="0.25">
      <c r="B98">
        <v>27.22</v>
      </c>
      <c r="C98" s="990"/>
      <c r="D98" s="870">
        <f t="shared" si="14"/>
        <v>0</v>
      </c>
      <c r="E98" s="1018"/>
      <c r="F98" s="870">
        <f t="shared" si="15"/>
        <v>0</v>
      </c>
      <c r="G98" s="844"/>
      <c r="H98" s="859"/>
      <c r="I98" s="1034">
        <f t="shared" si="20"/>
        <v>-9.9475983006414026E-13</v>
      </c>
      <c r="J98" s="1031">
        <f t="shared" si="22"/>
        <v>0</v>
      </c>
      <c r="K98" s="1032">
        <f t="shared" si="18"/>
        <v>0</v>
      </c>
      <c r="N98">
        <v>27.22</v>
      </c>
      <c r="O98" s="990"/>
      <c r="P98" s="870">
        <f t="shared" si="16"/>
        <v>0</v>
      </c>
      <c r="Q98" s="1018"/>
      <c r="R98" s="870">
        <f t="shared" si="17"/>
        <v>0</v>
      </c>
      <c r="S98" s="844"/>
      <c r="T98" s="859"/>
      <c r="U98" s="1034">
        <f t="shared" si="21"/>
        <v>17339.140000000007</v>
      </c>
      <c r="V98" s="1031">
        <f t="shared" si="23"/>
        <v>637</v>
      </c>
      <c r="W98" s="1032">
        <f t="shared" si="19"/>
        <v>0</v>
      </c>
    </row>
    <row r="99" spans="2:23" x14ac:dyDescent="0.25">
      <c r="B99">
        <v>27.22</v>
      </c>
      <c r="C99" s="990"/>
      <c r="D99" s="870">
        <f t="shared" si="14"/>
        <v>0</v>
      </c>
      <c r="E99" s="1018"/>
      <c r="F99" s="870">
        <f t="shared" si="15"/>
        <v>0</v>
      </c>
      <c r="G99" s="844"/>
      <c r="H99" s="859"/>
      <c r="I99" s="1034">
        <f t="shared" si="20"/>
        <v>-9.9475983006414026E-13</v>
      </c>
      <c r="J99" s="1031">
        <f t="shared" si="22"/>
        <v>0</v>
      </c>
      <c r="K99" s="1032">
        <f t="shared" si="18"/>
        <v>0</v>
      </c>
      <c r="N99">
        <v>27.22</v>
      </c>
      <c r="O99" s="990"/>
      <c r="P99" s="870">
        <f t="shared" si="16"/>
        <v>0</v>
      </c>
      <c r="Q99" s="1018"/>
      <c r="R99" s="870">
        <f t="shared" si="17"/>
        <v>0</v>
      </c>
      <c r="S99" s="844"/>
      <c r="T99" s="859"/>
      <c r="U99" s="1034">
        <f t="shared" si="21"/>
        <v>17339.140000000007</v>
      </c>
      <c r="V99" s="1031">
        <f t="shared" si="23"/>
        <v>637</v>
      </c>
      <c r="W99" s="1032">
        <f t="shared" si="19"/>
        <v>0</v>
      </c>
    </row>
    <row r="100" spans="2:23" x14ac:dyDescent="0.25">
      <c r="B100">
        <v>27.22</v>
      </c>
      <c r="C100" s="990"/>
      <c r="D100" s="870">
        <f t="shared" si="14"/>
        <v>0</v>
      </c>
      <c r="E100" s="1018"/>
      <c r="F100" s="870">
        <f t="shared" si="15"/>
        <v>0</v>
      </c>
      <c r="G100" s="844"/>
      <c r="H100" s="859"/>
      <c r="I100" s="1034">
        <f t="shared" si="20"/>
        <v>-9.9475983006414026E-13</v>
      </c>
      <c r="J100" s="1031">
        <f t="shared" si="22"/>
        <v>0</v>
      </c>
      <c r="K100" s="1032">
        <f t="shared" si="18"/>
        <v>0</v>
      </c>
      <c r="N100">
        <v>27.22</v>
      </c>
      <c r="O100" s="990"/>
      <c r="P100" s="870">
        <f t="shared" si="16"/>
        <v>0</v>
      </c>
      <c r="Q100" s="1018"/>
      <c r="R100" s="870">
        <f t="shared" si="17"/>
        <v>0</v>
      </c>
      <c r="S100" s="844"/>
      <c r="T100" s="859"/>
      <c r="U100" s="1034">
        <f t="shared" si="21"/>
        <v>17339.140000000007</v>
      </c>
      <c r="V100" s="1031">
        <f t="shared" si="23"/>
        <v>637</v>
      </c>
      <c r="W100" s="1032">
        <f t="shared" si="19"/>
        <v>0</v>
      </c>
    </row>
    <row r="101" spans="2:23" x14ac:dyDescent="0.25">
      <c r="B101">
        <v>27.22</v>
      </c>
      <c r="C101" s="990"/>
      <c r="D101" s="870">
        <f t="shared" si="14"/>
        <v>0</v>
      </c>
      <c r="E101" s="1018"/>
      <c r="F101" s="870">
        <f t="shared" si="15"/>
        <v>0</v>
      </c>
      <c r="G101" s="844"/>
      <c r="H101" s="859"/>
      <c r="I101" s="1034">
        <f t="shared" si="20"/>
        <v>-9.9475983006414026E-13</v>
      </c>
      <c r="J101" s="1031">
        <f t="shared" si="22"/>
        <v>0</v>
      </c>
      <c r="K101" s="1032">
        <f t="shared" si="18"/>
        <v>0</v>
      </c>
      <c r="N101">
        <v>27.22</v>
      </c>
      <c r="O101" s="990"/>
      <c r="P101" s="870">
        <f t="shared" si="16"/>
        <v>0</v>
      </c>
      <c r="Q101" s="1018"/>
      <c r="R101" s="870">
        <f t="shared" si="17"/>
        <v>0</v>
      </c>
      <c r="S101" s="844"/>
      <c r="T101" s="859"/>
      <c r="U101" s="1034">
        <f t="shared" si="21"/>
        <v>17339.140000000007</v>
      </c>
      <c r="V101" s="1031">
        <f t="shared" si="23"/>
        <v>637</v>
      </c>
      <c r="W101" s="1032">
        <f t="shared" si="19"/>
        <v>0</v>
      </c>
    </row>
    <row r="102" spans="2:23" x14ac:dyDescent="0.25">
      <c r="B102">
        <v>27.22</v>
      </c>
      <c r="C102" s="990"/>
      <c r="D102" s="870">
        <f t="shared" si="14"/>
        <v>0</v>
      </c>
      <c r="E102" s="1018"/>
      <c r="F102" s="870">
        <f t="shared" si="15"/>
        <v>0</v>
      </c>
      <c r="G102" s="844"/>
      <c r="H102" s="859"/>
      <c r="I102" s="1034">
        <f t="shared" si="20"/>
        <v>-9.9475983006414026E-13</v>
      </c>
      <c r="J102" s="1031">
        <f t="shared" si="22"/>
        <v>0</v>
      </c>
      <c r="K102" s="1032">
        <f t="shared" si="18"/>
        <v>0</v>
      </c>
      <c r="N102">
        <v>27.22</v>
      </c>
      <c r="O102" s="990"/>
      <c r="P102" s="870">
        <f t="shared" si="16"/>
        <v>0</v>
      </c>
      <c r="Q102" s="1018"/>
      <c r="R102" s="870">
        <f t="shared" si="17"/>
        <v>0</v>
      </c>
      <c r="S102" s="844"/>
      <c r="T102" s="859"/>
      <c r="U102" s="1034">
        <f t="shared" si="21"/>
        <v>17339.140000000007</v>
      </c>
      <c r="V102" s="1031">
        <f t="shared" si="23"/>
        <v>637</v>
      </c>
      <c r="W102" s="1032">
        <f t="shared" si="19"/>
        <v>0</v>
      </c>
    </row>
    <row r="103" spans="2:23" x14ac:dyDescent="0.25">
      <c r="B103">
        <v>27.22</v>
      </c>
      <c r="C103" s="990"/>
      <c r="D103" s="870">
        <f t="shared" si="14"/>
        <v>0</v>
      </c>
      <c r="E103" s="1018"/>
      <c r="F103" s="870">
        <f t="shared" si="15"/>
        <v>0</v>
      </c>
      <c r="G103" s="844"/>
      <c r="H103" s="859"/>
      <c r="I103" s="1034">
        <f t="shared" si="20"/>
        <v>-9.9475983006414026E-13</v>
      </c>
      <c r="J103" s="1031">
        <f t="shared" si="22"/>
        <v>0</v>
      </c>
      <c r="K103" s="1032">
        <f t="shared" si="18"/>
        <v>0</v>
      </c>
      <c r="N103">
        <v>27.22</v>
      </c>
      <c r="O103" s="990"/>
      <c r="P103" s="870">
        <f t="shared" si="16"/>
        <v>0</v>
      </c>
      <c r="Q103" s="1018"/>
      <c r="R103" s="870">
        <f t="shared" si="17"/>
        <v>0</v>
      </c>
      <c r="S103" s="844"/>
      <c r="T103" s="859"/>
      <c r="U103" s="1034">
        <f t="shared" si="21"/>
        <v>17339.140000000007</v>
      </c>
      <c r="V103" s="1031">
        <f t="shared" si="23"/>
        <v>637</v>
      </c>
      <c r="W103" s="1032">
        <f t="shared" si="19"/>
        <v>0</v>
      </c>
    </row>
    <row r="104" spans="2:23" x14ac:dyDescent="0.25">
      <c r="B104">
        <v>27.22</v>
      </c>
      <c r="C104" s="990"/>
      <c r="D104" s="870">
        <f t="shared" si="14"/>
        <v>0</v>
      </c>
      <c r="E104" s="1018"/>
      <c r="F104" s="870">
        <f t="shared" si="15"/>
        <v>0</v>
      </c>
      <c r="G104" s="844"/>
      <c r="H104" s="859"/>
      <c r="I104" s="1034">
        <f t="shared" si="20"/>
        <v>-9.9475983006414026E-13</v>
      </c>
      <c r="J104" s="1031">
        <f t="shared" si="22"/>
        <v>0</v>
      </c>
      <c r="K104" s="1032">
        <f t="shared" si="18"/>
        <v>0</v>
      </c>
      <c r="N104">
        <v>27.22</v>
      </c>
      <c r="O104" s="990"/>
      <c r="P104" s="870">
        <f t="shared" si="16"/>
        <v>0</v>
      </c>
      <c r="Q104" s="1018"/>
      <c r="R104" s="870">
        <f t="shared" si="17"/>
        <v>0</v>
      </c>
      <c r="S104" s="844"/>
      <c r="T104" s="859"/>
      <c r="U104" s="1034">
        <f t="shared" si="21"/>
        <v>17339.140000000007</v>
      </c>
      <c r="V104" s="1031">
        <f t="shared" si="23"/>
        <v>637</v>
      </c>
      <c r="W104" s="1032">
        <f t="shared" si="19"/>
        <v>0</v>
      </c>
    </row>
    <row r="105" spans="2:23" x14ac:dyDescent="0.25">
      <c r="B105">
        <v>27.22</v>
      </c>
      <c r="C105" s="990"/>
      <c r="D105" s="870">
        <f t="shared" si="14"/>
        <v>0</v>
      </c>
      <c r="E105" s="1018"/>
      <c r="F105" s="870">
        <f t="shared" si="15"/>
        <v>0</v>
      </c>
      <c r="G105" s="844"/>
      <c r="H105" s="859"/>
      <c r="I105" s="1034">
        <f t="shared" si="20"/>
        <v>-9.9475983006414026E-13</v>
      </c>
      <c r="J105" s="1031">
        <f t="shared" si="22"/>
        <v>0</v>
      </c>
      <c r="K105" s="1032">
        <f t="shared" si="18"/>
        <v>0</v>
      </c>
      <c r="N105">
        <v>27.22</v>
      </c>
      <c r="O105" s="990"/>
      <c r="P105" s="870">
        <f t="shared" si="16"/>
        <v>0</v>
      </c>
      <c r="Q105" s="1018"/>
      <c r="R105" s="870">
        <f t="shared" si="17"/>
        <v>0</v>
      </c>
      <c r="S105" s="844"/>
      <c r="T105" s="859"/>
      <c r="U105" s="1034">
        <f t="shared" si="21"/>
        <v>17339.140000000007</v>
      </c>
      <c r="V105" s="1031">
        <f t="shared" si="23"/>
        <v>637</v>
      </c>
      <c r="W105" s="1032">
        <f t="shared" si="19"/>
        <v>0</v>
      </c>
    </row>
    <row r="106" spans="2:23" x14ac:dyDescent="0.25">
      <c r="B106">
        <v>27.22</v>
      </c>
      <c r="C106" s="990"/>
      <c r="D106" s="870">
        <f t="shared" si="14"/>
        <v>0</v>
      </c>
      <c r="E106" s="1018"/>
      <c r="F106" s="870">
        <f t="shared" si="15"/>
        <v>0</v>
      </c>
      <c r="G106" s="844"/>
      <c r="H106" s="859"/>
      <c r="I106" s="1034">
        <f t="shared" si="20"/>
        <v>-9.9475983006414026E-13</v>
      </c>
      <c r="J106" s="1031">
        <f t="shared" si="22"/>
        <v>0</v>
      </c>
      <c r="K106" s="1032">
        <f t="shared" si="18"/>
        <v>0</v>
      </c>
      <c r="N106">
        <v>27.22</v>
      </c>
      <c r="O106" s="990"/>
      <c r="P106" s="870">
        <f t="shared" si="16"/>
        <v>0</v>
      </c>
      <c r="Q106" s="1018"/>
      <c r="R106" s="870">
        <f t="shared" si="17"/>
        <v>0</v>
      </c>
      <c r="S106" s="844"/>
      <c r="T106" s="859"/>
      <c r="U106" s="1034">
        <f t="shared" si="21"/>
        <v>17339.140000000007</v>
      </c>
      <c r="V106" s="1031">
        <f t="shared" si="23"/>
        <v>637</v>
      </c>
      <c r="W106" s="1032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6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6">
        <f t="shared" si="21"/>
        <v>17339.140000000007</v>
      </c>
      <c r="V107" s="384">
        <f t="shared" si="23"/>
        <v>637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6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6">
        <f t="shared" si="21"/>
        <v>17339.140000000007</v>
      </c>
      <c r="V108" s="384">
        <f t="shared" si="23"/>
        <v>637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6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6">
        <f t="shared" si="21"/>
        <v>17339.140000000007</v>
      </c>
      <c r="V109" s="384">
        <f t="shared" si="23"/>
        <v>637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6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6">
        <f t="shared" si="21"/>
        <v>17339.140000000007</v>
      </c>
      <c r="V110" s="384">
        <f t="shared" si="23"/>
        <v>637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6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6">
        <f t="shared" si="21"/>
        <v>17339.140000000007</v>
      </c>
      <c r="V111" s="384">
        <f t="shared" si="23"/>
        <v>637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6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6">
        <f t="shared" si="21"/>
        <v>17339.140000000007</v>
      </c>
      <c r="V112" s="384">
        <f t="shared" si="23"/>
        <v>637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6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6">
        <f t="shared" si="21"/>
        <v>17339.140000000007</v>
      </c>
      <c r="V113" s="384">
        <f t="shared" si="23"/>
        <v>637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430</v>
      </c>
      <c r="P115" s="6">
        <f>SUM(P9:P114)</f>
        <v>11704.599999999997</v>
      </c>
      <c r="R115" s="6">
        <f>SUM(R9:R114)</f>
        <v>11704.599999999997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587</v>
      </c>
    </row>
    <row r="119" spans="1:23" ht="15.75" thickBot="1" x14ac:dyDescent="0.3"/>
    <row r="120" spans="1:23" ht="15.75" thickBot="1" x14ac:dyDescent="0.3">
      <c r="C120" s="1591" t="s">
        <v>11</v>
      </c>
      <c r="D120" s="1592"/>
      <c r="E120" s="56">
        <f>E4+E5+E6-F115</f>
        <v>0</v>
      </c>
      <c r="G120" s="47"/>
      <c r="H120" s="89"/>
      <c r="O120" s="1591" t="s">
        <v>11</v>
      </c>
      <c r="P120" s="1592"/>
      <c r="Q120" s="56">
        <f>Q4+Q5+Q6-R115</f>
        <v>15978.140000000001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9" activePane="bottomLeft" state="frozen"/>
      <selection pane="bottomLeft" activeCell="U7" sqref="U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596" t="s">
        <v>369</v>
      </c>
      <c r="B1" s="1596"/>
      <c r="C1" s="1596"/>
      <c r="D1" s="1596"/>
      <c r="E1" s="1596"/>
      <c r="F1" s="1596"/>
      <c r="G1" s="1596"/>
      <c r="H1" s="11">
        <v>1</v>
      </c>
      <c r="K1" s="1589" t="s">
        <v>381</v>
      </c>
      <c r="L1" s="1589"/>
      <c r="M1" s="1589"/>
      <c r="N1" s="1589"/>
      <c r="O1" s="1589"/>
      <c r="P1" s="1589"/>
      <c r="Q1" s="1589"/>
      <c r="R1" s="11">
        <v>1</v>
      </c>
      <c r="U1" s="1589" t="s">
        <v>381</v>
      </c>
      <c r="V1" s="1589"/>
      <c r="W1" s="1589"/>
      <c r="X1" s="1589"/>
      <c r="Y1" s="1589"/>
      <c r="Z1" s="1589"/>
      <c r="AA1" s="1589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170.56</v>
      </c>
      <c r="Z4" s="61">
        <v>4</v>
      </c>
      <c r="AA4" s="71"/>
    </row>
    <row r="5" spans="1:29" ht="15.75" customHeight="1" x14ac:dyDescent="0.25">
      <c r="A5" s="1593" t="s">
        <v>76</v>
      </c>
      <c r="B5" s="697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593" t="s">
        <v>76</v>
      </c>
      <c r="L5" s="697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593" t="s">
        <v>580</v>
      </c>
      <c r="V5" s="697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593"/>
      <c r="B6" s="1645" t="s">
        <v>113</v>
      </c>
      <c r="C6" s="1153">
        <v>85</v>
      </c>
      <c r="D6" s="532">
        <v>45250</v>
      </c>
      <c r="E6" s="1066">
        <v>1991.87</v>
      </c>
      <c r="F6" s="1065">
        <v>116</v>
      </c>
      <c r="K6" s="1593"/>
      <c r="L6" s="1645" t="s">
        <v>113</v>
      </c>
      <c r="M6" s="1153"/>
      <c r="N6" s="532"/>
      <c r="O6" s="1066">
        <v>33.15</v>
      </c>
      <c r="P6" s="1065">
        <v>2</v>
      </c>
      <c r="U6" s="1593"/>
      <c r="V6" s="1645" t="s">
        <v>113</v>
      </c>
      <c r="W6" s="1153"/>
      <c r="X6" s="532"/>
      <c r="Y6" s="1066"/>
      <c r="Z6" s="1065"/>
    </row>
    <row r="7" spans="1:29" ht="15.75" customHeight="1" thickBot="1" x14ac:dyDescent="0.3">
      <c r="B7" s="1646"/>
      <c r="C7" s="568"/>
      <c r="D7" s="568"/>
      <c r="E7" s="568"/>
      <c r="F7" s="567"/>
      <c r="L7" s="1646"/>
      <c r="M7" s="568"/>
      <c r="N7" s="568"/>
      <c r="O7" s="568"/>
      <c r="P7" s="567"/>
      <c r="U7" s="1712" t="s">
        <v>1005</v>
      </c>
      <c r="V7" s="1646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0">
        <f>F4+F5+F6+F7-C9</f>
        <v>172</v>
      </c>
      <c r="C9" s="825">
        <v>5</v>
      </c>
      <c r="D9" s="870">
        <v>91.07</v>
      </c>
      <c r="E9" s="1018">
        <v>45241</v>
      </c>
      <c r="F9" s="870">
        <f t="shared" ref="F9:F67" si="0">D9</f>
        <v>91.07</v>
      </c>
      <c r="G9" s="844" t="s">
        <v>300</v>
      </c>
      <c r="H9" s="859">
        <v>0</v>
      </c>
      <c r="I9" s="1047">
        <f>E6+E5+E4-F9+E7</f>
        <v>2982.7499999999995</v>
      </c>
      <c r="K9" s="54" t="s">
        <v>32</v>
      </c>
      <c r="L9" s="1010">
        <f>P4+P5+P6+P7-M9</f>
        <v>109</v>
      </c>
      <c r="M9" s="825">
        <v>2</v>
      </c>
      <c r="N9" s="870">
        <v>34.700000000000003</v>
      </c>
      <c r="O9" s="1018">
        <v>45269</v>
      </c>
      <c r="P9" s="870">
        <f t="shared" ref="P9:P67" si="1">N9</f>
        <v>34.700000000000003</v>
      </c>
      <c r="Q9" s="844" t="s">
        <v>708</v>
      </c>
      <c r="R9" s="859">
        <v>86</v>
      </c>
      <c r="S9" s="1047">
        <f>O6+O5+O4-P9+O7</f>
        <v>2003.69</v>
      </c>
      <c r="U9" s="54" t="s">
        <v>32</v>
      </c>
      <c r="V9" s="1010">
        <f>Z4+Z5+Z6+Z7-W9</f>
        <v>56</v>
      </c>
      <c r="W9" s="1015">
        <v>5</v>
      </c>
      <c r="X9" s="870">
        <v>80.53</v>
      </c>
      <c r="Y9" s="1018">
        <v>45287</v>
      </c>
      <c r="Z9" s="870">
        <f t="shared" ref="Z9:Z22" si="2">X9</f>
        <v>80.53</v>
      </c>
      <c r="AA9" s="844" t="s">
        <v>893</v>
      </c>
      <c r="AB9" s="859">
        <v>0</v>
      </c>
      <c r="AC9" s="1047">
        <f>Y6+Y5+Y4-Z9+Y7</f>
        <v>1092.43</v>
      </c>
    </row>
    <row r="10" spans="1:29" x14ac:dyDescent="0.25">
      <c r="A10" s="75"/>
      <c r="B10" s="1048">
        <f t="shared" ref="B10:B11" si="3">B9-C10</f>
        <v>165</v>
      </c>
      <c r="C10" s="825">
        <v>7</v>
      </c>
      <c r="D10" s="870">
        <v>124.03</v>
      </c>
      <c r="E10" s="1018">
        <v>45243</v>
      </c>
      <c r="F10" s="870">
        <f t="shared" si="0"/>
        <v>124.03</v>
      </c>
      <c r="G10" s="844" t="s">
        <v>304</v>
      </c>
      <c r="H10" s="859">
        <v>0</v>
      </c>
      <c r="I10" s="1047">
        <f t="shared" ref="I10:I11" si="4">I9-F10</f>
        <v>2858.7199999999993</v>
      </c>
      <c r="K10" s="75"/>
      <c r="L10" s="1048">
        <f t="shared" ref="L10:L11" si="5">L9-M10</f>
        <v>104</v>
      </c>
      <c r="M10" s="825">
        <v>5</v>
      </c>
      <c r="N10" s="870">
        <v>79.900000000000006</v>
      </c>
      <c r="O10" s="1018">
        <v>45271</v>
      </c>
      <c r="P10" s="870">
        <f t="shared" si="1"/>
        <v>79.900000000000006</v>
      </c>
      <c r="Q10" s="844" t="s">
        <v>724</v>
      </c>
      <c r="R10" s="859">
        <v>0</v>
      </c>
      <c r="S10" s="1047">
        <f t="shared" ref="S10:S11" si="6">S9-P10</f>
        <v>1923.79</v>
      </c>
      <c r="U10" s="75"/>
      <c r="V10" s="1048">
        <f t="shared" ref="V10:V11" si="7">V9-W10</f>
        <v>50</v>
      </c>
      <c r="W10" s="1015">
        <v>6</v>
      </c>
      <c r="X10" s="870">
        <v>90.86</v>
      </c>
      <c r="Y10" s="1018">
        <v>45287</v>
      </c>
      <c r="Z10" s="870">
        <f t="shared" si="2"/>
        <v>90.86</v>
      </c>
      <c r="AA10" s="844" t="s">
        <v>895</v>
      </c>
      <c r="AB10" s="859">
        <v>86</v>
      </c>
      <c r="AC10" s="1047">
        <f t="shared" ref="AC10:AC11" si="8">AC9-Z10</f>
        <v>1001.57</v>
      </c>
    </row>
    <row r="11" spans="1:29" x14ac:dyDescent="0.25">
      <c r="A11" s="12"/>
      <c r="B11" s="1048">
        <f t="shared" si="3"/>
        <v>163</v>
      </c>
      <c r="C11" s="1015">
        <v>2</v>
      </c>
      <c r="D11" s="870">
        <v>32.840000000000003</v>
      </c>
      <c r="E11" s="1018">
        <v>45243</v>
      </c>
      <c r="F11" s="870">
        <f t="shared" si="0"/>
        <v>32.840000000000003</v>
      </c>
      <c r="G11" s="844" t="s">
        <v>305</v>
      </c>
      <c r="H11" s="859">
        <v>87</v>
      </c>
      <c r="I11" s="1047">
        <f t="shared" si="4"/>
        <v>2825.8799999999992</v>
      </c>
      <c r="K11" s="12"/>
      <c r="L11" s="1048">
        <f t="shared" si="5"/>
        <v>99</v>
      </c>
      <c r="M11" s="1015">
        <v>5</v>
      </c>
      <c r="N11" s="870">
        <v>89.19</v>
      </c>
      <c r="O11" s="1018">
        <v>45272</v>
      </c>
      <c r="P11" s="870">
        <f t="shared" si="1"/>
        <v>89.19</v>
      </c>
      <c r="Q11" s="844" t="s">
        <v>727</v>
      </c>
      <c r="R11" s="859">
        <v>0</v>
      </c>
      <c r="S11" s="1047">
        <f t="shared" si="6"/>
        <v>1834.6</v>
      </c>
      <c r="U11" s="12"/>
      <c r="V11" s="1048">
        <f t="shared" si="7"/>
        <v>49</v>
      </c>
      <c r="W11" s="1015">
        <v>1</v>
      </c>
      <c r="X11" s="870">
        <v>17.170000000000002</v>
      </c>
      <c r="Y11" s="1018">
        <v>45289</v>
      </c>
      <c r="Z11" s="870">
        <f t="shared" si="2"/>
        <v>17.170000000000002</v>
      </c>
      <c r="AA11" s="844" t="s">
        <v>921</v>
      </c>
      <c r="AB11" s="859">
        <v>98</v>
      </c>
      <c r="AC11" s="1047">
        <f t="shared" si="8"/>
        <v>984.40000000000009</v>
      </c>
    </row>
    <row r="12" spans="1:29" x14ac:dyDescent="0.25">
      <c r="A12" s="54" t="s">
        <v>33</v>
      </c>
      <c r="B12" s="1010">
        <f>B11-C12</f>
        <v>148</v>
      </c>
      <c r="C12" s="1015">
        <v>15</v>
      </c>
      <c r="D12" s="870">
        <v>273.38</v>
      </c>
      <c r="E12" s="1018">
        <v>45243</v>
      </c>
      <c r="F12" s="870">
        <f t="shared" si="0"/>
        <v>273.38</v>
      </c>
      <c r="G12" s="844" t="s">
        <v>307</v>
      </c>
      <c r="H12" s="859">
        <v>86</v>
      </c>
      <c r="I12" s="1047">
        <f>I11-F12</f>
        <v>2552.4999999999991</v>
      </c>
      <c r="K12" s="54" t="s">
        <v>33</v>
      </c>
      <c r="L12" s="1010">
        <f>L11-M12</f>
        <v>95</v>
      </c>
      <c r="M12" s="1015">
        <v>4</v>
      </c>
      <c r="N12" s="870">
        <v>78.040000000000006</v>
      </c>
      <c r="O12" s="1018">
        <v>45274</v>
      </c>
      <c r="P12" s="870">
        <f t="shared" si="1"/>
        <v>78.040000000000006</v>
      </c>
      <c r="Q12" s="844" t="s">
        <v>752</v>
      </c>
      <c r="R12" s="859">
        <v>88</v>
      </c>
      <c r="S12" s="1047">
        <f>S11-P12</f>
        <v>1756.56</v>
      </c>
      <c r="U12" s="54" t="s">
        <v>33</v>
      </c>
      <c r="V12" s="1010">
        <f>V11-W12</f>
        <v>39</v>
      </c>
      <c r="W12" s="1015">
        <v>10</v>
      </c>
      <c r="X12" s="870">
        <v>174.59</v>
      </c>
      <c r="Y12" s="1018">
        <v>45290</v>
      </c>
      <c r="Z12" s="870">
        <f t="shared" si="2"/>
        <v>174.59</v>
      </c>
      <c r="AA12" s="844" t="s">
        <v>922</v>
      </c>
      <c r="AB12" s="859">
        <v>98</v>
      </c>
      <c r="AC12" s="1047">
        <f>AC11-Z12</f>
        <v>809.81000000000006</v>
      </c>
    </row>
    <row r="13" spans="1:29" x14ac:dyDescent="0.25">
      <c r="A13" s="75"/>
      <c r="B13" s="1010">
        <f t="shared" ref="B13:B66" si="9">B12-C13</f>
        <v>143</v>
      </c>
      <c r="C13" s="1015">
        <v>5</v>
      </c>
      <c r="D13" s="870">
        <v>84.65</v>
      </c>
      <c r="E13" s="1018">
        <v>45243</v>
      </c>
      <c r="F13" s="870">
        <f t="shared" ref="F13:F24" si="10">D13</f>
        <v>84.65</v>
      </c>
      <c r="G13" s="844" t="s">
        <v>309</v>
      </c>
      <c r="H13" s="859">
        <v>87</v>
      </c>
      <c r="I13" s="1047">
        <f t="shared" ref="I13:I67" si="11">I12-F13</f>
        <v>2467.849999999999</v>
      </c>
      <c r="K13" s="75"/>
      <c r="L13" s="1010">
        <f t="shared" ref="L13:L66" si="12">L12-M13</f>
        <v>80</v>
      </c>
      <c r="M13" s="1015">
        <v>15</v>
      </c>
      <c r="N13" s="870">
        <v>270.58999999999997</v>
      </c>
      <c r="O13" s="1018">
        <v>45274</v>
      </c>
      <c r="P13" s="870">
        <f t="shared" si="1"/>
        <v>270.58999999999997</v>
      </c>
      <c r="Q13" s="844" t="s">
        <v>757</v>
      </c>
      <c r="R13" s="859">
        <v>86</v>
      </c>
      <c r="S13" s="1047">
        <f t="shared" ref="S13:S67" si="13">S12-P13</f>
        <v>1485.97</v>
      </c>
      <c r="U13" s="75"/>
      <c r="V13" s="1010">
        <f t="shared" ref="V13:V66" si="14">V12-W13</f>
        <v>36</v>
      </c>
      <c r="W13" s="1015">
        <v>3</v>
      </c>
      <c r="X13" s="870">
        <v>53.5</v>
      </c>
      <c r="Y13" s="1018">
        <v>45290</v>
      </c>
      <c r="Z13" s="870">
        <f t="shared" si="2"/>
        <v>53.5</v>
      </c>
      <c r="AA13" s="844" t="s">
        <v>928</v>
      </c>
      <c r="AB13" s="859">
        <v>97</v>
      </c>
      <c r="AC13" s="1047">
        <f t="shared" ref="AC13:AC67" si="15">AC12-Z13</f>
        <v>756.31000000000006</v>
      </c>
    </row>
    <row r="14" spans="1:29" x14ac:dyDescent="0.25">
      <c r="A14" s="12"/>
      <c r="B14" s="1010">
        <f t="shared" si="9"/>
        <v>133</v>
      </c>
      <c r="C14" s="1015">
        <v>10</v>
      </c>
      <c r="D14" s="870">
        <v>184.32</v>
      </c>
      <c r="E14" s="1018">
        <v>45247</v>
      </c>
      <c r="F14" s="870">
        <f t="shared" si="10"/>
        <v>184.32</v>
      </c>
      <c r="G14" s="844" t="s">
        <v>326</v>
      </c>
      <c r="H14" s="859">
        <v>0</v>
      </c>
      <c r="I14" s="1047">
        <f t="shared" si="11"/>
        <v>2283.5299999999988</v>
      </c>
      <c r="K14" s="12"/>
      <c r="L14" s="1010">
        <f t="shared" si="12"/>
        <v>75</v>
      </c>
      <c r="M14" s="1015">
        <v>5</v>
      </c>
      <c r="N14" s="870">
        <v>95.91</v>
      </c>
      <c r="O14" s="1018">
        <v>45276</v>
      </c>
      <c r="P14" s="870">
        <f t="shared" si="1"/>
        <v>95.91</v>
      </c>
      <c r="Q14" s="844" t="s">
        <v>773</v>
      </c>
      <c r="R14" s="859">
        <v>86</v>
      </c>
      <c r="S14" s="1047">
        <f t="shared" si="13"/>
        <v>1390.06</v>
      </c>
      <c r="U14" s="12"/>
      <c r="V14" s="1010">
        <f t="shared" si="14"/>
        <v>26</v>
      </c>
      <c r="W14" s="1015">
        <v>10</v>
      </c>
      <c r="X14" s="870">
        <v>178.32</v>
      </c>
      <c r="Y14" s="1018">
        <v>45290</v>
      </c>
      <c r="Z14" s="870">
        <f t="shared" si="2"/>
        <v>178.32</v>
      </c>
      <c r="AA14" s="844" t="s">
        <v>929</v>
      </c>
      <c r="AB14" s="859">
        <v>98</v>
      </c>
      <c r="AC14" s="1047">
        <f t="shared" si="15"/>
        <v>577.99</v>
      </c>
    </row>
    <row r="15" spans="1:29" x14ac:dyDescent="0.25">
      <c r="B15" s="1010">
        <f t="shared" si="9"/>
        <v>123</v>
      </c>
      <c r="C15" s="1015">
        <v>10</v>
      </c>
      <c r="D15" s="870">
        <v>180.97</v>
      </c>
      <c r="E15" s="1018">
        <v>45247</v>
      </c>
      <c r="F15" s="870">
        <f t="shared" si="10"/>
        <v>180.97</v>
      </c>
      <c r="G15" s="844" t="s">
        <v>328</v>
      </c>
      <c r="H15" s="859">
        <v>0</v>
      </c>
      <c r="I15" s="1047">
        <f t="shared" si="11"/>
        <v>2102.559999999999</v>
      </c>
      <c r="L15" s="1010">
        <f t="shared" si="12"/>
        <v>65</v>
      </c>
      <c r="M15" s="1015">
        <v>10</v>
      </c>
      <c r="N15" s="870">
        <v>173.17</v>
      </c>
      <c r="O15" s="1018">
        <v>45276</v>
      </c>
      <c r="P15" s="870">
        <f t="shared" si="1"/>
        <v>173.17</v>
      </c>
      <c r="Q15" s="844" t="s">
        <v>779</v>
      </c>
      <c r="R15" s="859">
        <v>0</v>
      </c>
      <c r="S15" s="1047">
        <f t="shared" si="13"/>
        <v>1216.8899999999999</v>
      </c>
      <c r="V15" s="1010">
        <f t="shared" si="14"/>
        <v>21</v>
      </c>
      <c r="W15" s="1015">
        <v>5</v>
      </c>
      <c r="X15" s="870">
        <v>87.23</v>
      </c>
      <c r="Y15" s="1018">
        <v>45291</v>
      </c>
      <c r="Z15" s="870">
        <f t="shared" si="2"/>
        <v>87.23</v>
      </c>
      <c r="AA15" s="844" t="s">
        <v>933</v>
      </c>
      <c r="AB15" s="859">
        <v>98</v>
      </c>
      <c r="AC15" s="1047">
        <f t="shared" si="15"/>
        <v>490.76</v>
      </c>
    </row>
    <row r="16" spans="1:29" x14ac:dyDescent="0.25">
      <c r="B16" s="1010">
        <f t="shared" si="9"/>
        <v>116</v>
      </c>
      <c r="C16" s="1015">
        <v>7</v>
      </c>
      <c r="D16" s="870">
        <v>110.69</v>
      </c>
      <c r="E16" s="1018">
        <v>45248</v>
      </c>
      <c r="F16" s="870">
        <f t="shared" si="10"/>
        <v>110.69</v>
      </c>
      <c r="G16" s="844" t="s">
        <v>332</v>
      </c>
      <c r="H16" s="859">
        <v>0</v>
      </c>
      <c r="I16" s="1047">
        <f t="shared" si="11"/>
        <v>1991.869999999999</v>
      </c>
      <c r="L16" s="1010">
        <f t="shared" si="12"/>
        <v>61</v>
      </c>
      <c r="M16" s="1015">
        <v>4</v>
      </c>
      <c r="N16" s="870">
        <v>73.62</v>
      </c>
      <c r="O16" s="1018">
        <v>45277</v>
      </c>
      <c r="P16" s="870">
        <f t="shared" si="1"/>
        <v>73.62</v>
      </c>
      <c r="Q16" s="844" t="s">
        <v>791</v>
      </c>
      <c r="R16" s="859">
        <v>0</v>
      </c>
      <c r="S16" s="1047">
        <f t="shared" si="13"/>
        <v>1143.27</v>
      </c>
      <c r="V16" s="1010">
        <f t="shared" si="14"/>
        <v>11</v>
      </c>
      <c r="W16" s="1015">
        <v>10</v>
      </c>
      <c r="X16" s="870">
        <v>178.22</v>
      </c>
      <c r="Y16" s="1018">
        <v>45291</v>
      </c>
      <c r="Z16" s="870">
        <f t="shared" si="2"/>
        <v>178.22</v>
      </c>
      <c r="AA16" s="844" t="s">
        <v>935</v>
      </c>
      <c r="AB16" s="859">
        <v>0</v>
      </c>
      <c r="AC16" s="1047">
        <f t="shared" si="15"/>
        <v>312.53999999999996</v>
      </c>
    </row>
    <row r="17" spans="2:29" x14ac:dyDescent="0.25">
      <c r="B17" s="1010">
        <f t="shared" si="9"/>
        <v>115</v>
      </c>
      <c r="C17" s="1015">
        <v>1</v>
      </c>
      <c r="D17" s="870">
        <v>18.45</v>
      </c>
      <c r="E17" s="1018">
        <v>45250</v>
      </c>
      <c r="F17" s="870">
        <f t="shared" si="10"/>
        <v>18.45</v>
      </c>
      <c r="G17" s="844" t="s">
        <v>340</v>
      </c>
      <c r="H17" s="859">
        <v>90</v>
      </c>
      <c r="I17" s="1047">
        <f t="shared" si="11"/>
        <v>1973.4199999999989</v>
      </c>
      <c r="L17" s="1010">
        <f t="shared" si="12"/>
        <v>56</v>
      </c>
      <c r="M17" s="1015">
        <v>5</v>
      </c>
      <c r="N17" s="870">
        <v>92.65</v>
      </c>
      <c r="O17" s="1018">
        <v>45279</v>
      </c>
      <c r="P17" s="870">
        <f t="shared" si="1"/>
        <v>92.65</v>
      </c>
      <c r="Q17" s="844" t="s">
        <v>800</v>
      </c>
      <c r="R17" s="859">
        <v>0</v>
      </c>
      <c r="S17" s="1047">
        <f t="shared" si="13"/>
        <v>1050.6199999999999</v>
      </c>
      <c r="V17" s="1010">
        <f t="shared" si="14"/>
        <v>8</v>
      </c>
      <c r="W17" s="1015">
        <v>3</v>
      </c>
      <c r="X17" s="870">
        <v>50.37</v>
      </c>
      <c r="Y17" s="1018">
        <v>45293</v>
      </c>
      <c r="Z17" s="870">
        <f t="shared" si="2"/>
        <v>50.37</v>
      </c>
      <c r="AA17" s="844" t="s">
        <v>941</v>
      </c>
      <c r="AB17" s="859">
        <v>98</v>
      </c>
      <c r="AC17" s="1047">
        <f t="shared" si="15"/>
        <v>262.16999999999996</v>
      </c>
    </row>
    <row r="18" spans="2:29" x14ac:dyDescent="0.25">
      <c r="B18" s="1010">
        <f t="shared" si="9"/>
        <v>110</v>
      </c>
      <c r="C18" s="1015">
        <v>5</v>
      </c>
      <c r="D18" s="870">
        <v>83.6</v>
      </c>
      <c r="E18" s="1018">
        <v>45251</v>
      </c>
      <c r="F18" s="870">
        <f t="shared" si="10"/>
        <v>83.6</v>
      </c>
      <c r="G18" s="844" t="s">
        <v>344</v>
      </c>
      <c r="H18" s="859">
        <v>0</v>
      </c>
      <c r="I18" s="1047">
        <f t="shared" si="11"/>
        <v>1889.819999999999</v>
      </c>
      <c r="L18" s="1010">
        <f t="shared" si="12"/>
        <v>51</v>
      </c>
      <c r="M18" s="1015">
        <v>5</v>
      </c>
      <c r="N18" s="870">
        <v>90.21</v>
      </c>
      <c r="O18" s="1018">
        <v>45280</v>
      </c>
      <c r="P18" s="870">
        <f t="shared" si="1"/>
        <v>90.21</v>
      </c>
      <c r="Q18" s="844" t="s">
        <v>781</v>
      </c>
      <c r="R18" s="859">
        <v>0</v>
      </c>
      <c r="S18" s="1047">
        <f t="shared" si="13"/>
        <v>960.40999999999985</v>
      </c>
      <c r="V18" s="1010">
        <f t="shared" si="14"/>
        <v>7</v>
      </c>
      <c r="W18" s="1015">
        <v>1</v>
      </c>
      <c r="X18" s="870">
        <v>15.95</v>
      </c>
      <c r="Y18" s="1018">
        <v>45294</v>
      </c>
      <c r="Z18" s="870">
        <f t="shared" si="2"/>
        <v>15.95</v>
      </c>
      <c r="AA18" s="844" t="s">
        <v>945</v>
      </c>
      <c r="AB18" s="859">
        <v>98</v>
      </c>
      <c r="AC18" s="1047">
        <f t="shared" si="15"/>
        <v>246.21999999999997</v>
      </c>
    </row>
    <row r="19" spans="2:29" x14ac:dyDescent="0.25">
      <c r="B19" s="1010">
        <f t="shared" si="9"/>
        <v>107</v>
      </c>
      <c r="C19" s="1177">
        <v>3</v>
      </c>
      <c r="D19" s="1185">
        <v>52.51</v>
      </c>
      <c r="E19" s="1186">
        <v>45251</v>
      </c>
      <c r="F19" s="1185">
        <f t="shared" si="10"/>
        <v>52.51</v>
      </c>
      <c r="G19" s="1187" t="s">
        <v>345</v>
      </c>
      <c r="H19" s="1188">
        <v>90</v>
      </c>
      <c r="I19" s="1047">
        <f t="shared" si="11"/>
        <v>1837.309999999999</v>
      </c>
      <c r="L19" s="1010">
        <f t="shared" si="12"/>
        <v>31</v>
      </c>
      <c r="M19" s="1015">
        <v>20</v>
      </c>
      <c r="N19" s="870">
        <v>362.7</v>
      </c>
      <c r="O19" s="1018">
        <v>45282</v>
      </c>
      <c r="P19" s="870">
        <f t="shared" si="1"/>
        <v>362.7</v>
      </c>
      <c r="Q19" s="844" t="s">
        <v>847</v>
      </c>
      <c r="R19" s="859">
        <v>0</v>
      </c>
      <c r="S19" s="1047">
        <f t="shared" si="13"/>
        <v>597.70999999999981</v>
      </c>
      <c r="V19" s="1010">
        <f t="shared" si="14"/>
        <v>4</v>
      </c>
      <c r="W19" s="1015">
        <v>3</v>
      </c>
      <c r="X19" s="870">
        <v>52.1</v>
      </c>
      <c r="Y19" s="1018">
        <v>45294</v>
      </c>
      <c r="Z19" s="870">
        <f t="shared" si="2"/>
        <v>52.1</v>
      </c>
      <c r="AA19" s="844" t="s">
        <v>948</v>
      </c>
      <c r="AB19" s="859">
        <v>97</v>
      </c>
      <c r="AC19" s="1047">
        <f t="shared" si="15"/>
        <v>194.11999999999998</v>
      </c>
    </row>
    <row r="20" spans="2:29" x14ac:dyDescent="0.25">
      <c r="B20" s="1010">
        <f t="shared" si="9"/>
        <v>102</v>
      </c>
      <c r="C20" s="1015">
        <v>5</v>
      </c>
      <c r="D20" s="870">
        <v>81.510000000000005</v>
      </c>
      <c r="E20" s="1018">
        <v>45253</v>
      </c>
      <c r="F20" s="870">
        <f t="shared" si="10"/>
        <v>81.510000000000005</v>
      </c>
      <c r="G20" s="844" t="s">
        <v>351</v>
      </c>
      <c r="H20" s="859">
        <v>90</v>
      </c>
      <c r="I20" s="1047">
        <f t="shared" si="11"/>
        <v>1755.799999999999</v>
      </c>
      <c r="L20" s="1010">
        <f t="shared" si="12"/>
        <v>30</v>
      </c>
      <c r="M20" s="1015">
        <v>1</v>
      </c>
      <c r="N20" s="870">
        <v>15.07</v>
      </c>
      <c r="O20" s="1018">
        <v>45282</v>
      </c>
      <c r="P20" s="870">
        <f t="shared" si="1"/>
        <v>15.07</v>
      </c>
      <c r="Q20" s="844" t="s">
        <v>849</v>
      </c>
      <c r="R20" s="859">
        <v>86</v>
      </c>
      <c r="S20" s="1047">
        <f t="shared" si="13"/>
        <v>582.63999999999976</v>
      </c>
      <c r="V20" s="1010">
        <f t="shared" si="14"/>
        <v>-1</v>
      </c>
      <c r="W20" s="1015">
        <v>5</v>
      </c>
      <c r="X20" s="870">
        <v>85.23</v>
      </c>
      <c r="Y20" s="1018">
        <v>45297</v>
      </c>
      <c r="Z20" s="870">
        <f t="shared" si="2"/>
        <v>85.23</v>
      </c>
      <c r="AA20" s="844" t="s">
        <v>973</v>
      </c>
      <c r="AB20" s="859">
        <v>0</v>
      </c>
      <c r="AC20" s="1047">
        <f t="shared" si="15"/>
        <v>108.88999999999997</v>
      </c>
    </row>
    <row r="21" spans="2:29" x14ac:dyDescent="0.25">
      <c r="B21" s="1010">
        <f t="shared" si="9"/>
        <v>92</v>
      </c>
      <c r="C21" s="1015">
        <v>10</v>
      </c>
      <c r="D21" s="870">
        <v>175.06</v>
      </c>
      <c r="E21" s="1018">
        <v>45254</v>
      </c>
      <c r="F21" s="870">
        <f t="shared" si="10"/>
        <v>175.06</v>
      </c>
      <c r="G21" s="844" t="s">
        <v>362</v>
      </c>
      <c r="H21" s="859">
        <v>92</v>
      </c>
      <c r="I21" s="1047">
        <f t="shared" si="11"/>
        <v>1580.7399999999991</v>
      </c>
      <c r="L21" s="1010">
        <f t="shared" si="12"/>
        <v>25</v>
      </c>
      <c r="M21" s="1015">
        <v>5</v>
      </c>
      <c r="N21" s="870">
        <v>82.77</v>
      </c>
      <c r="O21" s="1018">
        <v>45282</v>
      </c>
      <c r="P21" s="870">
        <f t="shared" si="1"/>
        <v>82.77</v>
      </c>
      <c r="Q21" s="844" t="s">
        <v>850</v>
      </c>
      <c r="R21" s="859">
        <v>0</v>
      </c>
      <c r="S21" s="1047">
        <f t="shared" si="13"/>
        <v>499.86999999999978</v>
      </c>
      <c r="V21" s="557">
        <f t="shared" si="14"/>
        <v>-1</v>
      </c>
      <c r="W21" s="825"/>
      <c r="X21" s="870"/>
      <c r="Y21" s="1018"/>
      <c r="Z21" s="870">
        <f t="shared" si="2"/>
        <v>0</v>
      </c>
      <c r="AA21" s="844"/>
      <c r="AB21" s="859"/>
      <c r="AC21" s="548">
        <f t="shared" si="15"/>
        <v>108.88999999999997</v>
      </c>
    </row>
    <row r="22" spans="2:29" x14ac:dyDescent="0.25">
      <c r="B22" s="1010">
        <f t="shared" si="9"/>
        <v>82</v>
      </c>
      <c r="C22" s="1015">
        <v>10</v>
      </c>
      <c r="D22" s="870">
        <v>174.85</v>
      </c>
      <c r="E22" s="1018">
        <v>45255</v>
      </c>
      <c r="F22" s="870">
        <f t="shared" si="10"/>
        <v>174.85</v>
      </c>
      <c r="G22" s="844" t="s">
        <v>363</v>
      </c>
      <c r="H22" s="859">
        <v>90</v>
      </c>
      <c r="I22" s="1047">
        <f t="shared" si="11"/>
        <v>1405.8899999999992</v>
      </c>
      <c r="L22" s="1010">
        <f t="shared" si="12"/>
        <v>25</v>
      </c>
      <c r="M22" s="1015"/>
      <c r="N22" s="870"/>
      <c r="O22" s="1018"/>
      <c r="P22" s="870">
        <f t="shared" si="1"/>
        <v>0</v>
      </c>
      <c r="Q22" s="844"/>
      <c r="R22" s="859"/>
      <c r="S22" s="1047">
        <f t="shared" si="13"/>
        <v>499.86999999999978</v>
      </c>
      <c r="V22" s="1010">
        <f t="shared" si="14"/>
        <v>-1</v>
      </c>
      <c r="W22" s="825"/>
      <c r="X22" s="870"/>
      <c r="Y22" s="1018"/>
      <c r="Z22" s="870">
        <f t="shared" si="2"/>
        <v>0</v>
      </c>
      <c r="AA22" s="844"/>
      <c r="AB22" s="859"/>
      <c r="AC22" s="1047">
        <f t="shared" si="15"/>
        <v>108.88999999999997</v>
      </c>
    </row>
    <row r="23" spans="2:29" x14ac:dyDescent="0.25">
      <c r="B23" s="557">
        <f t="shared" si="9"/>
        <v>82</v>
      </c>
      <c r="C23" s="1015"/>
      <c r="D23" s="870"/>
      <c r="E23" s="1018"/>
      <c r="F23" s="870">
        <f t="shared" si="10"/>
        <v>0</v>
      </c>
      <c r="G23" s="844"/>
      <c r="H23" s="859"/>
      <c r="I23" s="548">
        <f t="shared" si="11"/>
        <v>1405.8899999999992</v>
      </c>
      <c r="L23" s="1010">
        <f t="shared" si="12"/>
        <v>15</v>
      </c>
      <c r="M23" s="1015">
        <v>10</v>
      </c>
      <c r="N23" s="870">
        <v>157</v>
      </c>
      <c r="O23" s="1018">
        <v>45283</v>
      </c>
      <c r="P23" s="870">
        <f t="shared" si="1"/>
        <v>157</v>
      </c>
      <c r="Q23" s="844" t="s">
        <v>856</v>
      </c>
      <c r="R23" s="859">
        <v>0</v>
      </c>
      <c r="S23" s="1047">
        <f t="shared" si="13"/>
        <v>342.86999999999978</v>
      </c>
      <c r="V23" s="1010">
        <f t="shared" si="14"/>
        <v>-1</v>
      </c>
      <c r="W23" s="1015"/>
      <c r="X23" s="870"/>
      <c r="Y23" s="1018"/>
      <c r="Z23" s="870">
        <f t="shared" ref="Z23:Z67" si="16">X23</f>
        <v>0</v>
      </c>
      <c r="AA23" s="844"/>
      <c r="AB23" s="859"/>
      <c r="AC23" s="1047">
        <f t="shared" si="15"/>
        <v>108.88999999999997</v>
      </c>
    </row>
    <row r="24" spans="2:29" x14ac:dyDescent="0.25">
      <c r="B24" s="1010">
        <f t="shared" si="9"/>
        <v>62</v>
      </c>
      <c r="C24" s="1015">
        <v>20</v>
      </c>
      <c r="D24" s="1162">
        <v>359.05</v>
      </c>
      <c r="E24" s="1332">
        <v>45258</v>
      </c>
      <c r="F24" s="1162">
        <f t="shared" si="10"/>
        <v>359.05</v>
      </c>
      <c r="G24" s="1158" t="s">
        <v>561</v>
      </c>
      <c r="H24" s="1159">
        <v>90</v>
      </c>
      <c r="I24" s="1047">
        <f t="shared" si="11"/>
        <v>1046.8399999999992</v>
      </c>
      <c r="L24" s="1010">
        <f t="shared" si="12"/>
        <v>14</v>
      </c>
      <c r="M24" s="1015">
        <v>1</v>
      </c>
      <c r="N24" s="870">
        <v>17.25</v>
      </c>
      <c r="O24" s="1018">
        <v>45283</v>
      </c>
      <c r="P24" s="870">
        <f t="shared" si="1"/>
        <v>17.25</v>
      </c>
      <c r="Q24" s="844" t="s">
        <v>861</v>
      </c>
      <c r="R24" s="859">
        <v>85</v>
      </c>
      <c r="S24" s="1047">
        <f t="shared" si="13"/>
        <v>325.61999999999978</v>
      </c>
      <c r="V24" s="1010">
        <f t="shared" si="14"/>
        <v>-1</v>
      </c>
      <c r="W24" s="1015"/>
      <c r="X24" s="870"/>
      <c r="Y24" s="1018"/>
      <c r="Z24" s="870">
        <f t="shared" si="16"/>
        <v>0</v>
      </c>
      <c r="AA24" s="844"/>
      <c r="AB24" s="859"/>
      <c r="AC24" s="1047">
        <f t="shared" si="15"/>
        <v>108.88999999999997</v>
      </c>
    </row>
    <row r="25" spans="2:29" x14ac:dyDescent="0.25">
      <c r="B25" s="1010">
        <f t="shared" si="9"/>
        <v>60</v>
      </c>
      <c r="C25" s="1015">
        <v>2</v>
      </c>
      <c r="D25" s="1162">
        <v>38.96</v>
      </c>
      <c r="E25" s="1332">
        <v>45260</v>
      </c>
      <c r="F25" s="1162">
        <f t="shared" si="0"/>
        <v>38.96</v>
      </c>
      <c r="G25" s="1158" t="s">
        <v>628</v>
      </c>
      <c r="H25" s="1159">
        <v>90</v>
      </c>
      <c r="I25" s="1047">
        <f t="shared" si="11"/>
        <v>1007.8799999999992</v>
      </c>
      <c r="L25" s="1010">
        <f t="shared" si="12"/>
        <v>10</v>
      </c>
      <c r="M25" s="1015">
        <v>4</v>
      </c>
      <c r="N25" s="870">
        <v>64.16</v>
      </c>
      <c r="O25" s="1018">
        <v>45283</v>
      </c>
      <c r="P25" s="870">
        <f t="shared" si="1"/>
        <v>64.16</v>
      </c>
      <c r="Q25" s="844" t="s">
        <v>863</v>
      </c>
      <c r="R25" s="859">
        <v>85</v>
      </c>
      <c r="S25" s="1047">
        <f t="shared" si="13"/>
        <v>261.45999999999981</v>
      </c>
      <c r="V25" s="1010">
        <f t="shared" si="14"/>
        <v>-1</v>
      </c>
      <c r="W25" s="1015"/>
      <c r="X25" s="870"/>
      <c r="Y25" s="1018"/>
      <c r="Z25" s="870">
        <f t="shared" si="16"/>
        <v>0</v>
      </c>
      <c r="AA25" s="844"/>
      <c r="AB25" s="859"/>
      <c r="AC25" s="1047">
        <f t="shared" si="15"/>
        <v>108.88999999999997</v>
      </c>
    </row>
    <row r="26" spans="2:29" x14ac:dyDescent="0.25">
      <c r="B26" s="1010">
        <f t="shared" si="9"/>
        <v>55</v>
      </c>
      <c r="C26" s="1015">
        <v>5</v>
      </c>
      <c r="D26" s="1162">
        <v>90.79</v>
      </c>
      <c r="E26" s="1332">
        <v>45260</v>
      </c>
      <c r="F26" s="1162">
        <f t="shared" si="0"/>
        <v>90.79</v>
      </c>
      <c r="G26" s="1158" t="s">
        <v>632</v>
      </c>
      <c r="H26" s="1159">
        <v>0</v>
      </c>
      <c r="I26" s="1047">
        <f t="shared" si="11"/>
        <v>917.08999999999924</v>
      </c>
      <c r="L26" s="1010">
        <f t="shared" si="12"/>
        <v>5</v>
      </c>
      <c r="M26" s="825">
        <v>5</v>
      </c>
      <c r="N26" s="870">
        <v>77.05</v>
      </c>
      <c r="O26" s="1018">
        <v>45286</v>
      </c>
      <c r="P26" s="870">
        <f t="shared" si="1"/>
        <v>77.05</v>
      </c>
      <c r="Q26" s="844" t="s">
        <v>879</v>
      </c>
      <c r="R26" s="859">
        <v>0</v>
      </c>
      <c r="S26" s="1047">
        <f t="shared" si="13"/>
        <v>184.4099999999998</v>
      </c>
      <c r="V26" s="1010">
        <f t="shared" si="14"/>
        <v>-1</v>
      </c>
      <c r="W26" s="1015"/>
      <c r="X26" s="870"/>
      <c r="Y26" s="1018"/>
      <c r="Z26" s="870">
        <f t="shared" si="16"/>
        <v>0</v>
      </c>
      <c r="AA26" s="844"/>
      <c r="AB26" s="859"/>
      <c r="AC26" s="1047">
        <f t="shared" si="15"/>
        <v>108.88999999999997</v>
      </c>
    </row>
    <row r="27" spans="2:29" x14ac:dyDescent="0.25">
      <c r="B27" s="1010">
        <f t="shared" si="9"/>
        <v>54</v>
      </c>
      <c r="C27" s="1015">
        <v>1</v>
      </c>
      <c r="D27" s="1162">
        <v>18.510000000000002</v>
      </c>
      <c r="E27" s="1332">
        <v>45261</v>
      </c>
      <c r="F27" s="1162">
        <f t="shared" si="0"/>
        <v>18.510000000000002</v>
      </c>
      <c r="G27" s="1158" t="s">
        <v>644</v>
      </c>
      <c r="H27" s="1159">
        <v>86</v>
      </c>
      <c r="I27" s="1047">
        <f t="shared" si="11"/>
        <v>898.57999999999925</v>
      </c>
      <c r="L27" s="1010">
        <f t="shared" si="12"/>
        <v>4</v>
      </c>
      <c r="M27" s="825">
        <v>1</v>
      </c>
      <c r="N27" s="870">
        <v>13.85</v>
      </c>
      <c r="O27" s="1018">
        <v>45286</v>
      </c>
      <c r="P27" s="870">
        <f t="shared" si="1"/>
        <v>13.85</v>
      </c>
      <c r="Q27" s="844" t="s">
        <v>886</v>
      </c>
      <c r="R27" s="859">
        <v>87</v>
      </c>
      <c r="S27" s="1047">
        <f t="shared" si="13"/>
        <v>170.5599999999998</v>
      </c>
      <c r="V27" s="1010">
        <f t="shared" si="14"/>
        <v>-1</v>
      </c>
      <c r="W27" s="1015"/>
      <c r="X27" s="870"/>
      <c r="Y27" s="1018"/>
      <c r="Z27" s="870">
        <f t="shared" si="16"/>
        <v>0</v>
      </c>
      <c r="AA27" s="844"/>
      <c r="AB27" s="859"/>
      <c r="AC27" s="1047">
        <f t="shared" si="15"/>
        <v>108.88999999999997</v>
      </c>
    </row>
    <row r="28" spans="2:29" x14ac:dyDescent="0.25">
      <c r="B28" s="1010">
        <f t="shared" si="9"/>
        <v>44</v>
      </c>
      <c r="C28" s="1015">
        <v>10</v>
      </c>
      <c r="D28" s="1162">
        <v>183.2</v>
      </c>
      <c r="E28" s="1332">
        <v>45265</v>
      </c>
      <c r="F28" s="1162">
        <f t="shared" si="0"/>
        <v>183.2</v>
      </c>
      <c r="G28" s="1158" t="s">
        <v>672</v>
      </c>
      <c r="H28" s="1159">
        <v>86</v>
      </c>
      <c r="I28" s="1047">
        <f t="shared" si="11"/>
        <v>715.3799999999992</v>
      </c>
      <c r="L28" s="1010">
        <f t="shared" si="12"/>
        <v>4</v>
      </c>
      <c r="M28" s="1015"/>
      <c r="N28" s="870"/>
      <c r="O28" s="1018"/>
      <c r="P28" s="870">
        <v>0</v>
      </c>
      <c r="Q28" s="844"/>
      <c r="R28" s="859"/>
      <c r="S28" s="1047">
        <f t="shared" si="13"/>
        <v>170.5599999999998</v>
      </c>
      <c r="V28" s="1010">
        <f t="shared" si="14"/>
        <v>-1</v>
      </c>
      <c r="W28" s="1015"/>
      <c r="X28" s="870"/>
      <c r="Y28" s="1018"/>
      <c r="Z28" s="870">
        <f t="shared" si="16"/>
        <v>0</v>
      </c>
      <c r="AA28" s="844"/>
      <c r="AB28" s="859"/>
      <c r="AC28" s="1047">
        <f t="shared" si="15"/>
        <v>108.88999999999997</v>
      </c>
    </row>
    <row r="29" spans="2:29" x14ac:dyDescent="0.25">
      <c r="B29" s="1010">
        <f t="shared" si="9"/>
        <v>41</v>
      </c>
      <c r="C29" s="1015">
        <v>3</v>
      </c>
      <c r="D29" s="1162">
        <v>48.61</v>
      </c>
      <c r="E29" s="1332">
        <v>45265</v>
      </c>
      <c r="F29" s="1162">
        <f t="shared" si="0"/>
        <v>48.61</v>
      </c>
      <c r="G29" s="1158" t="s">
        <v>674</v>
      </c>
      <c r="H29" s="1159">
        <v>0</v>
      </c>
      <c r="I29" s="1047">
        <f t="shared" si="11"/>
        <v>666.76999999999919</v>
      </c>
      <c r="L29" s="1010">
        <f t="shared" si="12"/>
        <v>0</v>
      </c>
      <c r="M29" s="1015">
        <v>4</v>
      </c>
      <c r="N29" s="870"/>
      <c r="O29" s="1018"/>
      <c r="P29" s="1477">
        <v>170.56</v>
      </c>
      <c r="Q29" s="1428"/>
      <c r="R29" s="1429"/>
      <c r="S29" s="1456">
        <f t="shared" si="13"/>
        <v>0</v>
      </c>
      <c r="V29" s="1010">
        <f t="shared" si="14"/>
        <v>-1</v>
      </c>
      <c r="W29" s="1015"/>
      <c r="X29" s="870"/>
      <c r="Y29" s="1018"/>
      <c r="Z29" s="870">
        <f t="shared" si="16"/>
        <v>0</v>
      </c>
      <c r="AA29" s="844"/>
      <c r="AB29" s="859"/>
      <c r="AC29" s="1047">
        <f t="shared" si="15"/>
        <v>108.88999999999997</v>
      </c>
    </row>
    <row r="30" spans="2:29" x14ac:dyDescent="0.25">
      <c r="B30" s="1010">
        <f t="shared" si="9"/>
        <v>39</v>
      </c>
      <c r="C30" s="1015">
        <v>2</v>
      </c>
      <c r="D30" s="1162">
        <v>31.06</v>
      </c>
      <c r="E30" s="1332">
        <v>45266</v>
      </c>
      <c r="F30" s="1162">
        <f t="shared" si="0"/>
        <v>31.06</v>
      </c>
      <c r="G30" s="1158" t="s">
        <v>677</v>
      </c>
      <c r="H30" s="1159">
        <v>86</v>
      </c>
      <c r="I30" s="1047">
        <f t="shared" si="11"/>
        <v>635.70999999999924</v>
      </c>
      <c r="L30" s="1010">
        <f t="shared" si="12"/>
        <v>0</v>
      </c>
      <c r="M30" s="1015"/>
      <c r="N30" s="870"/>
      <c r="O30" s="1018"/>
      <c r="P30" s="1477">
        <f t="shared" si="1"/>
        <v>0</v>
      </c>
      <c r="Q30" s="1428"/>
      <c r="R30" s="1429"/>
      <c r="S30" s="1456">
        <f t="shared" si="13"/>
        <v>0</v>
      </c>
      <c r="V30" s="1010">
        <f t="shared" si="14"/>
        <v>-1</v>
      </c>
      <c r="W30" s="1015"/>
      <c r="X30" s="870"/>
      <c r="Y30" s="1018"/>
      <c r="Z30" s="870">
        <f t="shared" si="16"/>
        <v>0</v>
      </c>
      <c r="AA30" s="844"/>
      <c r="AB30" s="859"/>
      <c r="AC30" s="1047">
        <f t="shared" si="15"/>
        <v>108.88999999999997</v>
      </c>
    </row>
    <row r="31" spans="2:29" x14ac:dyDescent="0.25">
      <c r="B31" s="1010">
        <f t="shared" si="9"/>
        <v>37</v>
      </c>
      <c r="C31" s="825">
        <v>2</v>
      </c>
      <c r="D31" s="1162">
        <v>35.5</v>
      </c>
      <c r="E31" s="1332">
        <v>45266</v>
      </c>
      <c r="F31" s="1162">
        <f t="shared" si="0"/>
        <v>35.5</v>
      </c>
      <c r="G31" s="1158" t="s">
        <v>683</v>
      </c>
      <c r="H31" s="1159">
        <v>90</v>
      </c>
      <c r="I31" s="1047">
        <f t="shared" si="11"/>
        <v>600.20999999999924</v>
      </c>
      <c r="L31" s="1010">
        <f t="shared" si="12"/>
        <v>0</v>
      </c>
      <c r="M31" s="825"/>
      <c r="N31" s="870"/>
      <c r="O31" s="1018"/>
      <c r="P31" s="1477">
        <f t="shared" si="1"/>
        <v>0</v>
      </c>
      <c r="Q31" s="1428"/>
      <c r="R31" s="1429"/>
      <c r="S31" s="1456">
        <f t="shared" si="13"/>
        <v>0</v>
      </c>
      <c r="V31" s="1010">
        <f t="shared" si="14"/>
        <v>-1</v>
      </c>
      <c r="W31" s="825"/>
      <c r="X31" s="870"/>
      <c r="Y31" s="1018"/>
      <c r="Z31" s="870">
        <f t="shared" si="16"/>
        <v>0</v>
      </c>
      <c r="AA31" s="844"/>
      <c r="AB31" s="859"/>
      <c r="AC31" s="1047">
        <f t="shared" si="15"/>
        <v>108.88999999999997</v>
      </c>
    </row>
    <row r="32" spans="2:29" x14ac:dyDescent="0.25">
      <c r="B32" s="1010">
        <f t="shared" si="9"/>
        <v>27</v>
      </c>
      <c r="C32" s="825">
        <v>10</v>
      </c>
      <c r="D32" s="1162">
        <v>168</v>
      </c>
      <c r="E32" s="1332">
        <v>45266</v>
      </c>
      <c r="F32" s="1162">
        <f t="shared" si="0"/>
        <v>168</v>
      </c>
      <c r="G32" s="1158" t="s">
        <v>684</v>
      </c>
      <c r="H32" s="1159">
        <v>86</v>
      </c>
      <c r="I32" s="1047">
        <f t="shared" si="11"/>
        <v>432.20999999999924</v>
      </c>
      <c r="L32" s="1010">
        <f t="shared" si="12"/>
        <v>0</v>
      </c>
      <c r="M32" s="825"/>
      <c r="N32" s="870"/>
      <c r="O32" s="1018"/>
      <c r="P32" s="1477">
        <f t="shared" si="1"/>
        <v>0</v>
      </c>
      <c r="Q32" s="1428"/>
      <c r="R32" s="1429"/>
      <c r="S32" s="1456">
        <f t="shared" si="13"/>
        <v>0</v>
      </c>
      <c r="V32" s="1010">
        <f t="shared" si="14"/>
        <v>-1</v>
      </c>
      <c r="W32" s="825"/>
      <c r="X32" s="870"/>
      <c r="Y32" s="1018"/>
      <c r="Z32" s="870">
        <f t="shared" si="16"/>
        <v>0</v>
      </c>
      <c r="AA32" s="844"/>
      <c r="AB32" s="859"/>
      <c r="AC32" s="1047">
        <f t="shared" si="15"/>
        <v>108.88999999999997</v>
      </c>
    </row>
    <row r="33" spans="2:29" x14ac:dyDescent="0.25">
      <c r="B33" s="1010">
        <f t="shared" si="9"/>
        <v>2</v>
      </c>
      <c r="C33" s="825">
        <v>25</v>
      </c>
      <c r="D33" s="1162">
        <v>399.06</v>
      </c>
      <c r="E33" s="1332">
        <v>45266</v>
      </c>
      <c r="F33" s="1162">
        <f t="shared" si="0"/>
        <v>399.06</v>
      </c>
      <c r="G33" s="1158" t="s">
        <v>664</v>
      </c>
      <c r="H33" s="1159">
        <v>86</v>
      </c>
      <c r="I33" s="1047">
        <f t="shared" si="11"/>
        <v>33.149999999999238</v>
      </c>
      <c r="L33" s="1010">
        <f t="shared" si="12"/>
        <v>0</v>
      </c>
      <c r="M33" s="825"/>
      <c r="N33" s="870"/>
      <c r="O33" s="1018"/>
      <c r="P33" s="870">
        <f t="shared" si="1"/>
        <v>0</v>
      </c>
      <c r="Q33" s="844"/>
      <c r="R33" s="859"/>
      <c r="S33" s="1047">
        <f t="shared" si="13"/>
        <v>0</v>
      </c>
      <c r="V33" s="1010">
        <f t="shared" si="14"/>
        <v>-1</v>
      </c>
      <c r="W33" s="825"/>
      <c r="X33" s="870"/>
      <c r="Y33" s="1018"/>
      <c r="Z33" s="870">
        <f t="shared" si="16"/>
        <v>0</v>
      </c>
      <c r="AA33" s="844"/>
      <c r="AB33" s="859"/>
      <c r="AC33" s="1047">
        <f t="shared" si="15"/>
        <v>108.88999999999997</v>
      </c>
    </row>
    <row r="34" spans="2:29" x14ac:dyDescent="0.25">
      <c r="B34" s="367">
        <f t="shared" si="9"/>
        <v>2</v>
      </c>
      <c r="C34" s="71"/>
      <c r="D34" s="781"/>
      <c r="E34" s="1333"/>
      <c r="F34" s="781">
        <f t="shared" si="0"/>
        <v>0</v>
      </c>
      <c r="G34" s="708"/>
      <c r="H34" s="709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67"/>
      <c r="Y34" s="229"/>
      <c r="Z34" s="67">
        <f t="shared" si="16"/>
        <v>0</v>
      </c>
      <c r="AA34" s="68"/>
      <c r="AB34" s="69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81"/>
      <c r="E35" s="1333"/>
      <c r="F35" s="781">
        <f t="shared" si="0"/>
        <v>0</v>
      </c>
      <c r="G35" s="708"/>
      <c r="H35" s="709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67"/>
      <c r="Y35" s="229"/>
      <c r="Z35" s="67">
        <f t="shared" si="16"/>
        <v>0</v>
      </c>
      <c r="AA35" s="68"/>
      <c r="AB35" s="69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81"/>
      <c r="E36" s="1333"/>
      <c r="F36" s="781">
        <f t="shared" si="0"/>
        <v>0</v>
      </c>
      <c r="G36" s="708"/>
      <c r="H36" s="709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67"/>
      <c r="Y36" s="229"/>
      <c r="Z36" s="67">
        <f t="shared" si="16"/>
        <v>0</v>
      </c>
      <c r="AA36" s="68"/>
      <c r="AB36" s="69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81"/>
      <c r="E37" s="1333"/>
      <c r="F37" s="781">
        <f t="shared" si="0"/>
        <v>0</v>
      </c>
      <c r="G37" s="708"/>
      <c r="H37" s="709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67"/>
      <c r="Y37" s="229"/>
      <c r="Z37" s="67">
        <f t="shared" si="16"/>
        <v>0</v>
      </c>
      <c r="AA37" s="68"/>
      <c r="AB37" s="69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81"/>
      <c r="E38" s="1333"/>
      <c r="F38" s="781">
        <v>33.15</v>
      </c>
      <c r="G38" s="708"/>
      <c r="H38" s="709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16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81"/>
      <c r="E39" s="1333"/>
      <c r="F39" s="1455">
        <f t="shared" si="0"/>
        <v>0</v>
      </c>
      <c r="G39" s="1423"/>
      <c r="H39" s="1424"/>
      <c r="I39" s="1456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16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81"/>
      <c r="E40" s="1333"/>
      <c r="F40" s="1455">
        <f t="shared" si="0"/>
        <v>0</v>
      </c>
      <c r="G40" s="1423"/>
      <c r="H40" s="1424"/>
      <c r="I40" s="1456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16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81"/>
      <c r="E41" s="1333"/>
      <c r="F41" s="1455">
        <f t="shared" si="0"/>
        <v>0</v>
      </c>
      <c r="G41" s="1423"/>
      <c r="H41" s="1424"/>
      <c r="I41" s="1456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16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81"/>
      <c r="E42" s="1333"/>
      <c r="F42" s="1455">
        <f t="shared" si="0"/>
        <v>0</v>
      </c>
      <c r="G42" s="1423"/>
      <c r="H42" s="1424"/>
      <c r="I42" s="1456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16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81"/>
      <c r="E43" s="1333"/>
      <c r="F43" s="781">
        <f t="shared" si="0"/>
        <v>0</v>
      </c>
      <c r="G43" s="708"/>
      <c r="H43" s="709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16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16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16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16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16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16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16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16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16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16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16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16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16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16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16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16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16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16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16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16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16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16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16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16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16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591" t="s">
        <v>11</v>
      </c>
      <c r="D73" s="1592"/>
      <c r="E73" s="56">
        <f>E5-F68+E4+E6+E7</f>
        <v>2.2737367544323206E-13</v>
      </c>
      <c r="L73" s="89"/>
      <c r="M73" s="1591" t="s">
        <v>11</v>
      </c>
      <c r="N73" s="1592"/>
      <c r="O73" s="56">
        <f>O5-P68+O4+O6+O7</f>
        <v>1.3500311979441904E-13</v>
      </c>
      <c r="V73" s="89"/>
      <c r="W73" s="1591" t="s">
        <v>11</v>
      </c>
      <c r="X73" s="1592"/>
      <c r="Y73" s="56">
        <f>Y5-Z68+Y4+Y6+Y7</f>
        <v>108.88999999999982</v>
      </c>
    </row>
  </sheetData>
  <sortState ref="W9:AB22">
    <sortCondition ref="AA9:AA22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98"/>
      <c r="B5" s="1647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98"/>
      <c r="B6" s="1647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91" t="s">
        <v>11</v>
      </c>
      <c r="D60" s="159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M21" sqref="M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96" t="s">
        <v>377</v>
      </c>
      <c r="B1" s="1596"/>
      <c r="C1" s="1596"/>
      <c r="D1" s="1596"/>
      <c r="E1" s="1596"/>
      <c r="F1" s="1596"/>
      <c r="G1" s="1596"/>
      <c r="H1" s="11">
        <v>1</v>
      </c>
      <c r="K1" s="1589" t="s">
        <v>381</v>
      </c>
      <c r="L1" s="1589"/>
      <c r="M1" s="1589"/>
      <c r="N1" s="1589"/>
      <c r="O1" s="1589"/>
      <c r="P1" s="1589"/>
      <c r="Q1" s="15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98"/>
      <c r="B4" s="1648" t="s">
        <v>251</v>
      </c>
      <c r="C4" s="123"/>
      <c r="D4" s="129"/>
      <c r="E4" s="119"/>
      <c r="F4" s="71"/>
      <c r="G4" s="416"/>
      <c r="H4" s="316"/>
      <c r="K4" s="1598"/>
      <c r="L4" s="1650" t="s">
        <v>980</v>
      </c>
      <c r="M4" s="123"/>
      <c r="N4" s="129"/>
      <c r="O4" s="119"/>
      <c r="P4" s="71"/>
      <c r="Q4" s="416"/>
      <c r="R4" s="316"/>
    </row>
    <row r="5" spans="1:19" ht="15" customHeight="1" x14ac:dyDescent="0.25">
      <c r="A5" s="1598"/>
      <c r="B5" s="1649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598"/>
      <c r="L5" s="1651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1104.1199999999999</v>
      </c>
      <c r="R5" s="149">
        <f>O4+O5+O6+O7+O8-Q5</f>
        <v>28.2800000000002</v>
      </c>
    </row>
    <row r="6" spans="1:19" ht="15" customHeight="1" x14ac:dyDescent="0.25">
      <c r="A6" s="1593" t="s">
        <v>52</v>
      </c>
      <c r="B6" s="854"/>
      <c r="C6" s="831"/>
      <c r="D6" s="1131"/>
      <c r="E6" s="1047"/>
      <c r="F6" s="1132"/>
      <c r="K6" s="1593" t="s">
        <v>52</v>
      </c>
      <c r="L6" s="1651"/>
      <c r="M6" s="831"/>
      <c r="N6" s="1131"/>
      <c r="O6" s="1047">
        <v>84.14</v>
      </c>
      <c r="P6" s="1132">
        <v>4</v>
      </c>
    </row>
    <row r="7" spans="1:19" x14ac:dyDescent="0.25">
      <c r="A7" s="1593"/>
      <c r="B7" s="1184"/>
      <c r="C7" s="831"/>
      <c r="D7" s="833"/>
      <c r="E7" s="832"/>
      <c r="F7" s="825"/>
      <c r="K7" s="1593"/>
      <c r="L7" s="1651"/>
      <c r="M7" s="831"/>
      <c r="N7" s="833"/>
      <c r="O7" s="832"/>
      <c r="P7" s="825"/>
    </row>
    <row r="8" spans="1:19" ht="16.5" thickBot="1" x14ac:dyDescent="0.3">
      <c r="A8" s="1593"/>
      <c r="B8" s="834"/>
      <c r="C8" s="803"/>
      <c r="D8" s="803"/>
      <c r="E8" s="836"/>
      <c r="F8" s="825"/>
      <c r="K8" s="1593"/>
      <c r="L8" s="834"/>
      <c r="M8" s="803"/>
      <c r="N8" s="803"/>
      <c r="O8" s="836"/>
      <c r="P8" s="825"/>
    </row>
    <row r="9" spans="1:19" ht="16.5" thickTop="1" thickBot="1" x14ac:dyDescent="0.3">
      <c r="B9" s="63" t="s">
        <v>7</v>
      </c>
      <c r="C9" s="60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4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317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723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326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727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363</v>
      </c>
      <c r="H12" s="69">
        <v>53</v>
      </c>
      <c r="I12" s="76">
        <f t="shared" ref="I12:I55" si="5">I11-F12</f>
        <v>468.03999999999996</v>
      </c>
      <c r="K12" s="12"/>
      <c r="L12" s="1048">
        <f t="shared" si="3"/>
        <v>22</v>
      </c>
      <c r="M12" s="990">
        <v>9</v>
      </c>
      <c r="N12" s="870">
        <v>221.31</v>
      </c>
      <c r="O12" s="1018">
        <v>45274</v>
      </c>
      <c r="P12" s="870">
        <f t="shared" si="4"/>
        <v>221.31</v>
      </c>
      <c r="Q12" s="844" t="s">
        <v>753</v>
      </c>
      <c r="R12" s="859">
        <v>0</v>
      </c>
      <c r="S12" s="1047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335</v>
      </c>
      <c r="H13" s="69">
        <v>0</v>
      </c>
      <c r="I13" s="76">
        <f t="shared" si="5"/>
        <v>300.43999999999994</v>
      </c>
      <c r="K13" s="54" t="s">
        <v>33</v>
      </c>
      <c r="L13" s="1048">
        <f t="shared" si="3"/>
        <v>14</v>
      </c>
      <c r="M13" s="990">
        <v>8</v>
      </c>
      <c r="N13" s="870">
        <v>197.27</v>
      </c>
      <c r="O13" s="1018">
        <v>45278</v>
      </c>
      <c r="P13" s="870">
        <f t="shared" si="4"/>
        <v>197.27</v>
      </c>
      <c r="Q13" s="844" t="s">
        <v>796</v>
      </c>
      <c r="R13" s="859">
        <v>0</v>
      </c>
      <c r="S13" s="1047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8">
        <f t="shared" si="3"/>
        <v>8</v>
      </c>
      <c r="M14" s="990">
        <v>6</v>
      </c>
      <c r="N14" s="870">
        <v>143.22</v>
      </c>
      <c r="O14" s="1018">
        <v>45279</v>
      </c>
      <c r="P14" s="870">
        <f>N14</f>
        <v>143.22</v>
      </c>
      <c r="Q14" s="844" t="s">
        <v>800</v>
      </c>
      <c r="R14" s="859">
        <v>0</v>
      </c>
      <c r="S14" s="1047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57">
        <v>45269</v>
      </c>
      <c r="F15" s="556">
        <f t="shared" si="0"/>
        <v>216.3</v>
      </c>
      <c r="G15" s="688" t="s">
        <v>712</v>
      </c>
      <c r="H15" s="689">
        <v>0</v>
      </c>
      <c r="I15" s="76">
        <f t="shared" si="5"/>
        <v>84.13999999999993</v>
      </c>
      <c r="K15" s="12"/>
      <c r="L15" s="1048">
        <f t="shared" si="3"/>
        <v>2</v>
      </c>
      <c r="M15" s="15">
        <v>6</v>
      </c>
      <c r="N15" s="67">
        <v>121.32</v>
      </c>
      <c r="O15" s="229">
        <v>45282</v>
      </c>
      <c r="P15" s="67">
        <f>N15</f>
        <v>121.32</v>
      </c>
      <c r="Q15" s="1507" t="s">
        <v>851</v>
      </c>
      <c r="R15" s="69">
        <v>0</v>
      </c>
      <c r="S15" s="1047">
        <f t="shared" si="6"/>
        <v>73.009999999999962</v>
      </c>
    </row>
    <row r="16" spans="1:19" x14ac:dyDescent="0.25">
      <c r="B16" s="171">
        <f t="shared" si="2"/>
        <v>4</v>
      </c>
      <c r="C16" s="15"/>
      <c r="D16" s="556"/>
      <c r="E16" s="1457"/>
      <c r="F16" s="556">
        <f t="shared" si="0"/>
        <v>0</v>
      </c>
      <c r="G16" s="688"/>
      <c r="H16" s="689"/>
      <c r="I16" s="76">
        <f t="shared" si="5"/>
        <v>84.13999999999993</v>
      </c>
      <c r="L16" s="171">
        <f t="shared" si="3"/>
        <v>0</v>
      </c>
      <c r="M16" s="990">
        <v>2</v>
      </c>
      <c r="N16" s="870">
        <v>44.73</v>
      </c>
      <c r="O16" s="1018">
        <v>45290</v>
      </c>
      <c r="P16" s="870">
        <f>N16</f>
        <v>44.73</v>
      </c>
      <c r="Q16" s="844" t="s">
        <v>922</v>
      </c>
      <c r="R16" s="859">
        <v>0</v>
      </c>
      <c r="S16" s="76">
        <f t="shared" si="6"/>
        <v>28.279999999999966</v>
      </c>
    </row>
    <row r="17" spans="2:20" x14ac:dyDescent="0.25">
      <c r="B17" s="171">
        <f t="shared" si="2"/>
        <v>4</v>
      </c>
      <c r="C17" s="15"/>
      <c r="D17" s="556"/>
      <c r="E17" s="1457"/>
      <c r="F17" s="556">
        <f t="shared" si="0"/>
        <v>0</v>
      </c>
      <c r="G17" s="688"/>
      <c r="H17" s="689"/>
      <c r="I17" s="76">
        <f t="shared" si="5"/>
        <v>84.13999999999993</v>
      </c>
      <c r="L17" s="545">
        <f t="shared" si="3"/>
        <v>0</v>
      </c>
      <c r="M17" s="15"/>
      <c r="N17" s="67"/>
      <c r="O17" s="229"/>
      <c r="P17" s="67">
        <f t="shared" si="4"/>
        <v>0</v>
      </c>
      <c r="Q17" s="68"/>
      <c r="R17" s="69"/>
      <c r="S17" s="548">
        <f t="shared" si="6"/>
        <v>28.279999999999966</v>
      </c>
    </row>
    <row r="18" spans="2:20" x14ac:dyDescent="0.25">
      <c r="B18" s="171">
        <f t="shared" si="2"/>
        <v>0</v>
      </c>
      <c r="C18" s="15">
        <v>4</v>
      </c>
      <c r="D18" s="556"/>
      <c r="E18" s="1457"/>
      <c r="F18" s="556">
        <v>84.14</v>
      </c>
      <c r="G18" s="688"/>
      <c r="H18" s="689"/>
      <c r="I18" s="76">
        <f t="shared" si="5"/>
        <v>0</v>
      </c>
      <c r="L18" s="171">
        <f t="shared" si="3"/>
        <v>0</v>
      </c>
      <c r="M18" s="15"/>
      <c r="N18" s="67"/>
      <c r="O18" s="1018"/>
      <c r="P18" s="870">
        <f t="shared" si="4"/>
        <v>0</v>
      </c>
      <c r="Q18" s="844"/>
      <c r="R18" s="859"/>
      <c r="S18" s="1047">
        <f t="shared" si="6"/>
        <v>28.279999999999966</v>
      </c>
      <c r="T18" s="803"/>
    </row>
    <row r="19" spans="2:20" x14ac:dyDescent="0.25">
      <c r="B19" s="171">
        <f t="shared" si="2"/>
        <v>0</v>
      </c>
      <c r="C19" s="53"/>
      <c r="D19" s="556"/>
      <c r="E19" s="1457"/>
      <c r="F19" s="1449">
        <f t="shared" si="0"/>
        <v>0</v>
      </c>
      <c r="G19" s="1450"/>
      <c r="H19" s="1459"/>
      <c r="I19" s="1456">
        <f t="shared" si="5"/>
        <v>0</v>
      </c>
      <c r="L19" s="171">
        <f t="shared" si="3"/>
        <v>0</v>
      </c>
      <c r="M19" s="53"/>
      <c r="N19" s="67"/>
      <c r="O19" s="1018"/>
      <c r="P19" s="870">
        <f t="shared" si="4"/>
        <v>0</v>
      </c>
      <c r="Q19" s="844"/>
      <c r="R19" s="859"/>
      <c r="S19" s="1047">
        <f t="shared" si="6"/>
        <v>28.279999999999966</v>
      </c>
      <c r="T19" s="803"/>
    </row>
    <row r="20" spans="2:20" x14ac:dyDescent="0.25">
      <c r="B20" s="171">
        <f t="shared" si="2"/>
        <v>0</v>
      </c>
      <c r="C20" s="15"/>
      <c r="D20" s="556"/>
      <c r="E20" s="1457"/>
      <c r="F20" s="1449">
        <f t="shared" si="0"/>
        <v>0</v>
      </c>
      <c r="G20" s="1450"/>
      <c r="H20" s="1459"/>
      <c r="I20" s="1456">
        <f t="shared" si="5"/>
        <v>0</v>
      </c>
      <c r="L20" s="171">
        <f t="shared" si="3"/>
        <v>0</v>
      </c>
      <c r="M20" s="15"/>
      <c r="N20" s="67"/>
      <c r="O20" s="1018"/>
      <c r="P20" s="870">
        <f t="shared" si="4"/>
        <v>0</v>
      </c>
      <c r="Q20" s="844"/>
      <c r="R20" s="859"/>
      <c r="S20" s="1047">
        <f t="shared" si="6"/>
        <v>28.279999999999966</v>
      </c>
      <c r="T20" s="803"/>
    </row>
    <row r="21" spans="2:20" x14ac:dyDescent="0.25">
      <c r="B21" s="171">
        <f t="shared" si="2"/>
        <v>0</v>
      </c>
      <c r="C21" s="15"/>
      <c r="D21" s="556"/>
      <c r="E21" s="1457"/>
      <c r="F21" s="1449">
        <f t="shared" si="0"/>
        <v>0</v>
      </c>
      <c r="G21" s="1450"/>
      <c r="H21" s="1459"/>
      <c r="I21" s="1456">
        <f t="shared" si="5"/>
        <v>0</v>
      </c>
      <c r="L21" s="171">
        <f t="shared" si="3"/>
        <v>0</v>
      </c>
      <c r="M21" s="15"/>
      <c r="N21" s="67"/>
      <c r="O21" s="1018"/>
      <c r="P21" s="870">
        <f t="shared" si="4"/>
        <v>0</v>
      </c>
      <c r="Q21" s="844"/>
      <c r="R21" s="859"/>
      <c r="S21" s="1047">
        <f t="shared" si="6"/>
        <v>28.279999999999966</v>
      </c>
      <c r="T21" s="803"/>
    </row>
    <row r="22" spans="2:20" x14ac:dyDescent="0.25">
      <c r="B22" s="171">
        <f t="shared" si="2"/>
        <v>0</v>
      </c>
      <c r="C22" s="15"/>
      <c r="D22" s="556"/>
      <c r="E22" s="1457"/>
      <c r="F22" s="1449">
        <f t="shared" si="0"/>
        <v>0</v>
      </c>
      <c r="G22" s="1450"/>
      <c r="H22" s="1459"/>
      <c r="I22" s="1456">
        <f t="shared" si="5"/>
        <v>0</v>
      </c>
      <c r="L22" s="171">
        <f t="shared" si="3"/>
        <v>0</v>
      </c>
      <c r="M22" s="15"/>
      <c r="N22" s="67"/>
      <c r="O22" s="1018"/>
      <c r="P22" s="870">
        <f t="shared" si="4"/>
        <v>0</v>
      </c>
      <c r="Q22" s="844"/>
      <c r="R22" s="859"/>
      <c r="S22" s="1047">
        <f t="shared" si="6"/>
        <v>28.279999999999966</v>
      </c>
      <c r="T22" s="803"/>
    </row>
    <row r="23" spans="2:20" x14ac:dyDescent="0.25">
      <c r="B23" s="171">
        <f t="shared" si="2"/>
        <v>0</v>
      </c>
      <c r="C23" s="15"/>
      <c r="D23" s="556"/>
      <c r="E23" s="1457"/>
      <c r="F23" s="1449">
        <f t="shared" si="0"/>
        <v>0</v>
      </c>
      <c r="G23" s="1450"/>
      <c r="H23" s="1459"/>
      <c r="I23" s="1456">
        <f t="shared" si="5"/>
        <v>0</v>
      </c>
      <c r="L23" s="171">
        <f t="shared" si="3"/>
        <v>0</v>
      </c>
      <c r="M23" s="15"/>
      <c r="N23" s="67"/>
      <c r="O23" s="1018"/>
      <c r="P23" s="870">
        <f t="shared" si="4"/>
        <v>0</v>
      </c>
      <c r="Q23" s="844"/>
      <c r="R23" s="859"/>
      <c r="S23" s="1047">
        <f t="shared" si="6"/>
        <v>28.279999999999966</v>
      </c>
      <c r="T23" s="803"/>
    </row>
    <row r="24" spans="2:20" x14ac:dyDescent="0.25">
      <c r="B24" s="171">
        <f t="shared" si="2"/>
        <v>0</v>
      </c>
      <c r="C24" s="15"/>
      <c r="D24" s="556"/>
      <c r="E24" s="1457"/>
      <c r="F24" s="556">
        <f t="shared" si="0"/>
        <v>0</v>
      </c>
      <c r="G24" s="688"/>
      <c r="H24" s="689"/>
      <c r="I24" s="76">
        <f t="shared" si="5"/>
        <v>0</v>
      </c>
      <c r="L24" s="171">
        <f t="shared" si="3"/>
        <v>0</v>
      </c>
      <c r="M24" s="15"/>
      <c r="N24" s="67"/>
      <c r="O24" s="1018"/>
      <c r="P24" s="870">
        <f t="shared" si="4"/>
        <v>0</v>
      </c>
      <c r="Q24" s="844"/>
      <c r="R24" s="859"/>
      <c r="S24" s="1047">
        <f t="shared" si="6"/>
        <v>28.279999999999966</v>
      </c>
      <c r="T24" s="803"/>
    </row>
    <row r="25" spans="2:20" x14ac:dyDescent="0.25">
      <c r="B25" s="171">
        <f t="shared" si="2"/>
        <v>0</v>
      </c>
      <c r="C25" s="15"/>
      <c r="D25" s="556"/>
      <c r="E25" s="1457"/>
      <c r="F25" s="556">
        <f t="shared" si="0"/>
        <v>0</v>
      </c>
      <c r="G25" s="688"/>
      <c r="H25" s="689"/>
      <c r="I25" s="76">
        <f t="shared" si="5"/>
        <v>0</v>
      </c>
      <c r="L25" s="171">
        <f t="shared" si="3"/>
        <v>0</v>
      </c>
      <c r="M25" s="15"/>
      <c r="N25" s="67"/>
      <c r="O25" s="1018"/>
      <c r="P25" s="870">
        <f t="shared" si="4"/>
        <v>0</v>
      </c>
      <c r="Q25" s="844"/>
      <c r="R25" s="859"/>
      <c r="S25" s="1047">
        <f t="shared" si="6"/>
        <v>28.279999999999966</v>
      </c>
      <c r="T25" s="803"/>
    </row>
    <row r="26" spans="2:20" x14ac:dyDescent="0.25">
      <c r="B26" s="171">
        <f t="shared" si="2"/>
        <v>0</v>
      </c>
      <c r="C26" s="15"/>
      <c r="D26" s="556"/>
      <c r="E26" s="1457"/>
      <c r="F26" s="556">
        <f t="shared" si="0"/>
        <v>0</v>
      </c>
      <c r="G26" s="688"/>
      <c r="H26" s="689"/>
      <c r="I26" s="76">
        <f t="shared" si="5"/>
        <v>0</v>
      </c>
      <c r="L26" s="171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28.279999999999966</v>
      </c>
    </row>
    <row r="27" spans="2:20" x14ac:dyDescent="0.25">
      <c r="B27" s="171">
        <f t="shared" si="2"/>
        <v>0</v>
      </c>
      <c r="C27" s="15"/>
      <c r="D27" s="556"/>
      <c r="E27" s="1457"/>
      <c r="F27" s="556">
        <f t="shared" si="0"/>
        <v>0</v>
      </c>
      <c r="G27" s="688"/>
      <c r="H27" s="689"/>
      <c r="I27" s="76">
        <f t="shared" si="5"/>
        <v>0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28.279999999999966</v>
      </c>
    </row>
    <row r="28" spans="2:20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28.279999999999966</v>
      </c>
    </row>
    <row r="29" spans="2:20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28.279999999999966</v>
      </c>
    </row>
    <row r="30" spans="2:20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28.279999999999966</v>
      </c>
    </row>
    <row r="31" spans="2:20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28.279999999999966</v>
      </c>
    </row>
    <row r="32" spans="2:20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28.279999999999966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28.279999999999966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28.279999999999966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28.279999999999966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28.279999999999966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28.279999999999966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28.279999999999966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28.279999999999966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28.279999999999966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28.279999999999966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28.279999999999966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28.279999999999966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28.279999999999966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28.279999999999966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28.279999999999966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28.279999999999966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28.279999999999966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28.279999999999966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28.279999999999966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28.279999999999966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28.279999999999966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28.279999999999966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28.279999999999966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28.279999999999966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46</v>
      </c>
      <c r="N56" s="119">
        <f>SUM(N10:N55)</f>
        <v>1104.1199999999999</v>
      </c>
      <c r="O56" s="158"/>
      <c r="P56" s="119">
        <f>SUM(P10:P55)</f>
        <v>1104.1199999999999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91" t="s">
        <v>11</v>
      </c>
      <c r="D61" s="1592"/>
      <c r="E61" s="56">
        <f>E5+E6+E7+E8-F56</f>
        <v>0</v>
      </c>
      <c r="L61" s="89"/>
      <c r="M61" s="1591" t="s">
        <v>11</v>
      </c>
      <c r="N61" s="1592"/>
      <c r="O61" s="56">
        <f>O5+O6+O7+O8-P56</f>
        <v>28.2800000000002</v>
      </c>
    </row>
  </sheetData>
  <sortState ref="M14:R16">
    <sortCondition ref="Q14:Q16"/>
  </sortState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9"/>
      <c r="B1" s="1589"/>
      <c r="C1" s="1589"/>
      <c r="D1" s="1589"/>
      <c r="E1" s="1589"/>
      <c r="F1" s="1589"/>
      <c r="G1" s="158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2"/>
      <c r="B4" s="805"/>
      <c r="C4" s="645"/>
      <c r="D4" s="806"/>
      <c r="E4" s="811"/>
      <c r="F4" s="224"/>
    </row>
    <row r="5" spans="1:11" ht="15" customHeight="1" x14ac:dyDescent="0.25">
      <c r="A5" s="1652"/>
      <c r="B5" s="807"/>
      <c r="C5" s="808"/>
      <c r="D5" s="806"/>
      <c r="E5" s="81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53"/>
      <c r="B6" s="809"/>
      <c r="C6" s="810"/>
      <c r="D6" s="806"/>
      <c r="E6" s="81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54" t="s">
        <v>11</v>
      </c>
      <c r="D56" s="1655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6"/>
      <c r="B1" s="1586"/>
      <c r="C1" s="1586"/>
      <c r="D1" s="1586"/>
      <c r="E1" s="1586"/>
      <c r="F1" s="1586"/>
      <c r="G1" s="158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56" t="s">
        <v>88</v>
      </c>
      <c r="C4" s="17"/>
      <c r="E4" s="236"/>
      <c r="F4" s="223"/>
    </row>
    <row r="5" spans="1:10" ht="15" customHeight="1" x14ac:dyDescent="0.25">
      <c r="A5" s="1659"/>
      <c r="B5" s="1657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60"/>
      <c r="B6" s="1658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9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3">
        <f>E5+E4-F8+E6</f>
        <v>0</v>
      </c>
      <c r="J8" s="206">
        <f>F4+F5+F6-C8</f>
        <v>0</v>
      </c>
    </row>
    <row r="9" spans="1:10" ht="15.75" x14ac:dyDescent="0.25">
      <c r="A9" s="182"/>
      <c r="B9" s="609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3">
        <f>I8-F9</f>
        <v>0</v>
      </c>
      <c r="J9" s="206">
        <f>J8-C9</f>
        <v>0</v>
      </c>
    </row>
    <row r="10" spans="1:10" ht="15.75" x14ac:dyDescent="0.25">
      <c r="A10" s="171"/>
      <c r="B10" s="609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9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3">
        <f t="shared" si="2"/>
        <v>0</v>
      </c>
      <c r="J11" s="206">
        <f t="shared" si="3"/>
        <v>0</v>
      </c>
    </row>
    <row r="12" spans="1:10" ht="15.75" x14ac:dyDescent="0.25">
      <c r="A12" s="71"/>
      <c r="B12" s="609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3">
        <f t="shared" si="2"/>
        <v>0</v>
      </c>
      <c r="J12" s="206">
        <f t="shared" si="3"/>
        <v>0</v>
      </c>
    </row>
    <row r="13" spans="1:10" ht="15.75" x14ac:dyDescent="0.25">
      <c r="A13" s="71"/>
      <c r="B13" s="609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3">
        <f t="shared" si="2"/>
        <v>0</v>
      </c>
      <c r="J13" s="206">
        <f t="shared" si="3"/>
        <v>0</v>
      </c>
    </row>
    <row r="14" spans="1:10" ht="15.75" x14ac:dyDescent="0.25">
      <c r="B14" s="609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3">
        <f t="shared" si="2"/>
        <v>0</v>
      </c>
      <c r="J14" s="206">
        <f t="shared" si="3"/>
        <v>0</v>
      </c>
    </row>
    <row r="15" spans="1:10" ht="15.75" x14ac:dyDescent="0.25">
      <c r="B15" s="609">
        <f t="shared" si="1"/>
        <v>0</v>
      </c>
      <c r="C15" s="15"/>
      <c r="D15" s="165"/>
      <c r="E15" s="794"/>
      <c r="F15" s="67">
        <f t="shared" si="0"/>
        <v>0</v>
      </c>
      <c r="G15" s="68"/>
      <c r="H15" s="69"/>
      <c r="I15" s="793">
        <f t="shared" si="2"/>
        <v>0</v>
      </c>
      <c r="J15" s="206">
        <f t="shared" si="3"/>
        <v>0</v>
      </c>
    </row>
    <row r="16" spans="1:10" ht="15.75" x14ac:dyDescent="0.25">
      <c r="A16" s="79"/>
      <c r="B16" s="609">
        <f t="shared" si="1"/>
        <v>0</v>
      </c>
      <c r="C16" s="15"/>
      <c r="D16" s="165"/>
      <c r="E16" s="794"/>
      <c r="F16" s="67">
        <f t="shared" si="0"/>
        <v>0</v>
      </c>
      <c r="G16" s="68"/>
      <c r="H16" s="69"/>
      <c r="I16" s="793">
        <f t="shared" si="2"/>
        <v>0</v>
      </c>
      <c r="J16" s="206">
        <f t="shared" si="3"/>
        <v>0</v>
      </c>
    </row>
    <row r="17" spans="1:10" ht="15.75" x14ac:dyDescent="0.25">
      <c r="A17" s="81"/>
      <c r="B17" s="609">
        <f t="shared" si="1"/>
        <v>0</v>
      </c>
      <c r="C17" s="15"/>
      <c r="D17" s="165"/>
      <c r="E17" s="794"/>
      <c r="F17" s="67">
        <f t="shared" si="0"/>
        <v>0</v>
      </c>
      <c r="G17" s="68"/>
      <c r="H17" s="69"/>
      <c r="I17" s="793">
        <f t="shared" si="2"/>
        <v>0</v>
      </c>
      <c r="J17" s="206">
        <f t="shared" si="3"/>
        <v>0</v>
      </c>
    </row>
    <row r="18" spans="1:10" ht="15.75" x14ac:dyDescent="0.25">
      <c r="A18" s="2"/>
      <c r="B18" s="609">
        <f t="shared" si="1"/>
        <v>0</v>
      </c>
      <c r="C18" s="15"/>
      <c r="D18" s="165"/>
      <c r="E18" s="794"/>
      <c r="F18" s="67">
        <f t="shared" si="0"/>
        <v>0</v>
      </c>
      <c r="G18" s="68"/>
      <c r="H18" s="69"/>
      <c r="I18" s="793">
        <f t="shared" si="2"/>
        <v>0</v>
      </c>
      <c r="J18" s="206">
        <f t="shared" si="3"/>
        <v>0</v>
      </c>
    </row>
    <row r="19" spans="1:10" ht="15.75" x14ac:dyDescent="0.25">
      <c r="A19" s="2"/>
      <c r="B19" s="609">
        <f t="shared" si="1"/>
        <v>0</v>
      </c>
      <c r="C19" s="15"/>
      <c r="D19" s="165"/>
      <c r="E19" s="794"/>
      <c r="F19" s="67">
        <f t="shared" si="0"/>
        <v>0</v>
      </c>
      <c r="G19" s="68"/>
      <c r="H19" s="69"/>
      <c r="I19" s="793">
        <f t="shared" si="2"/>
        <v>0</v>
      </c>
      <c r="J19" s="206">
        <f t="shared" si="3"/>
        <v>0</v>
      </c>
    </row>
    <row r="20" spans="1:10" ht="15.75" x14ac:dyDescent="0.25">
      <c r="A20" s="2"/>
      <c r="B20" s="609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3">
        <f>I19-F20</f>
        <v>0</v>
      </c>
      <c r="J20" s="206">
        <f t="shared" si="3"/>
        <v>0</v>
      </c>
    </row>
    <row r="21" spans="1:10" ht="15.75" x14ac:dyDescent="0.25">
      <c r="A21" s="2"/>
      <c r="B21" s="609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9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3">
        <f t="shared" si="4"/>
        <v>0</v>
      </c>
      <c r="J22" s="206">
        <f t="shared" si="3"/>
        <v>0</v>
      </c>
    </row>
    <row r="23" spans="1:10" ht="15.75" x14ac:dyDescent="0.25">
      <c r="A23" s="2"/>
      <c r="B23" s="609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3">
        <f t="shared" si="4"/>
        <v>0</v>
      </c>
      <c r="J23" s="206">
        <f t="shared" si="3"/>
        <v>0</v>
      </c>
    </row>
    <row r="24" spans="1:10" ht="15.75" x14ac:dyDescent="0.25">
      <c r="A24" s="2"/>
      <c r="B24" s="609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3">
        <f t="shared" si="4"/>
        <v>0</v>
      </c>
      <c r="J24" s="206">
        <f t="shared" si="3"/>
        <v>0</v>
      </c>
    </row>
    <row r="25" spans="1:10" ht="15.75" x14ac:dyDescent="0.25">
      <c r="A25" s="2"/>
      <c r="B25" s="609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3">
        <f t="shared" si="4"/>
        <v>0</v>
      </c>
      <c r="J25" s="206">
        <f t="shared" si="3"/>
        <v>0</v>
      </c>
    </row>
    <row r="26" spans="1:10" ht="15.75" x14ac:dyDescent="0.25">
      <c r="A26" s="2"/>
      <c r="B26" s="609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3">
        <f t="shared" si="4"/>
        <v>0</v>
      </c>
      <c r="J26" s="206">
        <f t="shared" si="3"/>
        <v>0</v>
      </c>
    </row>
    <row r="27" spans="1:10" ht="15.75" x14ac:dyDescent="0.25">
      <c r="A27" s="166"/>
      <c r="B27" s="609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3">
        <f t="shared" si="4"/>
        <v>0</v>
      </c>
      <c r="J27" s="206">
        <f t="shared" si="3"/>
        <v>0</v>
      </c>
    </row>
    <row r="28" spans="1:10" ht="15.75" x14ac:dyDescent="0.25">
      <c r="A28" s="166"/>
      <c r="B28" s="609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3">
        <f t="shared" si="4"/>
        <v>0</v>
      </c>
      <c r="J28" s="206">
        <f t="shared" si="3"/>
        <v>0</v>
      </c>
    </row>
    <row r="29" spans="1:10" ht="15.75" x14ac:dyDescent="0.25">
      <c r="A29" s="166"/>
      <c r="B29" s="609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3">
        <f t="shared" si="4"/>
        <v>0</v>
      </c>
      <c r="J29" s="206">
        <f t="shared" si="3"/>
        <v>0</v>
      </c>
    </row>
    <row r="30" spans="1:10" ht="15.75" x14ac:dyDescent="0.25">
      <c r="A30" s="166"/>
      <c r="B30" s="609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3">
        <f t="shared" si="4"/>
        <v>0</v>
      </c>
      <c r="J30" s="206">
        <f t="shared" si="3"/>
        <v>0</v>
      </c>
    </row>
    <row r="31" spans="1:10" ht="15.75" x14ac:dyDescent="0.25">
      <c r="A31" s="166"/>
      <c r="B31" s="609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3">
        <f t="shared" si="4"/>
        <v>0</v>
      </c>
      <c r="J31" s="206">
        <f t="shared" si="3"/>
        <v>0</v>
      </c>
    </row>
    <row r="32" spans="1:10" ht="15.75" x14ac:dyDescent="0.25">
      <c r="A32" s="2"/>
      <c r="B32" s="609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3">
        <f t="shared" si="4"/>
        <v>0</v>
      </c>
      <c r="J32" s="206">
        <f t="shared" si="3"/>
        <v>0</v>
      </c>
    </row>
    <row r="33" spans="1:10" ht="15.75" x14ac:dyDescent="0.25">
      <c r="A33" s="2"/>
      <c r="B33" s="609">
        <f t="shared" si="1"/>
        <v>0</v>
      </c>
      <c r="C33" s="15"/>
      <c r="D33" s="165"/>
      <c r="E33" s="794"/>
      <c r="F33" s="67">
        <f t="shared" si="0"/>
        <v>0</v>
      </c>
      <c r="G33" s="68"/>
      <c r="H33" s="69"/>
      <c r="I33" s="793">
        <f t="shared" si="4"/>
        <v>0</v>
      </c>
      <c r="J33" s="206">
        <f t="shared" si="3"/>
        <v>0</v>
      </c>
    </row>
    <row r="34" spans="1:10" ht="15.75" x14ac:dyDescent="0.25">
      <c r="A34" s="2"/>
      <c r="B34" s="609">
        <f t="shared" si="1"/>
        <v>0</v>
      </c>
      <c r="C34" s="15"/>
      <c r="D34" s="165"/>
      <c r="E34" s="794"/>
      <c r="F34" s="67">
        <f t="shared" si="0"/>
        <v>0</v>
      </c>
      <c r="G34" s="68"/>
      <c r="H34" s="69"/>
      <c r="I34" s="793">
        <f t="shared" si="4"/>
        <v>0</v>
      </c>
      <c r="J34" s="206">
        <f t="shared" si="3"/>
        <v>0</v>
      </c>
    </row>
    <row r="35" spans="1:10" ht="15.75" x14ac:dyDescent="0.25">
      <c r="A35" s="2"/>
      <c r="B35" s="609">
        <f t="shared" si="1"/>
        <v>0</v>
      </c>
      <c r="C35" s="15"/>
      <c r="D35" s="165"/>
      <c r="E35" s="794"/>
      <c r="F35" s="67">
        <f t="shared" si="0"/>
        <v>0</v>
      </c>
      <c r="G35" s="68"/>
      <c r="H35" s="69"/>
      <c r="I35" s="793">
        <f t="shared" si="4"/>
        <v>0</v>
      </c>
      <c r="J35" s="206">
        <f t="shared" si="3"/>
        <v>0</v>
      </c>
    </row>
    <row r="36" spans="1:10" ht="15.75" x14ac:dyDescent="0.25">
      <c r="A36" s="2"/>
      <c r="B36" s="609">
        <f t="shared" si="1"/>
        <v>0</v>
      </c>
      <c r="C36" s="15"/>
      <c r="D36" s="165"/>
      <c r="E36" s="794"/>
      <c r="F36" s="67">
        <f t="shared" si="0"/>
        <v>0</v>
      </c>
      <c r="G36" s="68"/>
      <c r="H36" s="69"/>
      <c r="I36" s="793">
        <f t="shared" si="4"/>
        <v>0</v>
      </c>
      <c r="J36" s="206">
        <f t="shared" si="3"/>
        <v>0</v>
      </c>
    </row>
    <row r="37" spans="1:10" ht="15.75" x14ac:dyDescent="0.25">
      <c r="A37" s="2"/>
      <c r="B37" s="609">
        <f t="shared" si="1"/>
        <v>0</v>
      </c>
      <c r="C37" s="15"/>
      <c r="D37" s="165"/>
      <c r="E37" s="794"/>
      <c r="F37" s="67">
        <f t="shared" si="0"/>
        <v>0</v>
      </c>
      <c r="G37" s="68"/>
      <c r="H37" s="69"/>
      <c r="I37" s="793">
        <f t="shared" si="4"/>
        <v>0</v>
      </c>
      <c r="J37" s="206">
        <f t="shared" si="3"/>
        <v>0</v>
      </c>
    </row>
    <row r="38" spans="1:10" ht="15.75" x14ac:dyDescent="0.25">
      <c r="A38" s="2"/>
      <c r="B38" s="609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3">
        <f t="shared" si="4"/>
        <v>0</v>
      </c>
      <c r="J38" s="206">
        <f t="shared" si="3"/>
        <v>0</v>
      </c>
    </row>
    <row r="39" spans="1:10" ht="15.75" x14ac:dyDescent="0.25">
      <c r="A39" s="2"/>
      <c r="B39" s="609">
        <f t="shared" si="1"/>
        <v>0</v>
      </c>
      <c r="C39" s="15"/>
      <c r="D39" s="165"/>
      <c r="E39" s="794"/>
      <c r="F39" s="67">
        <f t="shared" si="0"/>
        <v>0</v>
      </c>
      <c r="G39" s="68"/>
      <c r="H39" s="69"/>
      <c r="I39" s="793">
        <f t="shared" si="4"/>
        <v>0</v>
      </c>
      <c r="J39" s="206">
        <f t="shared" si="3"/>
        <v>0</v>
      </c>
    </row>
    <row r="40" spans="1:10" ht="15.75" x14ac:dyDescent="0.25">
      <c r="A40" s="2"/>
      <c r="B40" s="609">
        <f t="shared" si="1"/>
        <v>0</v>
      </c>
      <c r="C40" s="15"/>
      <c r="D40" s="165"/>
      <c r="E40" s="794"/>
      <c r="F40" s="67">
        <f t="shared" si="0"/>
        <v>0</v>
      </c>
      <c r="G40" s="68"/>
      <c r="H40" s="69"/>
      <c r="I40" s="793">
        <f t="shared" si="4"/>
        <v>0</v>
      </c>
      <c r="J40" s="206">
        <f t="shared" si="3"/>
        <v>0</v>
      </c>
    </row>
    <row r="41" spans="1:10" ht="15.75" x14ac:dyDescent="0.25">
      <c r="A41" s="2"/>
      <c r="B41" s="609">
        <f t="shared" si="1"/>
        <v>0</v>
      </c>
      <c r="C41" s="15"/>
      <c r="D41" s="165"/>
      <c r="E41" s="794"/>
      <c r="F41" s="67">
        <f t="shared" si="0"/>
        <v>0</v>
      </c>
      <c r="G41" s="68"/>
      <c r="H41" s="69"/>
      <c r="I41" s="793">
        <f t="shared" si="4"/>
        <v>0</v>
      </c>
      <c r="J41" s="206">
        <f t="shared" si="3"/>
        <v>0</v>
      </c>
    </row>
    <row r="42" spans="1:10" ht="15.75" x14ac:dyDescent="0.25">
      <c r="A42" s="2"/>
      <c r="B42" s="609">
        <f t="shared" si="1"/>
        <v>0</v>
      </c>
      <c r="C42" s="15"/>
      <c r="D42" s="165"/>
      <c r="E42" s="794"/>
      <c r="F42" s="67">
        <f t="shared" si="0"/>
        <v>0</v>
      </c>
      <c r="G42" s="68"/>
      <c r="H42" s="69"/>
      <c r="I42" s="793">
        <f t="shared" si="4"/>
        <v>0</v>
      </c>
      <c r="J42" s="206">
        <f t="shared" si="3"/>
        <v>0</v>
      </c>
    </row>
    <row r="43" spans="1:10" ht="15.75" x14ac:dyDescent="0.25">
      <c r="A43" s="2"/>
      <c r="B43" s="609">
        <f t="shared" si="1"/>
        <v>0</v>
      </c>
      <c r="C43" s="15"/>
      <c r="D43" s="165"/>
      <c r="E43" s="794"/>
      <c r="F43" s="67">
        <f t="shared" si="0"/>
        <v>0</v>
      </c>
      <c r="G43" s="68"/>
      <c r="H43" s="69"/>
      <c r="I43" s="793">
        <f t="shared" si="4"/>
        <v>0</v>
      </c>
      <c r="J43" s="206">
        <f t="shared" si="3"/>
        <v>0</v>
      </c>
    </row>
    <row r="44" spans="1:10" ht="15.75" x14ac:dyDescent="0.25">
      <c r="A44" s="2"/>
      <c r="B44" s="609">
        <f t="shared" si="1"/>
        <v>0</v>
      </c>
      <c r="C44" s="15"/>
      <c r="D44" s="165"/>
      <c r="E44" s="794"/>
      <c r="F44" s="67">
        <f t="shared" si="0"/>
        <v>0</v>
      </c>
      <c r="G44" s="68"/>
      <c r="H44" s="69"/>
      <c r="I44" s="793">
        <f t="shared" si="4"/>
        <v>0</v>
      </c>
      <c r="J44" s="206">
        <f t="shared" si="3"/>
        <v>0</v>
      </c>
    </row>
    <row r="45" spans="1:10" ht="15.75" x14ac:dyDescent="0.25">
      <c r="A45" s="2"/>
      <c r="B45" s="609">
        <f t="shared" si="1"/>
        <v>0</v>
      </c>
      <c r="C45" s="15"/>
      <c r="D45" s="165"/>
      <c r="E45" s="794"/>
      <c r="F45" s="67">
        <f t="shared" si="0"/>
        <v>0</v>
      </c>
      <c r="G45" s="68"/>
      <c r="H45" s="69"/>
      <c r="I45" s="793">
        <f t="shared" si="4"/>
        <v>0</v>
      </c>
      <c r="J45" s="206">
        <f t="shared" si="3"/>
        <v>0</v>
      </c>
    </row>
    <row r="46" spans="1:10" ht="15.75" x14ac:dyDescent="0.25">
      <c r="A46" s="2"/>
      <c r="B46" s="609">
        <f t="shared" si="1"/>
        <v>0</v>
      </c>
      <c r="C46" s="15"/>
      <c r="D46" s="165"/>
      <c r="E46" s="794"/>
      <c r="F46" s="67">
        <f t="shared" si="0"/>
        <v>0</v>
      </c>
      <c r="G46" s="68"/>
      <c r="H46" s="69"/>
      <c r="I46" s="793">
        <f t="shared" si="4"/>
        <v>0</v>
      </c>
      <c r="J46" s="206">
        <f t="shared" si="3"/>
        <v>0</v>
      </c>
    </row>
    <row r="47" spans="1:10" ht="15.75" x14ac:dyDescent="0.25">
      <c r="A47" s="2"/>
      <c r="B47" s="609">
        <f t="shared" si="1"/>
        <v>0</v>
      </c>
      <c r="C47" s="15"/>
      <c r="D47" s="165"/>
      <c r="E47" s="794"/>
      <c r="F47" s="67">
        <f t="shared" si="0"/>
        <v>0</v>
      </c>
      <c r="G47" s="68"/>
      <c r="H47" s="69"/>
      <c r="I47" s="793">
        <f t="shared" si="4"/>
        <v>0</v>
      </c>
      <c r="J47" s="206">
        <f t="shared" si="3"/>
        <v>0</v>
      </c>
    </row>
    <row r="48" spans="1:10" ht="15.75" x14ac:dyDescent="0.25">
      <c r="A48" s="2"/>
      <c r="B48" s="609">
        <f t="shared" si="1"/>
        <v>0</v>
      </c>
      <c r="C48" s="15"/>
      <c r="D48" s="165"/>
      <c r="E48" s="794"/>
      <c r="F48" s="67">
        <f t="shared" si="0"/>
        <v>0</v>
      </c>
      <c r="G48" s="68"/>
      <c r="H48" s="69"/>
      <c r="I48" s="793">
        <f t="shared" si="4"/>
        <v>0</v>
      </c>
      <c r="J48" s="206">
        <f t="shared" si="3"/>
        <v>0</v>
      </c>
    </row>
    <row r="49" spans="1:10" ht="15.75" x14ac:dyDescent="0.25">
      <c r="A49" s="2"/>
      <c r="B49" s="609">
        <f t="shared" si="1"/>
        <v>0</v>
      </c>
      <c r="C49" s="15"/>
      <c r="D49" s="165"/>
      <c r="E49" s="794"/>
      <c r="F49" s="67">
        <f t="shared" si="0"/>
        <v>0</v>
      </c>
      <c r="G49" s="68"/>
      <c r="H49" s="69"/>
      <c r="I49" s="793">
        <f t="shared" si="4"/>
        <v>0</v>
      </c>
      <c r="J49" s="206">
        <f t="shared" si="3"/>
        <v>0</v>
      </c>
    </row>
    <row r="50" spans="1:10" ht="15.75" x14ac:dyDescent="0.25">
      <c r="A50" s="2"/>
      <c r="B50" s="609">
        <f t="shared" si="1"/>
        <v>0</v>
      </c>
      <c r="C50" s="15"/>
      <c r="D50" s="165"/>
      <c r="E50" s="794"/>
      <c r="F50" s="67">
        <f t="shared" si="0"/>
        <v>0</v>
      </c>
      <c r="G50" s="68"/>
      <c r="H50" s="69"/>
      <c r="I50" s="793">
        <f t="shared" si="4"/>
        <v>0</v>
      </c>
      <c r="J50" s="206">
        <f t="shared" si="3"/>
        <v>0</v>
      </c>
    </row>
    <row r="51" spans="1:10" ht="15.75" x14ac:dyDescent="0.25">
      <c r="A51" s="2"/>
      <c r="B51" s="609">
        <f t="shared" si="1"/>
        <v>0</v>
      </c>
      <c r="C51" s="15"/>
      <c r="D51" s="165"/>
      <c r="E51" s="794"/>
      <c r="F51" s="67">
        <f t="shared" si="0"/>
        <v>0</v>
      </c>
      <c r="G51" s="68"/>
      <c r="H51" s="69"/>
      <c r="I51" s="79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9">
        <f t="shared" si="1"/>
        <v>0</v>
      </c>
      <c r="C52" s="15"/>
      <c r="D52" s="165"/>
      <c r="E52" s="794"/>
      <c r="F52" s="67">
        <f t="shared" si="0"/>
        <v>0</v>
      </c>
      <c r="G52" s="68"/>
      <c r="H52" s="69"/>
      <c r="I52" s="793">
        <f t="shared" si="5"/>
        <v>0</v>
      </c>
      <c r="J52" s="206">
        <f t="shared" si="6"/>
        <v>0</v>
      </c>
    </row>
    <row r="53" spans="1:10" ht="15.75" x14ac:dyDescent="0.25">
      <c r="A53" s="2"/>
      <c r="B53" s="609">
        <f t="shared" si="1"/>
        <v>0</v>
      </c>
      <c r="C53" s="15"/>
      <c r="D53" s="165"/>
      <c r="E53" s="794"/>
      <c r="F53" s="67">
        <f t="shared" si="0"/>
        <v>0</v>
      </c>
      <c r="G53" s="68"/>
      <c r="H53" s="69"/>
      <c r="I53" s="793">
        <f t="shared" si="5"/>
        <v>0</v>
      </c>
      <c r="J53" s="206">
        <f t="shared" si="6"/>
        <v>0</v>
      </c>
    </row>
    <row r="54" spans="1:10" ht="15.75" x14ac:dyDescent="0.25">
      <c r="A54" s="2"/>
      <c r="B54" s="609">
        <f t="shared" si="1"/>
        <v>0</v>
      </c>
      <c r="C54" s="15"/>
      <c r="D54" s="165"/>
      <c r="E54" s="794"/>
      <c r="F54" s="67">
        <f t="shared" si="0"/>
        <v>0</v>
      </c>
      <c r="G54" s="68"/>
      <c r="H54" s="69"/>
      <c r="I54" s="793">
        <f t="shared" si="5"/>
        <v>0</v>
      </c>
      <c r="J54" s="206">
        <f t="shared" si="6"/>
        <v>0</v>
      </c>
    </row>
    <row r="55" spans="1:10" ht="15.75" x14ac:dyDescent="0.25">
      <c r="A55" s="2"/>
      <c r="B55" s="609">
        <f t="shared" si="1"/>
        <v>0</v>
      </c>
      <c r="C55" s="15"/>
      <c r="D55" s="165"/>
      <c r="E55" s="794"/>
      <c r="F55" s="67">
        <f t="shared" si="0"/>
        <v>0</v>
      </c>
      <c r="G55" s="68"/>
      <c r="H55" s="69"/>
      <c r="I55" s="793">
        <f t="shared" si="5"/>
        <v>0</v>
      </c>
      <c r="J55" s="206">
        <f t="shared" si="6"/>
        <v>0</v>
      </c>
    </row>
    <row r="56" spans="1:10" ht="15.75" x14ac:dyDescent="0.25">
      <c r="A56" s="2"/>
      <c r="B56" s="609">
        <f t="shared" si="1"/>
        <v>0</v>
      </c>
      <c r="C56" s="15"/>
      <c r="D56" s="165"/>
      <c r="E56" s="794"/>
      <c r="F56" s="67">
        <f t="shared" si="0"/>
        <v>0</v>
      </c>
      <c r="G56" s="68"/>
      <c r="H56" s="69"/>
      <c r="I56" s="793">
        <f t="shared" si="5"/>
        <v>0</v>
      </c>
      <c r="J56" s="206">
        <f t="shared" si="6"/>
        <v>0</v>
      </c>
    </row>
    <row r="57" spans="1:10" ht="15.75" x14ac:dyDescent="0.25">
      <c r="A57" s="2"/>
      <c r="B57" s="609">
        <f t="shared" si="1"/>
        <v>0</v>
      </c>
      <c r="C57" s="15"/>
      <c r="D57" s="165"/>
      <c r="E57" s="794"/>
      <c r="F57" s="67">
        <f t="shared" si="0"/>
        <v>0</v>
      </c>
      <c r="G57" s="68"/>
      <c r="H57" s="69"/>
      <c r="I57" s="793">
        <f t="shared" si="5"/>
        <v>0</v>
      </c>
      <c r="J57" s="206">
        <f t="shared" si="6"/>
        <v>0</v>
      </c>
    </row>
    <row r="58" spans="1:10" ht="15.75" x14ac:dyDescent="0.25">
      <c r="A58" s="2"/>
      <c r="B58" s="609">
        <f t="shared" si="1"/>
        <v>0</v>
      </c>
      <c r="C58" s="15"/>
      <c r="D58" s="165"/>
      <c r="E58" s="794"/>
      <c r="F58" s="67">
        <f t="shared" si="0"/>
        <v>0</v>
      </c>
      <c r="G58" s="68"/>
      <c r="H58" s="69"/>
      <c r="I58" s="793">
        <f t="shared" si="5"/>
        <v>0</v>
      </c>
      <c r="J58" s="206">
        <f t="shared" si="6"/>
        <v>0</v>
      </c>
    </row>
    <row r="59" spans="1:10" ht="15.75" x14ac:dyDescent="0.25">
      <c r="A59" s="2"/>
      <c r="B59" s="609">
        <f t="shared" si="1"/>
        <v>0</v>
      </c>
      <c r="C59" s="15"/>
      <c r="D59" s="165"/>
      <c r="E59" s="794"/>
      <c r="F59" s="67">
        <f t="shared" si="0"/>
        <v>0</v>
      </c>
      <c r="G59" s="68"/>
      <c r="H59" s="69"/>
      <c r="I59" s="793">
        <f t="shared" si="5"/>
        <v>0</v>
      </c>
      <c r="J59" s="206">
        <f t="shared" si="6"/>
        <v>0</v>
      </c>
    </row>
    <row r="60" spans="1:10" ht="15.75" x14ac:dyDescent="0.25">
      <c r="A60" s="2"/>
      <c r="B60" s="609">
        <f t="shared" si="1"/>
        <v>0</v>
      </c>
      <c r="C60" s="15"/>
      <c r="D60" s="165"/>
      <c r="E60" s="794"/>
      <c r="F60" s="67">
        <f t="shared" si="0"/>
        <v>0</v>
      </c>
      <c r="G60" s="68"/>
      <c r="H60" s="69"/>
      <c r="I60" s="793">
        <f t="shared" si="5"/>
        <v>0</v>
      </c>
      <c r="J60" s="206">
        <f t="shared" si="6"/>
        <v>0</v>
      </c>
    </row>
    <row r="61" spans="1:10" ht="15.75" x14ac:dyDescent="0.25">
      <c r="A61" s="2"/>
      <c r="B61" s="609">
        <f t="shared" si="1"/>
        <v>0</v>
      </c>
      <c r="C61" s="15"/>
      <c r="D61" s="165"/>
      <c r="E61" s="794"/>
      <c r="F61" s="67">
        <f t="shared" si="0"/>
        <v>0</v>
      </c>
      <c r="G61" s="68"/>
      <c r="H61" s="69"/>
      <c r="I61" s="793">
        <f t="shared" si="5"/>
        <v>0</v>
      </c>
      <c r="J61" s="206">
        <f t="shared" si="6"/>
        <v>0</v>
      </c>
    </row>
    <row r="62" spans="1:10" ht="15.75" x14ac:dyDescent="0.25">
      <c r="A62" s="2"/>
      <c r="B62" s="609">
        <f t="shared" si="1"/>
        <v>0</v>
      </c>
      <c r="C62" s="15"/>
      <c r="D62" s="165"/>
      <c r="E62" s="794"/>
      <c r="F62" s="67">
        <f t="shared" si="0"/>
        <v>0</v>
      </c>
      <c r="G62" s="68"/>
      <c r="H62" s="69"/>
      <c r="I62" s="793">
        <f t="shared" si="5"/>
        <v>0</v>
      </c>
      <c r="J62" s="206">
        <f t="shared" si="6"/>
        <v>0</v>
      </c>
    </row>
    <row r="63" spans="1:10" ht="15.75" x14ac:dyDescent="0.25">
      <c r="A63" s="2"/>
      <c r="B63" s="609">
        <f t="shared" si="1"/>
        <v>0</v>
      </c>
      <c r="C63" s="15"/>
      <c r="D63" s="165"/>
      <c r="E63" s="794"/>
      <c r="F63" s="67">
        <f t="shared" si="0"/>
        <v>0</v>
      </c>
      <c r="G63" s="68"/>
      <c r="H63" s="69"/>
      <c r="I63" s="793">
        <f t="shared" si="5"/>
        <v>0</v>
      </c>
      <c r="J63" s="206">
        <f t="shared" si="6"/>
        <v>0</v>
      </c>
    </row>
    <row r="64" spans="1:10" ht="15.75" x14ac:dyDescent="0.25">
      <c r="A64" s="2"/>
      <c r="B64" s="609">
        <f t="shared" si="1"/>
        <v>0</v>
      </c>
      <c r="C64" s="15"/>
      <c r="D64" s="165"/>
      <c r="E64" s="794"/>
      <c r="F64" s="67">
        <f t="shared" si="0"/>
        <v>0</v>
      </c>
      <c r="G64" s="68"/>
      <c r="H64" s="69"/>
      <c r="I64" s="793">
        <f t="shared" si="5"/>
        <v>0</v>
      </c>
      <c r="J64" s="206">
        <f t="shared" si="6"/>
        <v>0</v>
      </c>
    </row>
    <row r="65" spans="1:10" ht="15.75" x14ac:dyDescent="0.25">
      <c r="A65" s="2"/>
      <c r="B65" s="609">
        <f t="shared" si="1"/>
        <v>0</v>
      </c>
      <c r="C65" s="15"/>
      <c r="D65" s="165"/>
      <c r="E65" s="794"/>
      <c r="F65" s="67">
        <f t="shared" si="0"/>
        <v>0</v>
      </c>
      <c r="G65" s="68"/>
      <c r="H65" s="69"/>
      <c r="I65" s="79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9">
        <f t="shared" si="1"/>
        <v>0</v>
      </c>
      <c r="C66" s="15"/>
      <c r="D66" s="165"/>
      <c r="E66" s="794"/>
      <c r="F66" s="67">
        <f t="shared" si="0"/>
        <v>0</v>
      </c>
      <c r="G66" s="68"/>
      <c r="H66" s="69"/>
      <c r="I66" s="793">
        <f t="shared" si="7"/>
        <v>0</v>
      </c>
      <c r="J66" s="206">
        <f t="shared" si="8"/>
        <v>0</v>
      </c>
    </row>
    <row r="67" spans="1:10" ht="15.75" x14ac:dyDescent="0.25">
      <c r="A67" s="2"/>
      <c r="B67" s="609">
        <f t="shared" si="1"/>
        <v>0</v>
      </c>
      <c r="C67" s="15"/>
      <c r="D67" s="165"/>
      <c r="E67" s="794"/>
      <c r="F67" s="67">
        <f t="shared" si="0"/>
        <v>0</v>
      </c>
      <c r="G67" s="68"/>
      <c r="H67" s="69"/>
      <c r="I67" s="793">
        <f t="shared" si="7"/>
        <v>0</v>
      </c>
      <c r="J67" s="206">
        <f t="shared" si="8"/>
        <v>0</v>
      </c>
    </row>
    <row r="68" spans="1:10" ht="15.75" x14ac:dyDescent="0.25">
      <c r="A68" s="2"/>
      <c r="B68" s="609">
        <f t="shared" si="1"/>
        <v>0</v>
      </c>
      <c r="C68" s="15"/>
      <c r="D68" s="165"/>
      <c r="E68" s="794"/>
      <c r="F68" s="67">
        <f t="shared" si="0"/>
        <v>0</v>
      </c>
      <c r="G68" s="68"/>
      <c r="H68" s="69"/>
      <c r="I68" s="793">
        <f t="shared" si="7"/>
        <v>0</v>
      </c>
      <c r="J68" s="206">
        <f t="shared" si="8"/>
        <v>0</v>
      </c>
    </row>
    <row r="69" spans="1:10" ht="15.75" x14ac:dyDescent="0.25">
      <c r="A69" s="2"/>
      <c r="B69" s="609">
        <f t="shared" si="1"/>
        <v>0</v>
      </c>
      <c r="C69" s="15"/>
      <c r="D69" s="165"/>
      <c r="E69" s="794"/>
      <c r="F69" s="67">
        <f t="shared" si="0"/>
        <v>0</v>
      </c>
      <c r="G69" s="68"/>
      <c r="H69" s="69"/>
      <c r="I69" s="793">
        <f t="shared" si="7"/>
        <v>0</v>
      </c>
      <c r="J69" s="206">
        <f t="shared" si="8"/>
        <v>0</v>
      </c>
    </row>
    <row r="70" spans="1:10" ht="15.75" x14ac:dyDescent="0.25">
      <c r="A70" s="2"/>
      <c r="B70" s="609">
        <f t="shared" si="1"/>
        <v>0</v>
      </c>
      <c r="C70" s="15"/>
      <c r="D70" s="165"/>
      <c r="E70" s="794"/>
      <c r="F70" s="67">
        <f t="shared" si="0"/>
        <v>0</v>
      </c>
      <c r="G70" s="68"/>
      <c r="H70" s="69"/>
      <c r="I70" s="793">
        <f t="shared" si="7"/>
        <v>0</v>
      </c>
      <c r="J70" s="206">
        <f t="shared" si="8"/>
        <v>0</v>
      </c>
    </row>
    <row r="71" spans="1:10" ht="15.75" x14ac:dyDescent="0.25">
      <c r="A71" s="2"/>
      <c r="B71" s="609">
        <f t="shared" si="1"/>
        <v>0</v>
      </c>
      <c r="C71" s="15"/>
      <c r="D71" s="165"/>
      <c r="E71" s="794"/>
      <c r="F71" s="67">
        <f t="shared" si="0"/>
        <v>0</v>
      </c>
      <c r="G71" s="68"/>
      <c r="H71" s="69"/>
      <c r="I71" s="793">
        <f t="shared" si="7"/>
        <v>0</v>
      </c>
      <c r="J71" s="206">
        <f t="shared" si="8"/>
        <v>0</v>
      </c>
    </row>
    <row r="72" spans="1:10" ht="15.75" x14ac:dyDescent="0.25">
      <c r="A72" s="2"/>
      <c r="B72" s="609">
        <f t="shared" si="1"/>
        <v>0</v>
      </c>
      <c r="C72" s="15"/>
      <c r="D72" s="165"/>
      <c r="E72" s="794"/>
      <c r="F72" s="67">
        <f t="shared" si="0"/>
        <v>0</v>
      </c>
      <c r="G72" s="68"/>
      <c r="H72" s="69"/>
      <c r="I72" s="793">
        <f t="shared" si="7"/>
        <v>0</v>
      </c>
      <c r="J72" s="206">
        <f t="shared" si="8"/>
        <v>0</v>
      </c>
    </row>
    <row r="73" spans="1:10" ht="15.75" x14ac:dyDescent="0.25">
      <c r="A73" s="2"/>
      <c r="B73" s="609">
        <f t="shared" si="1"/>
        <v>0</v>
      </c>
      <c r="C73" s="15"/>
      <c r="D73" s="165"/>
      <c r="E73" s="794"/>
      <c r="F73" s="67">
        <f t="shared" si="0"/>
        <v>0</v>
      </c>
      <c r="G73" s="68"/>
      <c r="H73" s="69"/>
      <c r="I73" s="793">
        <f t="shared" si="7"/>
        <v>0</v>
      </c>
      <c r="J73" s="206">
        <f t="shared" si="8"/>
        <v>0</v>
      </c>
    </row>
    <row r="74" spans="1:10" ht="15.75" x14ac:dyDescent="0.25">
      <c r="A74" s="2"/>
      <c r="B74" s="609">
        <f t="shared" ref="B74:B93" si="9">B73-C74</f>
        <v>0</v>
      </c>
      <c r="C74" s="15"/>
      <c r="D74" s="165"/>
      <c r="E74" s="794"/>
      <c r="F74" s="67">
        <f t="shared" si="0"/>
        <v>0</v>
      </c>
      <c r="G74" s="68"/>
      <c r="H74" s="69"/>
      <c r="I74" s="793">
        <f t="shared" si="7"/>
        <v>0</v>
      </c>
      <c r="J74" s="206">
        <f t="shared" si="8"/>
        <v>0</v>
      </c>
    </row>
    <row r="75" spans="1:10" ht="15.75" x14ac:dyDescent="0.25">
      <c r="A75" s="2"/>
      <c r="B75" s="609">
        <f t="shared" si="9"/>
        <v>0</v>
      </c>
      <c r="C75" s="15"/>
      <c r="D75" s="165"/>
      <c r="E75" s="794"/>
      <c r="F75" s="67">
        <f t="shared" si="0"/>
        <v>0</v>
      </c>
      <c r="G75" s="68"/>
      <c r="H75" s="69"/>
      <c r="I75" s="793">
        <f t="shared" si="7"/>
        <v>0</v>
      </c>
      <c r="J75" s="206">
        <f t="shared" si="8"/>
        <v>0</v>
      </c>
    </row>
    <row r="76" spans="1:10" ht="15.75" x14ac:dyDescent="0.25">
      <c r="A76" s="2"/>
      <c r="B76" s="609">
        <f t="shared" si="9"/>
        <v>0</v>
      </c>
      <c r="C76" s="15"/>
      <c r="D76" s="165"/>
      <c r="E76" s="794"/>
      <c r="F76" s="67">
        <f t="shared" si="0"/>
        <v>0</v>
      </c>
      <c r="G76" s="68"/>
      <c r="H76" s="69"/>
      <c r="I76" s="793">
        <f t="shared" si="7"/>
        <v>0</v>
      </c>
      <c r="J76" s="206">
        <f t="shared" si="8"/>
        <v>0</v>
      </c>
    </row>
    <row r="77" spans="1:10" ht="15.75" x14ac:dyDescent="0.25">
      <c r="A77" s="2"/>
      <c r="B77" s="609">
        <f t="shared" si="9"/>
        <v>0</v>
      </c>
      <c r="C77" s="15"/>
      <c r="D77" s="165"/>
      <c r="E77" s="794"/>
      <c r="F77" s="67">
        <f t="shared" si="0"/>
        <v>0</v>
      </c>
      <c r="G77" s="68"/>
      <c r="H77" s="69"/>
      <c r="I77" s="793">
        <f t="shared" si="7"/>
        <v>0</v>
      </c>
      <c r="J77" s="206">
        <f t="shared" si="8"/>
        <v>0</v>
      </c>
    </row>
    <row r="78" spans="1:10" ht="15.75" x14ac:dyDescent="0.25">
      <c r="A78" s="2"/>
      <c r="B78" s="609">
        <f t="shared" si="9"/>
        <v>0</v>
      </c>
      <c r="C78" s="15"/>
      <c r="D78" s="165"/>
      <c r="E78" s="794"/>
      <c r="F78" s="67">
        <f t="shared" si="0"/>
        <v>0</v>
      </c>
      <c r="G78" s="68"/>
      <c r="H78" s="69"/>
      <c r="I78" s="793">
        <f t="shared" si="7"/>
        <v>0</v>
      </c>
      <c r="J78" s="206">
        <f t="shared" si="8"/>
        <v>0</v>
      </c>
    </row>
    <row r="79" spans="1:10" ht="15.75" x14ac:dyDescent="0.25">
      <c r="A79" s="2"/>
      <c r="B79" s="609">
        <f t="shared" si="9"/>
        <v>0</v>
      </c>
      <c r="C79" s="15"/>
      <c r="D79" s="165"/>
      <c r="E79" s="794"/>
      <c r="F79" s="67">
        <f t="shared" si="0"/>
        <v>0</v>
      </c>
      <c r="G79" s="68"/>
      <c r="H79" s="69"/>
      <c r="I79" s="793">
        <f t="shared" si="7"/>
        <v>0</v>
      </c>
      <c r="J79" s="206">
        <f t="shared" si="8"/>
        <v>0</v>
      </c>
    </row>
    <row r="80" spans="1:10" ht="15.75" x14ac:dyDescent="0.25">
      <c r="A80" s="2"/>
      <c r="B80" s="609">
        <f t="shared" si="9"/>
        <v>0</v>
      </c>
      <c r="C80" s="15"/>
      <c r="D80" s="165"/>
      <c r="E80" s="794"/>
      <c r="F80" s="67">
        <f t="shared" si="0"/>
        <v>0</v>
      </c>
      <c r="G80" s="68"/>
      <c r="H80" s="69"/>
      <c r="I80" s="793">
        <f t="shared" si="7"/>
        <v>0</v>
      </c>
      <c r="J80" s="206">
        <f t="shared" si="8"/>
        <v>0</v>
      </c>
    </row>
    <row r="81" spans="1:10" ht="15.75" x14ac:dyDescent="0.25">
      <c r="A81" s="2"/>
      <c r="B81" s="609">
        <f t="shared" si="9"/>
        <v>0</v>
      </c>
      <c r="C81" s="15"/>
      <c r="D81" s="165"/>
      <c r="E81" s="794"/>
      <c r="F81" s="67">
        <f t="shared" si="0"/>
        <v>0</v>
      </c>
      <c r="G81" s="68"/>
      <c r="H81" s="69"/>
      <c r="I81" s="793">
        <f t="shared" si="7"/>
        <v>0</v>
      </c>
      <c r="J81" s="206">
        <f t="shared" si="8"/>
        <v>0</v>
      </c>
    </row>
    <row r="82" spans="1:10" ht="15.75" x14ac:dyDescent="0.25">
      <c r="A82" s="2"/>
      <c r="B82" s="609">
        <f t="shared" si="9"/>
        <v>0</v>
      </c>
      <c r="C82" s="15"/>
      <c r="D82" s="165"/>
      <c r="E82" s="794"/>
      <c r="F82" s="67">
        <f t="shared" si="0"/>
        <v>0</v>
      </c>
      <c r="G82" s="68"/>
      <c r="H82" s="69"/>
      <c r="I82" s="793">
        <f t="shared" si="7"/>
        <v>0</v>
      </c>
      <c r="J82" s="206">
        <f t="shared" si="8"/>
        <v>0</v>
      </c>
    </row>
    <row r="83" spans="1:10" ht="15.75" x14ac:dyDescent="0.25">
      <c r="A83" s="2"/>
      <c r="B83" s="609">
        <f t="shared" si="9"/>
        <v>0</v>
      </c>
      <c r="C83" s="15"/>
      <c r="D83" s="165"/>
      <c r="E83" s="794"/>
      <c r="F83" s="67">
        <f t="shared" si="0"/>
        <v>0</v>
      </c>
      <c r="G83" s="68"/>
      <c r="H83" s="69"/>
      <c r="I83" s="793">
        <f t="shared" si="7"/>
        <v>0</v>
      </c>
      <c r="J83" s="206">
        <f t="shared" si="8"/>
        <v>0</v>
      </c>
    </row>
    <row r="84" spans="1:10" ht="15.75" x14ac:dyDescent="0.25">
      <c r="A84" s="2"/>
      <c r="B84" s="609">
        <f t="shared" si="9"/>
        <v>0</v>
      </c>
      <c r="C84" s="15"/>
      <c r="D84" s="165"/>
      <c r="E84" s="794"/>
      <c r="F84" s="67">
        <f t="shared" si="0"/>
        <v>0</v>
      </c>
      <c r="G84" s="68"/>
      <c r="H84" s="69"/>
      <c r="I84" s="793">
        <f t="shared" si="7"/>
        <v>0</v>
      </c>
      <c r="J84" s="206">
        <f t="shared" si="8"/>
        <v>0</v>
      </c>
    </row>
    <row r="85" spans="1:10" ht="15.75" x14ac:dyDescent="0.25">
      <c r="A85" s="2"/>
      <c r="B85" s="609">
        <f t="shared" si="9"/>
        <v>0</v>
      </c>
      <c r="C85" s="15"/>
      <c r="D85" s="165"/>
      <c r="E85" s="794"/>
      <c r="F85" s="67">
        <f t="shared" si="0"/>
        <v>0</v>
      </c>
      <c r="G85" s="68"/>
      <c r="H85" s="69"/>
      <c r="I85" s="793">
        <f t="shared" si="7"/>
        <v>0</v>
      </c>
      <c r="J85" s="206">
        <f t="shared" si="8"/>
        <v>0</v>
      </c>
    </row>
    <row r="86" spans="1:10" ht="15.75" x14ac:dyDescent="0.25">
      <c r="A86" s="2"/>
      <c r="B86" s="609">
        <f t="shared" si="9"/>
        <v>0</v>
      </c>
      <c r="C86" s="15"/>
      <c r="D86" s="165"/>
      <c r="E86" s="794"/>
      <c r="F86" s="67">
        <f t="shared" si="0"/>
        <v>0</v>
      </c>
      <c r="G86" s="68"/>
      <c r="H86" s="69"/>
      <c r="I86" s="793">
        <f t="shared" si="7"/>
        <v>0</v>
      </c>
      <c r="J86" s="206">
        <f t="shared" si="8"/>
        <v>0</v>
      </c>
    </row>
    <row r="87" spans="1:10" ht="15.75" x14ac:dyDescent="0.25">
      <c r="A87" s="2"/>
      <c r="B87" s="609">
        <f t="shared" si="9"/>
        <v>0</v>
      </c>
      <c r="C87" s="15"/>
      <c r="D87" s="165"/>
      <c r="E87" s="794"/>
      <c r="F87" s="67">
        <f t="shared" si="0"/>
        <v>0</v>
      </c>
      <c r="G87" s="68"/>
      <c r="H87" s="69"/>
      <c r="I87" s="793">
        <f t="shared" si="7"/>
        <v>0</v>
      </c>
      <c r="J87" s="206">
        <f t="shared" si="8"/>
        <v>0</v>
      </c>
    </row>
    <row r="88" spans="1:10" ht="15.75" x14ac:dyDescent="0.25">
      <c r="A88" s="2"/>
      <c r="B88" s="609">
        <f t="shared" si="9"/>
        <v>0</v>
      </c>
      <c r="C88" s="15"/>
      <c r="D88" s="165"/>
      <c r="E88" s="794"/>
      <c r="F88" s="67">
        <f t="shared" si="0"/>
        <v>0</v>
      </c>
      <c r="G88" s="68"/>
      <c r="H88" s="69"/>
      <c r="I88" s="793">
        <f t="shared" si="7"/>
        <v>0</v>
      </c>
      <c r="J88" s="206">
        <f t="shared" si="8"/>
        <v>0</v>
      </c>
    </row>
    <row r="89" spans="1:10" ht="15.75" x14ac:dyDescent="0.25">
      <c r="A89" s="2"/>
      <c r="B89" s="609">
        <f t="shared" si="9"/>
        <v>0</v>
      </c>
      <c r="C89" s="15"/>
      <c r="D89" s="165"/>
      <c r="E89" s="794"/>
      <c r="F89" s="67">
        <f t="shared" si="0"/>
        <v>0</v>
      </c>
      <c r="G89" s="68"/>
      <c r="H89" s="69"/>
      <c r="I89" s="793">
        <f t="shared" si="7"/>
        <v>0</v>
      </c>
      <c r="J89" s="206">
        <f t="shared" si="8"/>
        <v>0</v>
      </c>
    </row>
    <row r="90" spans="1:10" ht="15.75" x14ac:dyDescent="0.25">
      <c r="A90" s="2"/>
      <c r="B90" s="609">
        <f t="shared" si="9"/>
        <v>0</v>
      </c>
      <c r="C90" s="15"/>
      <c r="D90" s="165"/>
      <c r="E90" s="794"/>
      <c r="F90" s="67">
        <f t="shared" si="0"/>
        <v>0</v>
      </c>
      <c r="G90" s="68"/>
      <c r="H90" s="69"/>
      <c r="I90" s="793">
        <f t="shared" si="7"/>
        <v>0</v>
      </c>
      <c r="J90" s="206">
        <f t="shared" si="8"/>
        <v>0</v>
      </c>
    </row>
    <row r="91" spans="1:10" ht="15.75" x14ac:dyDescent="0.25">
      <c r="A91" s="2"/>
      <c r="B91" s="609">
        <f t="shared" si="9"/>
        <v>0</v>
      </c>
      <c r="C91" s="15"/>
      <c r="D91" s="165"/>
      <c r="E91" s="794"/>
      <c r="F91" s="67">
        <f t="shared" si="0"/>
        <v>0</v>
      </c>
      <c r="G91" s="68"/>
      <c r="H91" s="69"/>
      <c r="I91" s="793">
        <f t="shared" si="7"/>
        <v>0</v>
      </c>
      <c r="J91" s="206">
        <f t="shared" si="8"/>
        <v>0</v>
      </c>
    </row>
    <row r="92" spans="1:10" ht="15.75" x14ac:dyDescent="0.25">
      <c r="A92" s="2"/>
      <c r="B92" s="609">
        <f t="shared" si="9"/>
        <v>0</v>
      </c>
      <c r="C92" s="15"/>
      <c r="D92" s="165"/>
      <c r="E92" s="794"/>
      <c r="F92" s="67">
        <f t="shared" si="0"/>
        <v>0</v>
      </c>
      <c r="G92" s="68"/>
      <c r="H92" s="69"/>
      <c r="I92" s="793">
        <f t="shared" si="7"/>
        <v>0</v>
      </c>
      <c r="J92" s="206">
        <f t="shared" si="8"/>
        <v>0</v>
      </c>
    </row>
    <row r="93" spans="1:10" ht="15.75" x14ac:dyDescent="0.25">
      <c r="A93" s="2"/>
      <c r="B93" s="609">
        <f t="shared" si="9"/>
        <v>0</v>
      </c>
      <c r="C93" s="15"/>
      <c r="D93" s="165"/>
      <c r="E93" s="794"/>
      <c r="F93" s="67">
        <f t="shared" si="0"/>
        <v>0</v>
      </c>
      <c r="G93" s="68"/>
      <c r="H93" s="69"/>
      <c r="I93" s="79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3">
        <f>I64-F94</f>
        <v>0</v>
      </c>
      <c r="J94" s="206">
        <f>J64-C94</f>
        <v>0</v>
      </c>
    </row>
    <row r="95" spans="1:10" ht="17.25" thickTop="1" thickBot="1" x14ac:dyDescent="0.3">
      <c r="B95" s="609"/>
      <c r="C95" s="88">
        <f>SUM(C8:C94)</f>
        <v>0</v>
      </c>
      <c r="D95" s="686"/>
      <c r="E95" s="38"/>
      <c r="F95" s="5">
        <f>SUM(F8:F94)</f>
        <v>0</v>
      </c>
    </row>
    <row r="96" spans="1:10" ht="16.5" thickBot="1" x14ac:dyDescent="0.3">
      <c r="A96" s="51"/>
      <c r="B96" s="609"/>
      <c r="D96" s="68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54" t="s">
        <v>11</v>
      </c>
      <c r="D98" s="1655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9" t="s">
        <v>381</v>
      </c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94" t="s">
        <v>87</v>
      </c>
      <c r="B5" s="1595" t="s">
        <v>982</v>
      </c>
      <c r="C5" s="349">
        <v>168</v>
      </c>
      <c r="D5" s="129">
        <v>45297</v>
      </c>
      <c r="E5" s="666">
        <v>598.4</v>
      </c>
      <c r="F5" s="61">
        <v>20</v>
      </c>
      <c r="G5" s="101">
        <f>F35</f>
        <v>28.25</v>
      </c>
    </row>
    <row r="6" spans="1:9" x14ac:dyDescent="0.25">
      <c r="A6" s="1594"/>
      <c r="B6" s="1595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989</v>
      </c>
      <c r="H9" s="69">
        <v>170</v>
      </c>
      <c r="I9" s="101">
        <f>E4+E5+E6+E7-F9</f>
        <v>570.15</v>
      </c>
    </row>
    <row r="10" spans="1:9" x14ac:dyDescent="0.25">
      <c r="A10" s="182"/>
      <c r="B10" s="545">
        <f>B9-C9</f>
        <v>18</v>
      </c>
      <c r="C10" s="15"/>
      <c r="D10" s="67"/>
      <c r="E10" s="979"/>
      <c r="F10" s="67">
        <f t="shared" ref="F10:F32" si="0">D10</f>
        <v>0</v>
      </c>
      <c r="G10" s="844" t="s">
        <v>177</v>
      </c>
      <c r="H10" s="859"/>
      <c r="I10" s="542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67"/>
      <c r="E11" s="979"/>
      <c r="F11" s="67">
        <f t="shared" si="0"/>
        <v>0</v>
      </c>
      <c r="G11" s="844"/>
      <c r="H11" s="859"/>
      <c r="I11" s="980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67"/>
      <c r="E12" s="979"/>
      <c r="F12" s="67">
        <f t="shared" si="0"/>
        <v>0</v>
      </c>
      <c r="G12" s="844"/>
      <c r="H12" s="859"/>
      <c r="I12" s="980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67"/>
      <c r="E13" s="979"/>
      <c r="F13" s="67">
        <f t="shared" si="0"/>
        <v>0</v>
      </c>
      <c r="G13" s="844"/>
      <c r="H13" s="859"/>
      <c r="I13" s="980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67"/>
      <c r="E14" s="979"/>
      <c r="F14" s="67">
        <f t="shared" si="0"/>
        <v>0</v>
      </c>
      <c r="G14" s="844"/>
      <c r="H14" s="859"/>
      <c r="I14" s="980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67"/>
      <c r="E15" s="979"/>
      <c r="F15" s="67">
        <f t="shared" si="0"/>
        <v>0</v>
      </c>
      <c r="G15" s="844"/>
      <c r="H15" s="859"/>
      <c r="I15" s="980">
        <f t="shared" si="2"/>
        <v>570.15</v>
      </c>
    </row>
    <row r="16" spans="1:9" x14ac:dyDescent="0.25">
      <c r="B16" s="171">
        <f t="shared" si="1"/>
        <v>18</v>
      </c>
      <c r="C16" s="15"/>
      <c r="D16" s="67"/>
      <c r="E16" s="979"/>
      <c r="F16" s="67">
        <f t="shared" si="0"/>
        <v>0</v>
      </c>
      <c r="G16" s="844"/>
      <c r="H16" s="859"/>
      <c r="I16" s="980">
        <f t="shared" si="2"/>
        <v>570.15</v>
      </c>
    </row>
    <row r="17" spans="1:9" x14ac:dyDescent="0.25">
      <c r="B17" s="171">
        <f t="shared" si="1"/>
        <v>18</v>
      </c>
      <c r="C17" s="15"/>
      <c r="D17" s="67"/>
      <c r="E17" s="188"/>
      <c r="F17" s="67">
        <f t="shared" si="0"/>
        <v>0</v>
      </c>
      <c r="G17" s="68"/>
      <c r="H17" s="69"/>
      <c r="I17" s="980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67"/>
      <c r="E18" s="188"/>
      <c r="F18" s="67">
        <f t="shared" si="0"/>
        <v>0</v>
      </c>
      <c r="G18" s="68"/>
      <c r="H18" s="69"/>
      <c r="I18" s="980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67"/>
      <c r="E19" s="188"/>
      <c r="F19" s="67">
        <f t="shared" si="0"/>
        <v>0</v>
      </c>
      <c r="G19" s="68"/>
      <c r="H19" s="69"/>
      <c r="I19" s="980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67"/>
      <c r="E20" s="188"/>
      <c r="F20" s="67">
        <f t="shared" si="0"/>
        <v>0</v>
      </c>
      <c r="G20" s="68"/>
      <c r="H20" s="69"/>
      <c r="I20" s="980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67"/>
      <c r="E21" s="188"/>
      <c r="F21" s="67">
        <f t="shared" si="0"/>
        <v>0</v>
      </c>
      <c r="G21" s="68"/>
      <c r="H21" s="69"/>
      <c r="I21" s="980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67"/>
      <c r="E22" s="188"/>
      <c r="F22" s="67">
        <f t="shared" si="0"/>
        <v>0</v>
      </c>
      <c r="G22" s="68"/>
      <c r="H22" s="69"/>
      <c r="I22" s="980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67"/>
      <c r="E23" s="188"/>
      <c r="F23" s="67">
        <f t="shared" si="0"/>
        <v>0</v>
      </c>
      <c r="G23" s="68"/>
      <c r="H23" s="69"/>
      <c r="I23" s="980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67"/>
      <c r="E24" s="188"/>
      <c r="F24" s="67">
        <f t="shared" si="0"/>
        <v>0</v>
      </c>
      <c r="G24" s="68"/>
      <c r="H24" s="69"/>
      <c r="I24" s="980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67"/>
      <c r="E25" s="188"/>
      <c r="F25" s="67">
        <f t="shared" si="0"/>
        <v>0</v>
      </c>
      <c r="G25" s="68"/>
      <c r="H25" s="69"/>
      <c r="I25" s="980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67"/>
      <c r="E26" s="188"/>
      <c r="F26" s="67">
        <f t="shared" si="0"/>
        <v>0</v>
      </c>
      <c r="G26" s="68"/>
      <c r="H26" s="69"/>
      <c r="I26" s="980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67"/>
      <c r="E27" s="188"/>
      <c r="F27" s="67">
        <f t="shared" si="0"/>
        <v>0</v>
      </c>
      <c r="G27" s="68"/>
      <c r="H27" s="69"/>
      <c r="I27" s="980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67"/>
      <c r="E28" s="188"/>
      <c r="F28" s="67">
        <f t="shared" si="0"/>
        <v>0</v>
      </c>
      <c r="G28" s="68"/>
      <c r="H28" s="69"/>
      <c r="I28" s="980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67"/>
      <c r="E29" s="188"/>
      <c r="F29" s="67">
        <f t="shared" si="0"/>
        <v>0</v>
      </c>
      <c r="G29" s="68"/>
      <c r="H29" s="69"/>
      <c r="I29" s="980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67"/>
      <c r="E30" s="188"/>
      <c r="F30" s="67">
        <f t="shared" si="0"/>
        <v>0</v>
      </c>
      <c r="G30" s="68"/>
      <c r="H30" s="69"/>
      <c r="I30" s="980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80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80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80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98"/>
      <c r="B4" s="1661"/>
      <c r="C4" s="831"/>
      <c r="D4" s="820"/>
      <c r="E4" s="1183"/>
      <c r="F4" s="825"/>
      <c r="G4" s="416"/>
      <c r="H4" s="316"/>
    </row>
    <row r="5" spans="1:10" ht="15" customHeight="1" x14ac:dyDescent="0.25">
      <c r="A5" s="1598"/>
      <c r="B5" s="1662"/>
      <c r="C5" s="831"/>
      <c r="D5" s="1131"/>
      <c r="E5" s="1047"/>
      <c r="F5" s="1132"/>
      <c r="G5" s="316">
        <f>F56</f>
        <v>0</v>
      </c>
      <c r="H5" s="149">
        <f>E4+E5+E6+E7+E8-G5</f>
        <v>0</v>
      </c>
    </row>
    <row r="6" spans="1:10" ht="15" customHeight="1" x14ac:dyDescent="0.25">
      <c r="A6" s="1593" t="s">
        <v>52</v>
      </c>
      <c r="B6" s="1173" t="s">
        <v>313</v>
      </c>
      <c r="C6" s="123"/>
      <c r="D6" s="215"/>
      <c r="E6" s="76"/>
      <c r="F6" s="61"/>
    </row>
    <row r="7" spans="1:10" x14ac:dyDescent="0.25">
      <c r="A7" s="1593"/>
      <c r="B7" s="1184"/>
      <c r="C7" s="123"/>
      <c r="D7" s="130"/>
      <c r="E7" s="84"/>
      <c r="F7" s="71"/>
    </row>
    <row r="8" spans="1:10" ht="16.5" thickBot="1" x14ac:dyDescent="0.3">
      <c r="A8" s="1593"/>
      <c r="B8" s="834"/>
      <c r="E8" s="73"/>
      <c r="F8" s="71"/>
    </row>
    <row r="9" spans="1:10" ht="16.5" thickTop="1" thickBot="1" x14ac:dyDescent="0.3">
      <c r="B9" s="63" t="s">
        <v>7</v>
      </c>
      <c r="C9" s="604" t="s">
        <v>8</v>
      </c>
      <c r="D9" s="32" t="s">
        <v>3</v>
      </c>
      <c r="E9" s="1192" t="s">
        <v>2</v>
      </c>
      <c r="F9" s="1193" t="s">
        <v>9</v>
      </c>
      <c r="G9" s="1194" t="s">
        <v>15</v>
      </c>
      <c r="H9" s="1195"/>
      <c r="I9" s="803"/>
      <c r="J9" s="80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8"/>
      <c r="F10" s="870">
        <f t="shared" ref="F10:F55" si="0">D10</f>
        <v>0</v>
      </c>
      <c r="G10" s="844"/>
      <c r="H10" s="859"/>
      <c r="I10" s="1047">
        <f>E5+E4-F10+E6+E7+E8</f>
        <v>0</v>
      </c>
      <c r="J10" s="803"/>
    </row>
    <row r="11" spans="1:10" x14ac:dyDescent="0.25">
      <c r="A11" s="75"/>
      <c r="B11" s="171">
        <f t="shared" ref="B11:B54" si="1">B10-C11</f>
        <v>0</v>
      </c>
      <c r="C11" s="53"/>
      <c r="D11" s="67"/>
      <c r="E11" s="1018"/>
      <c r="F11" s="870">
        <f t="shared" si="0"/>
        <v>0</v>
      </c>
      <c r="G11" s="844"/>
      <c r="H11" s="859"/>
      <c r="I11" s="1047">
        <f>I10-F11</f>
        <v>0</v>
      </c>
      <c r="J11" s="803"/>
    </row>
    <row r="12" spans="1:10" x14ac:dyDescent="0.25">
      <c r="A12" s="12"/>
      <c r="B12" s="171">
        <f t="shared" si="1"/>
        <v>0</v>
      </c>
      <c r="C12" s="15"/>
      <c r="D12" s="67"/>
      <c r="E12" s="1018"/>
      <c r="F12" s="870">
        <f t="shared" si="0"/>
        <v>0</v>
      </c>
      <c r="G12" s="844"/>
      <c r="H12" s="859"/>
      <c r="I12" s="1047">
        <f t="shared" ref="I12:I55" si="2">I11-F12</f>
        <v>0</v>
      </c>
      <c r="J12" s="80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8"/>
      <c r="F13" s="870">
        <f t="shared" si="0"/>
        <v>0</v>
      </c>
      <c r="G13" s="844"/>
      <c r="H13" s="859"/>
      <c r="I13" s="1047">
        <f t="shared" si="2"/>
        <v>0</v>
      </c>
      <c r="J13" s="803"/>
    </row>
    <row r="14" spans="1:10" x14ac:dyDescent="0.25">
      <c r="A14" s="75"/>
      <c r="B14" s="171">
        <f t="shared" si="1"/>
        <v>0</v>
      </c>
      <c r="C14" s="15"/>
      <c r="D14" s="67"/>
      <c r="E14" s="1018"/>
      <c r="F14" s="870">
        <f t="shared" si="0"/>
        <v>0</v>
      </c>
      <c r="G14" s="844"/>
      <c r="H14" s="859"/>
      <c r="I14" s="1047">
        <f t="shared" si="2"/>
        <v>0</v>
      </c>
      <c r="J14" s="803"/>
    </row>
    <row r="15" spans="1:10" x14ac:dyDescent="0.25">
      <c r="A15" s="12"/>
      <c r="B15" s="171">
        <f t="shared" si="1"/>
        <v>0</v>
      </c>
      <c r="C15" s="15"/>
      <c r="D15" s="67"/>
      <c r="E15" s="1018"/>
      <c r="F15" s="870">
        <f t="shared" si="0"/>
        <v>0</v>
      </c>
      <c r="G15" s="844"/>
      <c r="H15" s="859"/>
      <c r="I15" s="1047">
        <f t="shared" si="2"/>
        <v>0</v>
      </c>
      <c r="J15" s="803"/>
    </row>
    <row r="16" spans="1:10" x14ac:dyDescent="0.25">
      <c r="B16" s="171">
        <f t="shared" si="1"/>
        <v>0</v>
      </c>
      <c r="C16" s="15"/>
      <c r="D16" s="67"/>
      <c r="E16" s="1018"/>
      <c r="F16" s="870">
        <f t="shared" si="0"/>
        <v>0</v>
      </c>
      <c r="G16" s="844"/>
      <c r="H16" s="859"/>
      <c r="I16" s="1047">
        <f t="shared" si="2"/>
        <v>0</v>
      </c>
      <c r="J16" s="803"/>
    </row>
    <row r="17" spans="2:10" x14ac:dyDescent="0.25">
      <c r="B17" s="171">
        <f t="shared" si="1"/>
        <v>0</v>
      </c>
      <c r="C17" s="15"/>
      <c r="D17" s="67"/>
      <c r="E17" s="1018"/>
      <c r="F17" s="870">
        <f t="shared" si="0"/>
        <v>0</v>
      </c>
      <c r="G17" s="844"/>
      <c r="H17" s="859"/>
      <c r="I17" s="1047">
        <f t="shared" si="2"/>
        <v>0</v>
      </c>
      <c r="J17" s="803"/>
    </row>
    <row r="18" spans="2:10" x14ac:dyDescent="0.25">
      <c r="B18" s="171">
        <f t="shared" si="1"/>
        <v>0</v>
      </c>
      <c r="C18" s="15"/>
      <c r="D18" s="67"/>
      <c r="E18" s="1018"/>
      <c r="F18" s="870">
        <f t="shared" si="0"/>
        <v>0</v>
      </c>
      <c r="G18" s="844"/>
      <c r="H18" s="859"/>
      <c r="I18" s="1047">
        <f t="shared" si="2"/>
        <v>0</v>
      </c>
      <c r="J18" s="80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91" t="s">
        <v>11</v>
      </c>
      <c r="D61" s="159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I1" workbookViewId="0">
      <selection activeCell="L17" sqref="L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96" t="s">
        <v>369</v>
      </c>
      <c r="B1" s="1596"/>
      <c r="C1" s="1596"/>
      <c r="D1" s="1596"/>
      <c r="E1" s="1596"/>
      <c r="F1" s="1596"/>
      <c r="G1" s="1596"/>
      <c r="H1" s="11">
        <v>1</v>
      </c>
      <c r="K1" s="1589" t="s">
        <v>381</v>
      </c>
      <c r="L1" s="1589"/>
      <c r="M1" s="1589"/>
      <c r="N1" s="1589"/>
      <c r="O1" s="1589"/>
      <c r="P1" s="1589"/>
      <c r="Q1" s="15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98"/>
      <c r="B4" s="1663" t="s">
        <v>83</v>
      </c>
      <c r="C4" s="123"/>
      <c r="D4" s="129"/>
      <c r="E4" s="119"/>
      <c r="F4" s="71"/>
      <c r="G4" s="47"/>
      <c r="H4" s="5"/>
      <c r="K4" s="1598"/>
      <c r="L4" s="1663" t="s">
        <v>83</v>
      </c>
      <c r="M4" s="123"/>
      <c r="N4" s="129"/>
      <c r="O4" s="119"/>
      <c r="P4" s="71"/>
      <c r="Q4" s="47"/>
      <c r="R4" s="5"/>
    </row>
    <row r="5" spans="1:19" ht="15" customHeight="1" x14ac:dyDescent="0.25">
      <c r="A5" s="1598"/>
      <c r="B5" s="1664"/>
      <c r="C5" s="123">
        <v>93</v>
      </c>
      <c r="D5" s="215">
        <v>45257</v>
      </c>
      <c r="E5" s="76">
        <v>1175.79</v>
      </c>
      <c r="F5" s="61">
        <v>46</v>
      </c>
      <c r="K5" s="1598"/>
      <c r="L5" s="1664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632" t="s">
        <v>254</v>
      </c>
      <c r="B6" s="1664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632" t="s">
        <v>254</v>
      </c>
      <c r="L6" s="1664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632"/>
      <c r="B7" s="603"/>
      <c r="C7" s="123"/>
      <c r="D7" s="215"/>
      <c r="E7" s="76"/>
      <c r="F7" s="61"/>
      <c r="K7" s="1632"/>
      <c r="L7" s="1360"/>
      <c r="M7" s="123"/>
      <c r="N7" s="215"/>
      <c r="O7" s="76"/>
      <c r="P7" s="61"/>
    </row>
    <row r="8" spans="1:19" ht="16.5" thickBot="1" x14ac:dyDescent="0.3">
      <c r="A8" s="466"/>
      <c r="B8" s="603"/>
      <c r="C8" s="123"/>
      <c r="D8" s="215"/>
      <c r="E8" s="76"/>
      <c r="F8" s="61"/>
      <c r="K8" s="1359"/>
      <c r="L8" s="1360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10">
        <f>P4+P5-M10+P6+P7+P8</f>
        <v>85</v>
      </c>
      <c r="M10" s="989">
        <v>15</v>
      </c>
      <c r="N10" s="870">
        <v>519.20000000000005</v>
      </c>
      <c r="O10" s="1018">
        <v>45284</v>
      </c>
      <c r="P10" s="870">
        <f t="shared" ref="P10:P55" si="1">N10</f>
        <v>519.20000000000005</v>
      </c>
      <c r="Q10" s="844" t="s">
        <v>878</v>
      </c>
      <c r="R10" s="859">
        <v>0</v>
      </c>
      <c r="S10" s="1047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674</v>
      </c>
      <c r="H11" s="69">
        <v>0</v>
      </c>
      <c r="I11" s="76">
        <f>I10-F11</f>
        <v>1125.45</v>
      </c>
      <c r="K11" s="75"/>
      <c r="L11" s="1048">
        <f t="shared" ref="L11:L54" si="3">L10-M11</f>
        <v>75</v>
      </c>
      <c r="M11" s="989">
        <v>10</v>
      </c>
      <c r="N11" s="870">
        <v>324.16000000000003</v>
      </c>
      <c r="O11" s="1018">
        <v>45288</v>
      </c>
      <c r="P11" s="870">
        <f t="shared" si="1"/>
        <v>324.16000000000003</v>
      </c>
      <c r="Q11" s="844" t="s">
        <v>900</v>
      </c>
      <c r="R11" s="859">
        <v>0</v>
      </c>
      <c r="S11" s="1047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683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906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689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918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699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919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704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929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724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973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727</v>
      </c>
      <c r="H17" s="69">
        <v>0</v>
      </c>
      <c r="I17" s="76">
        <f t="shared" si="4"/>
        <v>593.53000000000009</v>
      </c>
      <c r="L17" s="545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548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753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791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781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28"/>
      <c r="H22" s="1429"/>
      <c r="I22" s="1456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28"/>
      <c r="H23" s="1429"/>
      <c r="I23" s="1456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28"/>
      <c r="H24" s="1429"/>
      <c r="I24" s="1456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28"/>
      <c r="H25" s="1429"/>
      <c r="I25" s="1456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4">
        <f t="shared" si="2"/>
        <v>0</v>
      </c>
      <c r="C26" s="15"/>
      <c r="D26" s="67"/>
      <c r="E26" s="229"/>
      <c r="F26" s="67">
        <f t="shared" si="0"/>
        <v>0</v>
      </c>
      <c r="G26" s="1428"/>
      <c r="H26" s="1429"/>
      <c r="I26" s="1476">
        <f t="shared" si="4"/>
        <v>-1.6599999999998829</v>
      </c>
      <c r="L26" s="1367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5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91" t="s">
        <v>11</v>
      </c>
      <c r="D61" s="1592"/>
      <c r="E61" s="56">
        <f>E5+E6+E7+E8-F56</f>
        <v>-1.6600000000000819</v>
      </c>
      <c r="L61" s="89"/>
      <c r="M61" s="1591" t="s">
        <v>11</v>
      </c>
      <c r="N61" s="1592"/>
      <c r="O61" s="56">
        <f>O5+O6+O7+O8-P56</f>
        <v>1297.06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U30" sqref="U30:V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96" t="s">
        <v>369</v>
      </c>
      <c r="B1" s="1596"/>
      <c r="C1" s="1596"/>
      <c r="D1" s="1596"/>
      <c r="E1" s="1596"/>
      <c r="F1" s="1596"/>
      <c r="G1" s="1596"/>
      <c r="H1" s="1596"/>
      <c r="I1" s="1596"/>
      <c r="J1" s="11">
        <v>1</v>
      </c>
      <c r="M1" s="1589" t="s">
        <v>381</v>
      </c>
      <c r="N1" s="1589"/>
      <c r="O1" s="1589"/>
      <c r="P1" s="1589"/>
      <c r="Q1" s="1589"/>
      <c r="R1" s="1589"/>
      <c r="S1" s="1589"/>
      <c r="T1" s="1589"/>
      <c r="U1" s="158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593" t="s">
        <v>82</v>
      </c>
      <c r="B5" s="1665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593" t="s">
        <v>82</v>
      </c>
      <c r="N5" s="1665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593"/>
      <c r="B6" s="1665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593"/>
      <c r="N6" s="1665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0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7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264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779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266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784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269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800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276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803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275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824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280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850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281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860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862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287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878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290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879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298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893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5">
        <v>5</v>
      </c>
      <c r="D21" s="870">
        <f t="shared" si="0"/>
        <v>22.7</v>
      </c>
      <c r="E21" s="1011">
        <v>45243</v>
      </c>
      <c r="F21" s="870">
        <f t="shared" si="1"/>
        <v>22.7</v>
      </c>
      <c r="G21" s="844" t="s">
        <v>301</v>
      </c>
      <c r="H21" s="859">
        <v>50</v>
      </c>
      <c r="I21" s="824">
        <f t="shared" si="6"/>
        <v>5043.9399999999996</v>
      </c>
      <c r="J21" s="825">
        <f t="shared" si="7"/>
        <v>1111</v>
      </c>
      <c r="K21" s="59">
        <f t="shared" si="4"/>
        <v>1135</v>
      </c>
      <c r="N21" s="128">
        <v>4.54</v>
      </c>
      <c r="O21" s="825">
        <v>3</v>
      </c>
      <c r="P21" s="870">
        <f t="shared" si="10"/>
        <v>13.620000000000001</v>
      </c>
      <c r="Q21" s="1011">
        <v>45289</v>
      </c>
      <c r="R21" s="870">
        <f t="shared" si="11"/>
        <v>13.620000000000001</v>
      </c>
      <c r="S21" s="844" t="s">
        <v>921</v>
      </c>
      <c r="T21" s="859">
        <v>50</v>
      </c>
      <c r="U21" s="824">
        <f t="shared" si="8"/>
        <v>3609.3000000000015</v>
      </c>
      <c r="V21" s="82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5">
        <v>30</v>
      </c>
      <c r="D22" s="870">
        <f t="shared" si="0"/>
        <v>136.19999999999999</v>
      </c>
      <c r="E22" s="1011">
        <v>45243</v>
      </c>
      <c r="F22" s="870">
        <f t="shared" si="1"/>
        <v>136.19999999999999</v>
      </c>
      <c r="G22" s="844" t="s">
        <v>304</v>
      </c>
      <c r="H22" s="859">
        <v>0</v>
      </c>
      <c r="I22" s="824">
        <f t="shared" si="6"/>
        <v>4907.74</v>
      </c>
      <c r="J22" s="825">
        <f t="shared" si="7"/>
        <v>1081</v>
      </c>
      <c r="K22" s="59">
        <f t="shared" si="4"/>
        <v>0</v>
      </c>
      <c r="N22" s="128">
        <v>4.54</v>
      </c>
      <c r="O22" s="825">
        <v>20</v>
      </c>
      <c r="P22" s="870">
        <f t="shared" si="10"/>
        <v>90.8</v>
      </c>
      <c r="Q22" s="1011">
        <v>45290</v>
      </c>
      <c r="R22" s="870">
        <f t="shared" si="11"/>
        <v>90.8</v>
      </c>
      <c r="S22" s="844" t="s">
        <v>924</v>
      </c>
      <c r="T22" s="859">
        <v>50</v>
      </c>
      <c r="U22" s="824">
        <f t="shared" si="8"/>
        <v>3518.5000000000014</v>
      </c>
      <c r="V22" s="82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90">
        <v>2</v>
      </c>
      <c r="D23" s="870">
        <f t="shared" si="0"/>
        <v>9.08</v>
      </c>
      <c r="E23" s="1011">
        <v>45244</v>
      </c>
      <c r="F23" s="870">
        <f t="shared" si="1"/>
        <v>9.08</v>
      </c>
      <c r="G23" s="844" t="s">
        <v>311</v>
      </c>
      <c r="H23" s="859">
        <v>50</v>
      </c>
      <c r="I23" s="824">
        <f t="shared" si="6"/>
        <v>4898.66</v>
      </c>
      <c r="J23" s="825">
        <f t="shared" si="7"/>
        <v>1079</v>
      </c>
      <c r="K23" s="59">
        <f t="shared" si="4"/>
        <v>454</v>
      </c>
      <c r="N23" s="128">
        <v>4.54</v>
      </c>
      <c r="O23" s="990">
        <v>20</v>
      </c>
      <c r="P23" s="870">
        <f t="shared" si="10"/>
        <v>90.8</v>
      </c>
      <c r="Q23" s="1011">
        <v>45290</v>
      </c>
      <c r="R23" s="870">
        <f t="shared" si="11"/>
        <v>90.8</v>
      </c>
      <c r="S23" s="844" t="s">
        <v>929</v>
      </c>
      <c r="T23" s="859">
        <v>50</v>
      </c>
      <c r="U23" s="824">
        <f t="shared" si="8"/>
        <v>3427.7000000000012</v>
      </c>
      <c r="V23" s="82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90">
        <v>40</v>
      </c>
      <c r="D24" s="870">
        <f t="shared" si="0"/>
        <v>181.6</v>
      </c>
      <c r="E24" s="1011">
        <v>45245</v>
      </c>
      <c r="F24" s="870">
        <f t="shared" si="1"/>
        <v>181.6</v>
      </c>
      <c r="G24" s="844" t="s">
        <v>317</v>
      </c>
      <c r="H24" s="859">
        <v>0</v>
      </c>
      <c r="I24" s="824">
        <f t="shared" si="6"/>
        <v>4717.0599999999995</v>
      </c>
      <c r="J24" s="825">
        <f t="shared" si="7"/>
        <v>1039</v>
      </c>
      <c r="K24" s="59">
        <f t="shared" si="4"/>
        <v>0</v>
      </c>
      <c r="N24" s="128">
        <v>4.54</v>
      </c>
      <c r="O24" s="990">
        <v>50</v>
      </c>
      <c r="P24" s="870">
        <f t="shared" si="10"/>
        <v>227</v>
      </c>
      <c r="Q24" s="1011">
        <v>45291</v>
      </c>
      <c r="R24" s="870">
        <f t="shared" si="11"/>
        <v>227</v>
      </c>
      <c r="S24" s="844" t="s">
        <v>934</v>
      </c>
      <c r="T24" s="859">
        <v>50</v>
      </c>
      <c r="U24" s="824">
        <f t="shared" si="8"/>
        <v>3200.7000000000012</v>
      </c>
      <c r="V24" s="82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90">
        <v>40</v>
      </c>
      <c r="D25" s="870">
        <f t="shared" si="0"/>
        <v>181.6</v>
      </c>
      <c r="E25" s="1011">
        <v>45245</v>
      </c>
      <c r="F25" s="870">
        <f t="shared" si="1"/>
        <v>181.6</v>
      </c>
      <c r="G25" s="844" t="s">
        <v>320</v>
      </c>
      <c r="H25" s="859">
        <v>0</v>
      </c>
      <c r="I25" s="824">
        <f t="shared" si="6"/>
        <v>4535.4599999999991</v>
      </c>
      <c r="J25" s="825">
        <f t="shared" si="7"/>
        <v>999</v>
      </c>
      <c r="K25" s="59">
        <f t="shared" si="4"/>
        <v>0</v>
      </c>
      <c r="N25" s="128">
        <v>4.54</v>
      </c>
      <c r="O25" s="990">
        <v>20</v>
      </c>
      <c r="P25" s="870">
        <f t="shared" si="10"/>
        <v>90.8</v>
      </c>
      <c r="Q25" s="1011">
        <v>45291</v>
      </c>
      <c r="R25" s="870">
        <f t="shared" si="11"/>
        <v>90.8</v>
      </c>
      <c r="S25" s="844" t="s">
        <v>935</v>
      </c>
      <c r="T25" s="859">
        <v>0</v>
      </c>
      <c r="U25" s="824">
        <f t="shared" si="8"/>
        <v>3109.900000000001</v>
      </c>
      <c r="V25" s="82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90">
        <v>40</v>
      </c>
      <c r="D26" s="870">
        <f t="shared" si="0"/>
        <v>181.6</v>
      </c>
      <c r="E26" s="1011">
        <v>45246</v>
      </c>
      <c r="F26" s="870">
        <f t="shared" si="1"/>
        <v>181.6</v>
      </c>
      <c r="G26" s="844" t="s">
        <v>321</v>
      </c>
      <c r="H26" s="859">
        <v>0</v>
      </c>
      <c r="I26" s="824">
        <f t="shared" si="6"/>
        <v>4353.8599999999988</v>
      </c>
      <c r="J26" s="825">
        <f t="shared" si="7"/>
        <v>959</v>
      </c>
      <c r="K26" s="59">
        <f t="shared" si="4"/>
        <v>0</v>
      </c>
      <c r="N26" s="128">
        <v>4.54</v>
      </c>
      <c r="O26" s="990">
        <v>5</v>
      </c>
      <c r="P26" s="870">
        <f t="shared" si="10"/>
        <v>22.7</v>
      </c>
      <c r="Q26" s="1011">
        <v>45294</v>
      </c>
      <c r="R26" s="870">
        <f t="shared" si="11"/>
        <v>22.7</v>
      </c>
      <c r="S26" s="844" t="s">
        <v>947</v>
      </c>
      <c r="T26" s="859">
        <v>50</v>
      </c>
      <c r="U26" s="824">
        <f t="shared" si="8"/>
        <v>3087.2000000000012</v>
      </c>
      <c r="V26" s="82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322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946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323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961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326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973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330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14">
        <f t="shared" si="8"/>
        <v>2587.8000000000015</v>
      </c>
      <c r="V30" s="552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332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335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337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338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340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0">
        <f t="shared" si="0"/>
        <v>127.12</v>
      </c>
      <c r="E36" s="820">
        <v>45251</v>
      </c>
      <c r="F36" s="870">
        <f t="shared" si="12"/>
        <v>127.12</v>
      </c>
      <c r="G36" s="844" t="s">
        <v>344</v>
      </c>
      <c r="H36" s="859">
        <v>0</v>
      </c>
      <c r="I36" s="824">
        <f t="shared" si="6"/>
        <v>3504.8799999999997</v>
      </c>
      <c r="J36" s="825">
        <f t="shared" si="7"/>
        <v>772</v>
      </c>
      <c r="K36" s="59">
        <f t="shared" si="4"/>
        <v>0</v>
      </c>
      <c r="N36" s="128">
        <v>4.54</v>
      </c>
      <c r="O36" s="15"/>
      <c r="P36" s="870">
        <f t="shared" si="10"/>
        <v>0</v>
      </c>
      <c r="Q36" s="820"/>
      <c r="R36" s="870">
        <f t="shared" si="13"/>
        <v>0</v>
      </c>
      <c r="S36" s="844"/>
      <c r="T36" s="859"/>
      <c r="U36" s="824">
        <f t="shared" si="8"/>
        <v>2587.8000000000015</v>
      </c>
      <c r="V36" s="82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0">
        <f t="shared" si="0"/>
        <v>136.19999999999999</v>
      </c>
      <c r="E37" s="820">
        <v>45252</v>
      </c>
      <c r="F37" s="870">
        <f t="shared" si="12"/>
        <v>136.19999999999999</v>
      </c>
      <c r="G37" s="844" t="s">
        <v>348</v>
      </c>
      <c r="H37" s="859">
        <v>0</v>
      </c>
      <c r="I37" s="824">
        <f t="shared" si="6"/>
        <v>3368.68</v>
      </c>
      <c r="J37" s="825">
        <f t="shared" si="7"/>
        <v>742</v>
      </c>
      <c r="K37" s="59">
        <f t="shared" si="4"/>
        <v>0</v>
      </c>
      <c r="M37" s="73"/>
      <c r="N37" s="1231">
        <v>4.54</v>
      </c>
      <c r="O37" s="990"/>
      <c r="P37" s="870">
        <f t="shared" si="10"/>
        <v>0</v>
      </c>
      <c r="Q37" s="820"/>
      <c r="R37" s="870">
        <f t="shared" si="13"/>
        <v>0</v>
      </c>
      <c r="S37" s="844"/>
      <c r="T37" s="859"/>
      <c r="U37" s="824">
        <f t="shared" si="8"/>
        <v>2587.8000000000015</v>
      </c>
      <c r="V37" s="825">
        <f t="shared" si="9"/>
        <v>570</v>
      </c>
      <c r="W37" s="988">
        <f t="shared" si="5"/>
        <v>0</v>
      </c>
    </row>
    <row r="38" spans="1:23" x14ac:dyDescent="0.25">
      <c r="B38" s="128">
        <v>4.54</v>
      </c>
      <c r="C38" s="15">
        <v>3</v>
      </c>
      <c r="D38" s="870">
        <f t="shared" si="0"/>
        <v>13.620000000000001</v>
      </c>
      <c r="E38" s="820">
        <v>45252</v>
      </c>
      <c r="F38" s="870">
        <f t="shared" si="12"/>
        <v>13.620000000000001</v>
      </c>
      <c r="G38" s="844" t="s">
        <v>350</v>
      </c>
      <c r="H38" s="859">
        <v>50</v>
      </c>
      <c r="I38" s="824">
        <f t="shared" si="6"/>
        <v>3355.06</v>
      </c>
      <c r="J38" s="825">
        <f t="shared" si="7"/>
        <v>739</v>
      </c>
      <c r="K38" s="59">
        <f t="shared" si="4"/>
        <v>681</v>
      </c>
      <c r="N38" s="1231">
        <v>4.54</v>
      </c>
      <c r="O38" s="990"/>
      <c r="P38" s="870">
        <f t="shared" si="10"/>
        <v>0</v>
      </c>
      <c r="Q38" s="820"/>
      <c r="R38" s="870">
        <f t="shared" si="13"/>
        <v>0</v>
      </c>
      <c r="S38" s="844"/>
      <c r="T38" s="859"/>
      <c r="U38" s="824">
        <f t="shared" si="8"/>
        <v>2587.8000000000015</v>
      </c>
      <c r="V38" s="825">
        <f t="shared" si="9"/>
        <v>570</v>
      </c>
      <c r="W38" s="988">
        <f t="shared" si="5"/>
        <v>0</v>
      </c>
    </row>
    <row r="39" spans="1:23" x14ac:dyDescent="0.25">
      <c r="B39" s="128">
        <v>4.54</v>
      </c>
      <c r="C39" s="15">
        <v>60</v>
      </c>
      <c r="D39" s="870">
        <f t="shared" si="0"/>
        <v>272.39999999999998</v>
      </c>
      <c r="E39" s="1011">
        <v>45253</v>
      </c>
      <c r="F39" s="870">
        <f t="shared" si="12"/>
        <v>272.39999999999998</v>
      </c>
      <c r="G39" s="844" t="s">
        <v>351</v>
      </c>
      <c r="H39" s="859">
        <v>50</v>
      </c>
      <c r="I39" s="824">
        <f t="shared" si="6"/>
        <v>3082.66</v>
      </c>
      <c r="J39" s="825">
        <f t="shared" si="7"/>
        <v>679</v>
      </c>
      <c r="K39" s="59">
        <f t="shared" si="4"/>
        <v>13619.999999999998</v>
      </c>
      <c r="N39" s="1231">
        <v>4.54</v>
      </c>
      <c r="O39" s="990"/>
      <c r="P39" s="870">
        <f t="shared" si="10"/>
        <v>0</v>
      </c>
      <c r="Q39" s="1011"/>
      <c r="R39" s="870">
        <f t="shared" si="13"/>
        <v>0</v>
      </c>
      <c r="S39" s="844"/>
      <c r="T39" s="859"/>
      <c r="U39" s="824">
        <f t="shared" si="8"/>
        <v>2587.8000000000015</v>
      </c>
      <c r="V39" s="825">
        <f t="shared" si="9"/>
        <v>570</v>
      </c>
      <c r="W39" s="988">
        <f t="shared" si="5"/>
        <v>0</v>
      </c>
    </row>
    <row r="40" spans="1:23" x14ac:dyDescent="0.25">
      <c r="B40" s="128">
        <v>4.54</v>
      </c>
      <c r="C40" s="15">
        <v>60</v>
      </c>
      <c r="D40" s="870">
        <f t="shared" si="0"/>
        <v>272.39999999999998</v>
      </c>
      <c r="E40" s="1011">
        <v>45254</v>
      </c>
      <c r="F40" s="870">
        <f t="shared" si="12"/>
        <v>272.39999999999998</v>
      </c>
      <c r="G40" s="844" t="s">
        <v>360</v>
      </c>
      <c r="H40" s="859">
        <v>50</v>
      </c>
      <c r="I40" s="824">
        <f t="shared" si="6"/>
        <v>2810.2599999999998</v>
      </c>
      <c r="J40" s="825">
        <f t="shared" si="7"/>
        <v>619</v>
      </c>
      <c r="K40" s="59">
        <f t="shared" si="4"/>
        <v>13619.999999999998</v>
      </c>
      <c r="N40" s="1231">
        <v>4.54</v>
      </c>
      <c r="O40" s="990"/>
      <c r="P40" s="870">
        <f t="shared" si="10"/>
        <v>0</v>
      </c>
      <c r="Q40" s="1011"/>
      <c r="R40" s="870">
        <f t="shared" si="13"/>
        <v>0</v>
      </c>
      <c r="S40" s="844"/>
      <c r="T40" s="859"/>
      <c r="U40" s="824">
        <f t="shared" si="8"/>
        <v>2587.8000000000015</v>
      </c>
      <c r="V40" s="825">
        <f t="shared" si="9"/>
        <v>570</v>
      </c>
      <c r="W40" s="988">
        <f t="shared" si="5"/>
        <v>0</v>
      </c>
    </row>
    <row r="41" spans="1:23" x14ac:dyDescent="0.25">
      <c r="B41" s="128">
        <v>4.54</v>
      </c>
      <c r="C41" s="15">
        <v>30</v>
      </c>
      <c r="D41" s="870">
        <f t="shared" si="0"/>
        <v>136.19999999999999</v>
      </c>
      <c r="E41" s="1011">
        <v>45255</v>
      </c>
      <c r="F41" s="870">
        <f t="shared" si="12"/>
        <v>136.19999999999999</v>
      </c>
      <c r="G41" s="844" t="s">
        <v>363</v>
      </c>
      <c r="H41" s="859">
        <v>50</v>
      </c>
      <c r="I41" s="824">
        <f t="shared" si="6"/>
        <v>2674.06</v>
      </c>
      <c r="J41" s="825">
        <f t="shared" si="7"/>
        <v>589</v>
      </c>
      <c r="K41" s="59">
        <f t="shared" si="4"/>
        <v>6809.9999999999991</v>
      </c>
      <c r="N41" s="1231">
        <v>4.54</v>
      </c>
      <c r="O41" s="990"/>
      <c r="P41" s="870">
        <f t="shared" si="10"/>
        <v>0</v>
      </c>
      <c r="Q41" s="1011"/>
      <c r="R41" s="870">
        <f t="shared" si="13"/>
        <v>0</v>
      </c>
      <c r="S41" s="844"/>
      <c r="T41" s="859"/>
      <c r="U41" s="824">
        <f t="shared" si="8"/>
        <v>2587.8000000000015</v>
      </c>
      <c r="V41" s="825">
        <f t="shared" si="9"/>
        <v>570</v>
      </c>
      <c r="W41" s="988">
        <f t="shared" si="5"/>
        <v>0</v>
      </c>
    </row>
    <row r="42" spans="1:23" x14ac:dyDescent="0.25">
      <c r="B42" s="128">
        <v>4.54</v>
      </c>
      <c r="C42" s="1190"/>
      <c r="D42" s="870">
        <f t="shared" si="0"/>
        <v>0</v>
      </c>
      <c r="E42" s="1011"/>
      <c r="F42" s="870">
        <f t="shared" si="12"/>
        <v>0</v>
      </c>
      <c r="G42" s="844"/>
      <c r="H42" s="859"/>
      <c r="I42" s="614">
        <f t="shared" si="6"/>
        <v>2674.06</v>
      </c>
      <c r="J42" s="552">
        <f t="shared" si="7"/>
        <v>589</v>
      </c>
      <c r="K42" s="59">
        <f t="shared" si="4"/>
        <v>0</v>
      </c>
      <c r="N42" s="1231">
        <v>4.54</v>
      </c>
      <c r="O42" s="990"/>
      <c r="P42" s="870">
        <f t="shared" si="10"/>
        <v>0</v>
      </c>
      <c r="Q42" s="1011"/>
      <c r="R42" s="870">
        <f t="shared" si="13"/>
        <v>0</v>
      </c>
      <c r="S42" s="844"/>
      <c r="T42" s="859"/>
      <c r="U42" s="824">
        <f t="shared" si="8"/>
        <v>2587.8000000000015</v>
      </c>
      <c r="V42" s="825">
        <f t="shared" si="9"/>
        <v>570</v>
      </c>
      <c r="W42" s="988">
        <f t="shared" si="5"/>
        <v>0</v>
      </c>
    </row>
    <row r="43" spans="1:23" x14ac:dyDescent="0.25">
      <c r="B43" s="128">
        <v>4.54</v>
      </c>
      <c r="C43" s="15">
        <v>30</v>
      </c>
      <c r="D43" s="1162">
        <f t="shared" si="0"/>
        <v>136.19999999999999</v>
      </c>
      <c r="E43" s="1161">
        <v>45257</v>
      </c>
      <c r="F43" s="1162">
        <f t="shared" si="12"/>
        <v>136.19999999999999</v>
      </c>
      <c r="G43" s="1158" t="s">
        <v>555</v>
      </c>
      <c r="H43" s="1159">
        <v>50</v>
      </c>
      <c r="I43" s="824">
        <f t="shared" si="6"/>
        <v>2537.86</v>
      </c>
      <c r="J43" s="825">
        <f>J42-C43</f>
        <v>559</v>
      </c>
      <c r="K43" s="59">
        <f t="shared" si="4"/>
        <v>6809.9999999999991</v>
      </c>
      <c r="N43" s="1231">
        <v>4.54</v>
      </c>
      <c r="O43" s="990"/>
      <c r="P43" s="870">
        <f t="shared" si="10"/>
        <v>0</v>
      </c>
      <c r="Q43" s="1011"/>
      <c r="R43" s="870">
        <f t="shared" si="13"/>
        <v>0</v>
      </c>
      <c r="S43" s="844"/>
      <c r="T43" s="859"/>
      <c r="U43" s="824">
        <f t="shared" si="8"/>
        <v>2587.8000000000015</v>
      </c>
      <c r="V43" s="825">
        <f>V42-O43</f>
        <v>570</v>
      </c>
      <c r="W43" s="988">
        <f t="shared" si="5"/>
        <v>0</v>
      </c>
    </row>
    <row r="44" spans="1:23" x14ac:dyDescent="0.25">
      <c r="B44" s="128">
        <v>4.54</v>
      </c>
      <c r="C44" s="15">
        <v>30</v>
      </c>
      <c r="D44" s="1162">
        <f t="shared" si="0"/>
        <v>136.19999999999999</v>
      </c>
      <c r="E44" s="1161">
        <v>45258</v>
      </c>
      <c r="F44" s="1162">
        <f t="shared" si="12"/>
        <v>136.19999999999999</v>
      </c>
      <c r="G44" s="1158" t="s">
        <v>558</v>
      </c>
      <c r="H44" s="1159">
        <v>50</v>
      </c>
      <c r="I44" s="824">
        <f t="shared" si="6"/>
        <v>2401.6600000000003</v>
      </c>
      <c r="J44" s="825">
        <f t="shared" ref="J44:J107" si="14">J43-C44</f>
        <v>529</v>
      </c>
      <c r="K44" s="59">
        <f t="shared" si="4"/>
        <v>6809.9999999999991</v>
      </c>
      <c r="N44" s="1231">
        <v>4.54</v>
      </c>
      <c r="O44" s="990"/>
      <c r="P44" s="870">
        <f t="shared" si="10"/>
        <v>0</v>
      </c>
      <c r="Q44" s="1011"/>
      <c r="R44" s="870">
        <f t="shared" si="13"/>
        <v>0</v>
      </c>
      <c r="S44" s="844"/>
      <c r="T44" s="859"/>
      <c r="U44" s="824">
        <f t="shared" si="8"/>
        <v>2587.8000000000015</v>
      </c>
      <c r="V44" s="825">
        <f t="shared" ref="V44:V107" si="15">V43-O44</f>
        <v>570</v>
      </c>
      <c r="W44" s="988">
        <f t="shared" si="5"/>
        <v>0</v>
      </c>
    </row>
    <row r="45" spans="1:23" x14ac:dyDescent="0.25">
      <c r="B45" s="128">
        <v>4.54</v>
      </c>
      <c r="C45" s="15">
        <v>2</v>
      </c>
      <c r="D45" s="1162">
        <f t="shared" si="0"/>
        <v>9.08</v>
      </c>
      <c r="E45" s="1161">
        <v>45258</v>
      </c>
      <c r="F45" s="1162">
        <f t="shared" si="12"/>
        <v>9.08</v>
      </c>
      <c r="G45" s="1158" t="s">
        <v>561</v>
      </c>
      <c r="H45" s="1159">
        <v>50</v>
      </c>
      <c r="I45" s="824">
        <f t="shared" si="6"/>
        <v>2392.5800000000004</v>
      </c>
      <c r="J45" s="825">
        <f t="shared" si="14"/>
        <v>527</v>
      </c>
      <c r="K45" s="59">
        <f t="shared" si="4"/>
        <v>454</v>
      </c>
      <c r="N45" s="1231">
        <v>4.54</v>
      </c>
      <c r="O45" s="990"/>
      <c r="P45" s="870">
        <f t="shared" si="10"/>
        <v>0</v>
      </c>
      <c r="Q45" s="1011"/>
      <c r="R45" s="870">
        <f t="shared" si="13"/>
        <v>0</v>
      </c>
      <c r="S45" s="844"/>
      <c r="T45" s="859"/>
      <c r="U45" s="824">
        <f t="shared" si="8"/>
        <v>2587.8000000000015</v>
      </c>
      <c r="V45" s="825">
        <f t="shared" si="15"/>
        <v>570</v>
      </c>
      <c r="W45" s="988">
        <f t="shared" si="5"/>
        <v>0</v>
      </c>
    </row>
    <row r="46" spans="1:23" x14ac:dyDescent="0.25">
      <c r="B46" s="128">
        <v>4.54</v>
      </c>
      <c r="C46" s="15">
        <v>28</v>
      </c>
      <c r="D46" s="1162">
        <f t="shared" si="0"/>
        <v>127.12</v>
      </c>
      <c r="E46" s="1161">
        <v>45258</v>
      </c>
      <c r="F46" s="1162">
        <f t="shared" si="12"/>
        <v>127.12</v>
      </c>
      <c r="G46" s="1158" t="s">
        <v>561</v>
      </c>
      <c r="H46" s="1159">
        <v>50</v>
      </c>
      <c r="I46" s="824">
        <f t="shared" si="6"/>
        <v>2265.4600000000005</v>
      </c>
      <c r="J46" s="825">
        <f t="shared" si="14"/>
        <v>499</v>
      </c>
      <c r="K46" s="59">
        <f t="shared" si="4"/>
        <v>6356</v>
      </c>
      <c r="N46" s="1231">
        <v>4.54</v>
      </c>
      <c r="O46" s="990"/>
      <c r="P46" s="870">
        <f t="shared" si="10"/>
        <v>0</v>
      </c>
      <c r="Q46" s="1011"/>
      <c r="R46" s="870">
        <f t="shared" si="13"/>
        <v>0</v>
      </c>
      <c r="S46" s="844"/>
      <c r="T46" s="859"/>
      <c r="U46" s="824">
        <f t="shared" si="8"/>
        <v>2587.8000000000015</v>
      </c>
      <c r="V46" s="825">
        <f t="shared" si="15"/>
        <v>570</v>
      </c>
      <c r="W46" s="988">
        <f t="shared" si="5"/>
        <v>0</v>
      </c>
    </row>
    <row r="47" spans="1:23" x14ac:dyDescent="0.25">
      <c r="B47" s="128">
        <v>4.54</v>
      </c>
      <c r="C47" s="15">
        <v>50</v>
      </c>
      <c r="D47" s="1162">
        <f t="shared" si="0"/>
        <v>227</v>
      </c>
      <c r="E47" s="1161">
        <v>45260</v>
      </c>
      <c r="F47" s="1162">
        <f t="shared" si="12"/>
        <v>227</v>
      </c>
      <c r="G47" s="1158" t="s">
        <v>635</v>
      </c>
      <c r="H47" s="1159">
        <v>50</v>
      </c>
      <c r="I47" s="824">
        <f t="shared" si="6"/>
        <v>2038.4600000000005</v>
      </c>
      <c r="J47" s="825">
        <f t="shared" si="14"/>
        <v>449</v>
      </c>
      <c r="K47" s="59">
        <f t="shared" si="4"/>
        <v>11350</v>
      </c>
      <c r="N47" s="1231">
        <v>4.54</v>
      </c>
      <c r="O47" s="990"/>
      <c r="P47" s="870">
        <f t="shared" si="10"/>
        <v>0</v>
      </c>
      <c r="Q47" s="1011"/>
      <c r="R47" s="870">
        <f t="shared" si="13"/>
        <v>0</v>
      </c>
      <c r="S47" s="844"/>
      <c r="T47" s="859"/>
      <c r="U47" s="824">
        <f t="shared" si="8"/>
        <v>2587.8000000000015</v>
      </c>
      <c r="V47" s="825">
        <f t="shared" si="15"/>
        <v>570</v>
      </c>
      <c r="W47" s="988">
        <f t="shared" si="5"/>
        <v>0</v>
      </c>
    </row>
    <row r="48" spans="1:23" x14ac:dyDescent="0.25">
      <c r="B48" s="128">
        <v>4.54</v>
      </c>
      <c r="C48" s="15">
        <v>30</v>
      </c>
      <c r="D48" s="1162">
        <f t="shared" si="0"/>
        <v>136.19999999999999</v>
      </c>
      <c r="E48" s="1161">
        <v>45261</v>
      </c>
      <c r="F48" s="1162">
        <f t="shared" si="12"/>
        <v>136.19999999999999</v>
      </c>
      <c r="G48" s="1158" t="s">
        <v>640</v>
      </c>
      <c r="H48" s="1159">
        <v>0</v>
      </c>
      <c r="I48" s="824">
        <f t="shared" si="6"/>
        <v>1902.2600000000004</v>
      </c>
      <c r="J48" s="825">
        <f t="shared" si="14"/>
        <v>419</v>
      </c>
      <c r="K48" s="59">
        <f t="shared" si="4"/>
        <v>0</v>
      </c>
      <c r="N48" s="128">
        <v>4.54</v>
      </c>
      <c r="O48" s="15"/>
      <c r="P48" s="870">
        <f t="shared" si="10"/>
        <v>0</v>
      </c>
      <c r="Q48" s="1011"/>
      <c r="R48" s="870">
        <f t="shared" si="13"/>
        <v>0</v>
      </c>
      <c r="S48" s="844"/>
      <c r="T48" s="859"/>
      <c r="U48" s="824">
        <f t="shared" si="8"/>
        <v>2587.8000000000015</v>
      </c>
      <c r="V48" s="82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2">
        <f t="shared" si="0"/>
        <v>27.240000000000002</v>
      </c>
      <c r="E49" s="1161">
        <v>45261</v>
      </c>
      <c r="F49" s="1162">
        <f t="shared" si="12"/>
        <v>27.240000000000002</v>
      </c>
      <c r="G49" s="1158" t="s">
        <v>652</v>
      </c>
      <c r="H49" s="1159">
        <v>50</v>
      </c>
      <c r="I49" s="824">
        <f t="shared" si="6"/>
        <v>1875.0200000000004</v>
      </c>
      <c r="J49" s="825">
        <f t="shared" si="14"/>
        <v>413</v>
      </c>
      <c r="K49" s="59">
        <f t="shared" si="4"/>
        <v>1362</v>
      </c>
      <c r="N49" s="128">
        <v>4.54</v>
      </c>
      <c r="O49" s="15"/>
      <c r="P49" s="870">
        <f t="shared" si="10"/>
        <v>0</v>
      </c>
      <c r="Q49" s="1011"/>
      <c r="R49" s="870">
        <f t="shared" si="13"/>
        <v>0</v>
      </c>
      <c r="S49" s="844"/>
      <c r="T49" s="859"/>
      <c r="U49" s="824">
        <f t="shared" si="8"/>
        <v>2587.8000000000015</v>
      </c>
      <c r="V49" s="82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2">
        <f t="shared" si="0"/>
        <v>136.19999999999999</v>
      </c>
      <c r="E50" s="1161">
        <v>45262</v>
      </c>
      <c r="F50" s="1162">
        <f t="shared" si="12"/>
        <v>136.19999999999999</v>
      </c>
      <c r="G50" s="1158" t="s">
        <v>653</v>
      </c>
      <c r="H50" s="1159">
        <v>50</v>
      </c>
      <c r="I50" s="824">
        <f t="shared" si="6"/>
        <v>1738.8200000000004</v>
      </c>
      <c r="J50" s="825">
        <f t="shared" si="14"/>
        <v>383</v>
      </c>
      <c r="K50" s="59">
        <f t="shared" si="4"/>
        <v>6809.9999999999991</v>
      </c>
      <c r="N50" s="128">
        <v>4.54</v>
      </c>
      <c r="O50" s="15"/>
      <c r="P50" s="870">
        <f t="shared" si="10"/>
        <v>0</v>
      </c>
      <c r="Q50" s="1011"/>
      <c r="R50" s="870">
        <f t="shared" si="13"/>
        <v>0</v>
      </c>
      <c r="S50" s="844"/>
      <c r="T50" s="859"/>
      <c r="U50" s="824">
        <f t="shared" si="8"/>
        <v>2587.8000000000015</v>
      </c>
      <c r="V50" s="82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2">
        <f t="shared" si="0"/>
        <v>9.08</v>
      </c>
      <c r="E51" s="1161">
        <v>45262</v>
      </c>
      <c r="F51" s="1162">
        <f t="shared" si="12"/>
        <v>9.08</v>
      </c>
      <c r="G51" s="1158" t="s">
        <v>654</v>
      </c>
      <c r="H51" s="1159">
        <v>50</v>
      </c>
      <c r="I51" s="824">
        <f t="shared" si="6"/>
        <v>1729.7400000000005</v>
      </c>
      <c r="J51" s="825">
        <f t="shared" si="14"/>
        <v>381</v>
      </c>
      <c r="K51" s="59">
        <f t="shared" si="4"/>
        <v>454</v>
      </c>
      <c r="N51" s="128">
        <v>4.54</v>
      </c>
      <c r="O51" s="15"/>
      <c r="P51" s="870">
        <f t="shared" si="10"/>
        <v>0</v>
      </c>
      <c r="Q51" s="1011"/>
      <c r="R51" s="870">
        <f t="shared" si="13"/>
        <v>0</v>
      </c>
      <c r="S51" s="844"/>
      <c r="T51" s="859"/>
      <c r="U51" s="824">
        <f t="shared" si="8"/>
        <v>2587.8000000000015</v>
      </c>
      <c r="V51" s="82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2">
        <f t="shared" si="0"/>
        <v>136.19999999999999</v>
      </c>
      <c r="E52" s="1161">
        <v>45264</v>
      </c>
      <c r="F52" s="1162">
        <f t="shared" si="12"/>
        <v>136.19999999999999</v>
      </c>
      <c r="G52" s="1158" t="s">
        <v>656</v>
      </c>
      <c r="H52" s="1159">
        <v>0</v>
      </c>
      <c r="I52" s="824">
        <f t="shared" si="6"/>
        <v>1593.5400000000004</v>
      </c>
      <c r="J52" s="825">
        <f t="shared" si="14"/>
        <v>351</v>
      </c>
      <c r="K52" s="59">
        <f t="shared" si="4"/>
        <v>0</v>
      </c>
      <c r="N52" s="128">
        <v>4.54</v>
      </c>
      <c r="O52" s="15"/>
      <c r="P52" s="870">
        <f t="shared" si="10"/>
        <v>0</v>
      </c>
      <c r="Q52" s="1011"/>
      <c r="R52" s="870">
        <f t="shared" si="13"/>
        <v>0</v>
      </c>
      <c r="S52" s="844"/>
      <c r="T52" s="859"/>
      <c r="U52" s="824">
        <f t="shared" si="8"/>
        <v>2587.8000000000015</v>
      </c>
      <c r="V52" s="82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2">
        <f t="shared" si="0"/>
        <v>13.620000000000001</v>
      </c>
      <c r="E53" s="1161">
        <v>45265</v>
      </c>
      <c r="F53" s="1162">
        <f t="shared" si="12"/>
        <v>13.620000000000001</v>
      </c>
      <c r="G53" s="1158" t="s">
        <v>671</v>
      </c>
      <c r="H53" s="1159">
        <v>50</v>
      </c>
      <c r="I53" s="824">
        <f t="shared" si="6"/>
        <v>1579.9200000000005</v>
      </c>
      <c r="J53" s="825">
        <f t="shared" si="14"/>
        <v>348</v>
      </c>
      <c r="K53" s="59">
        <f t="shared" si="4"/>
        <v>681</v>
      </c>
      <c r="N53" s="128">
        <v>4.54</v>
      </c>
      <c r="O53" s="15"/>
      <c r="P53" s="870">
        <f t="shared" si="10"/>
        <v>0</v>
      </c>
      <c r="Q53" s="1011"/>
      <c r="R53" s="870">
        <f t="shared" si="13"/>
        <v>0</v>
      </c>
      <c r="S53" s="844"/>
      <c r="T53" s="859"/>
      <c r="U53" s="824">
        <f t="shared" si="8"/>
        <v>2587.8000000000015</v>
      </c>
      <c r="V53" s="82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2">
        <f t="shared" si="0"/>
        <v>22.7</v>
      </c>
      <c r="E54" s="1161">
        <v>45265</v>
      </c>
      <c r="F54" s="1162">
        <f t="shared" si="12"/>
        <v>22.7</v>
      </c>
      <c r="G54" s="1158" t="s">
        <v>673</v>
      </c>
      <c r="H54" s="1159">
        <v>50</v>
      </c>
      <c r="I54" s="824">
        <f t="shared" si="6"/>
        <v>1557.2200000000005</v>
      </c>
      <c r="J54" s="825">
        <f t="shared" si="14"/>
        <v>343</v>
      </c>
      <c r="K54" s="59">
        <f t="shared" si="4"/>
        <v>1135</v>
      </c>
      <c r="N54" s="128">
        <v>4.54</v>
      </c>
      <c r="O54" s="15"/>
      <c r="P54" s="870">
        <f t="shared" si="10"/>
        <v>0</v>
      </c>
      <c r="Q54" s="1011"/>
      <c r="R54" s="870">
        <f t="shared" si="13"/>
        <v>0</v>
      </c>
      <c r="S54" s="844"/>
      <c r="T54" s="859"/>
      <c r="U54" s="824">
        <f t="shared" si="8"/>
        <v>2587.8000000000015</v>
      </c>
      <c r="V54" s="82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2">
        <f t="shared" si="0"/>
        <v>136.19999999999999</v>
      </c>
      <c r="E55" s="1161">
        <v>45265</v>
      </c>
      <c r="F55" s="1162">
        <f t="shared" si="12"/>
        <v>136.19999999999999</v>
      </c>
      <c r="G55" s="1158" t="s">
        <v>674</v>
      </c>
      <c r="H55" s="1159">
        <v>0</v>
      </c>
      <c r="I55" s="824">
        <f t="shared" si="6"/>
        <v>1421.0200000000004</v>
      </c>
      <c r="J55" s="825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0">
        <f t="shared" si="10"/>
        <v>0</v>
      </c>
      <c r="Q55" s="1011"/>
      <c r="R55" s="870">
        <f t="shared" si="13"/>
        <v>0</v>
      </c>
      <c r="S55" s="844"/>
      <c r="T55" s="859"/>
      <c r="U55" s="824">
        <f t="shared" si="8"/>
        <v>2587.8000000000015</v>
      </c>
      <c r="V55" s="82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2">
        <f t="shared" si="0"/>
        <v>136.19999999999999</v>
      </c>
      <c r="E56" s="1161">
        <v>45266</v>
      </c>
      <c r="F56" s="1162">
        <f t="shared" si="12"/>
        <v>136.19999999999999</v>
      </c>
      <c r="G56" s="1158" t="s">
        <v>683</v>
      </c>
      <c r="H56" s="1159">
        <v>50</v>
      </c>
      <c r="I56" s="824">
        <f t="shared" si="6"/>
        <v>1284.8200000000004</v>
      </c>
      <c r="J56" s="825">
        <f t="shared" si="14"/>
        <v>283</v>
      </c>
      <c r="K56" s="59">
        <f t="shared" si="4"/>
        <v>6809.9999999999991</v>
      </c>
      <c r="N56" s="128">
        <v>4.54</v>
      </c>
      <c r="O56" s="15"/>
      <c r="P56" s="870">
        <f t="shared" si="10"/>
        <v>0</v>
      </c>
      <c r="Q56" s="1011"/>
      <c r="R56" s="870">
        <f t="shared" si="13"/>
        <v>0</v>
      </c>
      <c r="S56" s="844"/>
      <c r="T56" s="859"/>
      <c r="U56" s="824">
        <f t="shared" si="8"/>
        <v>2587.8000000000015</v>
      </c>
      <c r="V56" s="82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2">
        <f t="shared" si="0"/>
        <v>136.19999999999999</v>
      </c>
      <c r="E57" s="1161">
        <v>45267</v>
      </c>
      <c r="F57" s="1162">
        <f t="shared" si="12"/>
        <v>136.19999999999999</v>
      </c>
      <c r="G57" s="1158" t="s">
        <v>689</v>
      </c>
      <c r="H57" s="1159">
        <v>0</v>
      </c>
      <c r="I57" s="824">
        <f t="shared" si="6"/>
        <v>1148.6200000000003</v>
      </c>
      <c r="J57" s="825">
        <f t="shared" si="14"/>
        <v>253</v>
      </c>
      <c r="K57" s="59">
        <f t="shared" si="4"/>
        <v>0</v>
      </c>
      <c r="N57" s="128">
        <v>4.54</v>
      </c>
      <c r="O57" s="15"/>
      <c r="P57" s="870">
        <f t="shared" si="10"/>
        <v>0</v>
      </c>
      <c r="Q57" s="1011"/>
      <c r="R57" s="870">
        <f t="shared" si="13"/>
        <v>0</v>
      </c>
      <c r="S57" s="844"/>
      <c r="T57" s="859"/>
      <c r="U57" s="824">
        <f t="shared" si="8"/>
        <v>2587.8000000000015</v>
      </c>
      <c r="V57" s="82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2">
        <f t="shared" si="0"/>
        <v>136.19999999999999</v>
      </c>
      <c r="E58" s="1161">
        <v>45268</v>
      </c>
      <c r="F58" s="1162">
        <f t="shared" si="12"/>
        <v>136.19999999999999</v>
      </c>
      <c r="G58" s="1158" t="s">
        <v>699</v>
      </c>
      <c r="H58" s="1159">
        <v>0</v>
      </c>
      <c r="I58" s="824">
        <f t="shared" si="6"/>
        <v>1012.4200000000003</v>
      </c>
      <c r="J58" s="825">
        <f t="shared" si="14"/>
        <v>223</v>
      </c>
      <c r="K58" s="59">
        <f t="shared" si="4"/>
        <v>0</v>
      </c>
      <c r="N58" s="128">
        <v>4.54</v>
      </c>
      <c r="O58" s="15"/>
      <c r="P58" s="870">
        <f t="shared" si="10"/>
        <v>0</v>
      </c>
      <c r="Q58" s="1011"/>
      <c r="R58" s="870">
        <f t="shared" si="13"/>
        <v>0</v>
      </c>
      <c r="S58" s="844"/>
      <c r="T58" s="859"/>
      <c r="U58" s="824">
        <f t="shared" si="8"/>
        <v>2587.8000000000015</v>
      </c>
      <c r="V58" s="82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2">
        <f t="shared" si="0"/>
        <v>227</v>
      </c>
      <c r="E59" s="1161">
        <v>45268</v>
      </c>
      <c r="F59" s="1162">
        <f t="shared" si="12"/>
        <v>227</v>
      </c>
      <c r="G59" s="1158" t="s">
        <v>704</v>
      </c>
      <c r="H59" s="1159">
        <v>50</v>
      </c>
      <c r="I59" s="824">
        <f t="shared" si="6"/>
        <v>785.4200000000003</v>
      </c>
      <c r="J59" s="825">
        <f t="shared" si="14"/>
        <v>173</v>
      </c>
      <c r="K59" s="59">
        <f t="shared" si="4"/>
        <v>11350</v>
      </c>
      <c r="N59" s="128">
        <v>4.54</v>
      </c>
      <c r="O59" s="15"/>
      <c r="P59" s="870">
        <f t="shared" si="10"/>
        <v>0</v>
      </c>
      <c r="Q59" s="1011"/>
      <c r="R59" s="870">
        <f t="shared" si="13"/>
        <v>0</v>
      </c>
      <c r="S59" s="844"/>
      <c r="T59" s="859"/>
      <c r="U59" s="824">
        <f t="shared" si="8"/>
        <v>2587.8000000000015</v>
      </c>
      <c r="V59" s="82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2">
        <f t="shared" si="0"/>
        <v>9.08</v>
      </c>
      <c r="E60" s="1161">
        <v>45269</v>
      </c>
      <c r="F60" s="1162">
        <f t="shared" si="12"/>
        <v>9.08</v>
      </c>
      <c r="G60" s="1158" t="s">
        <v>711</v>
      </c>
      <c r="H60" s="1159">
        <v>50</v>
      </c>
      <c r="I60" s="824">
        <f t="shared" si="6"/>
        <v>776.34000000000026</v>
      </c>
      <c r="J60" s="825">
        <f t="shared" si="14"/>
        <v>171</v>
      </c>
      <c r="K60" s="59">
        <f t="shared" si="4"/>
        <v>454</v>
      </c>
      <c r="N60" s="128">
        <v>4.54</v>
      </c>
      <c r="O60" s="15"/>
      <c r="P60" s="870">
        <f t="shared" si="10"/>
        <v>0</v>
      </c>
      <c r="Q60" s="1011"/>
      <c r="R60" s="870">
        <f t="shared" si="13"/>
        <v>0</v>
      </c>
      <c r="S60" s="844"/>
      <c r="T60" s="859"/>
      <c r="U60" s="824">
        <f t="shared" si="8"/>
        <v>2587.8000000000015</v>
      </c>
      <c r="V60" s="82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2">
        <f t="shared" si="0"/>
        <v>136.19999999999999</v>
      </c>
      <c r="E61" s="1161">
        <v>45269</v>
      </c>
      <c r="F61" s="1162">
        <f t="shared" si="12"/>
        <v>136.19999999999999</v>
      </c>
      <c r="G61" s="1158" t="s">
        <v>712</v>
      </c>
      <c r="H61" s="1159">
        <v>0</v>
      </c>
      <c r="I61" s="824">
        <f t="shared" si="6"/>
        <v>640.14000000000033</v>
      </c>
      <c r="J61" s="825">
        <f t="shared" si="14"/>
        <v>141</v>
      </c>
      <c r="K61" s="59">
        <f t="shared" si="4"/>
        <v>0</v>
      </c>
      <c r="N61" s="128">
        <v>4.54</v>
      </c>
      <c r="O61" s="15"/>
      <c r="P61" s="870">
        <f t="shared" si="10"/>
        <v>0</v>
      </c>
      <c r="Q61" s="1011"/>
      <c r="R61" s="870">
        <f t="shared" si="13"/>
        <v>0</v>
      </c>
      <c r="S61" s="844"/>
      <c r="T61" s="859"/>
      <c r="U61" s="824">
        <f t="shared" si="8"/>
        <v>2587.8000000000015</v>
      </c>
      <c r="V61" s="82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2">
        <f t="shared" si="0"/>
        <v>4.54</v>
      </c>
      <c r="E62" s="1161">
        <v>45269</v>
      </c>
      <c r="F62" s="1162">
        <f t="shared" si="12"/>
        <v>4.54</v>
      </c>
      <c r="G62" s="1158" t="s">
        <v>717</v>
      </c>
      <c r="H62" s="1159">
        <v>50</v>
      </c>
      <c r="I62" s="824">
        <f t="shared" si="6"/>
        <v>635.60000000000036</v>
      </c>
      <c r="J62" s="825">
        <f t="shared" si="14"/>
        <v>140</v>
      </c>
      <c r="K62" s="59">
        <f t="shared" si="4"/>
        <v>227</v>
      </c>
      <c r="N62" s="128">
        <v>4.54</v>
      </c>
      <c r="O62" s="15"/>
      <c r="P62" s="870">
        <f t="shared" si="10"/>
        <v>0</v>
      </c>
      <c r="Q62" s="1011"/>
      <c r="R62" s="870">
        <f t="shared" si="13"/>
        <v>0</v>
      </c>
      <c r="S62" s="844"/>
      <c r="T62" s="859"/>
      <c r="U62" s="824">
        <f t="shared" si="8"/>
        <v>2587.8000000000015</v>
      </c>
      <c r="V62" s="82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2">
        <f t="shared" si="0"/>
        <v>181.6</v>
      </c>
      <c r="E63" s="1161">
        <v>45271</v>
      </c>
      <c r="F63" s="1162">
        <f t="shared" si="12"/>
        <v>181.6</v>
      </c>
      <c r="G63" s="1158" t="s">
        <v>723</v>
      </c>
      <c r="H63" s="1159">
        <v>0</v>
      </c>
      <c r="I63" s="824">
        <f t="shared" si="6"/>
        <v>454.00000000000034</v>
      </c>
      <c r="J63" s="825">
        <f t="shared" si="14"/>
        <v>100</v>
      </c>
      <c r="K63" s="59">
        <f t="shared" si="4"/>
        <v>0</v>
      </c>
      <c r="N63" s="128">
        <v>4.54</v>
      </c>
      <c r="O63" s="15"/>
      <c r="P63" s="870">
        <f t="shared" si="10"/>
        <v>0</v>
      </c>
      <c r="Q63" s="1011"/>
      <c r="R63" s="870">
        <f t="shared" si="13"/>
        <v>0</v>
      </c>
      <c r="S63" s="844"/>
      <c r="T63" s="859"/>
      <c r="U63" s="824">
        <f t="shared" si="8"/>
        <v>2587.8000000000015</v>
      </c>
      <c r="V63" s="82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2">
        <f t="shared" si="0"/>
        <v>136.19999999999999</v>
      </c>
      <c r="E64" s="1161">
        <v>45272</v>
      </c>
      <c r="F64" s="1162">
        <f t="shared" si="12"/>
        <v>136.19999999999999</v>
      </c>
      <c r="G64" s="1158" t="s">
        <v>727</v>
      </c>
      <c r="H64" s="1159">
        <v>0</v>
      </c>
      <c r="I64" s="824">
        <f t="shared" si="6"/>
        <v>317.80000000000035</v>
      </c>
      <c r="J64" s="825">
        <f t="shared" si="14"/>
        <v>70</v>
      </c>
      <c r="K64" s="59">
        <f t="shared" si="4"/>
        <v>0</v>
      </c>
      <c r="N64" s="128">
        <v>4.54</v>
      </c>
      <c r="O64" s="15"/>
      <c r="P64" s="870">
        <f t="shared" si="10"/>
        <v>0</v>
      </c>
      <c r="Q64" s="1011"/>
      <c r="R64" s="870">
        <f t="shared" si="13"/>
        <v>0</v>
      </c>
      <c r="S64" s="844"/>
      <c r="T64" s="859"/>
      <c r="U64" s="824">
        <f t="shared" si="8"/>
        <v>2587.8000000000015</v>
      </c>
      <c r="V64" s="82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2">
        <f t="shared" si="0"/>
        <v>9.08</v>
      </c>
      <c r="E65" s="1161">
        <v>45272</v>
      </c>
      <c r="F65" s="1162">
        <f t="shared" si="12"/>
        <v>9.08</v>
      </c>
      <c r="G65" s="1158" t="s">
        <v>735</v>
      </c>
      <c r="H65" s="1159">
        <v>50</v>
      </c>
      <c r="I65" s="824">
        <f t="shared" si="6"/>
        <v>308.72000000000037</v>
      </c>
      <c r="J65" s="825">
        <f t="shared" si="14"/>
        <v>68</v>
      </c>
      <c r="K65" s="59">
        <f t="shared" si="4"/>
        <v>454</v>
      </c>
      <c r="N65" s="128">
        <v>4.54</v>
      </c>
      <c r="O65" s="15"/>
      <c r="P65" s="870">
        <f t="shared" si="10"/>
        <v>0</v>
      </c>
      <c r="Q65" s="1011"/>
      <c r="R65" s="870">
        <f t="shared" si="13"/>
        <v>0</v>
      </c>
      <c r="S65" s="844"/>
      <c r="T65" s="859"/>
      <c r="U65" s="824">
        <f t="shared" si="8"/>
        <v>2587.8000000000015</v>
      </c>
      <c r="V65" s="82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2">
        <f t="shared" si="0"/>
        <v>136.19999999999999</v>
      </c>
      <c r="E66" s="1161">
        <v>45273</v>
      </c>
      <c r="F66" s="1162">
        <f t="shared" si="12"/>
        <v>136.19999999999999</v>
      </c>
      <c r="G66" s="1158" t="s">
        <v>739</v>
      </c>
      <c r="H66" s="1159">
        <v>0</v>
      </c>
      <c r="I66" s="824">
        <f t="shared" si="6"/>
        <v>172.52000000000038</v>
      </c>
      <c r="J66" s="825">
        <f t="shared" si="14"/>
        <v>38</v>
      </c>
      <c r="K66" s="59">
        <f t="shared" si="4"/>
        <v>0</v>
      </c>
      <c r="N66" s="128">
        <v>4.54</v>
      </c>
      <c r="O66" s="15"/>
      <c r="P66" s="870">
        <f t="shared" si="10"/>
        <v>0</v>
      </c>
      <c r="Q66" s="1011"/>
      <c r="R66" s="870">
        <f t="shared" si="13"/>
        <v>0</v>
      </c>
      <c r="S66" s="844"/>
      <c r="T66" s="859"/>
      <c r="U66" s="824">
        <f t="shared" si="8"/>
        <v>2587.8000000000015</v>
      </c>
      <c r="V66" s="82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2">
        <f t="shared" si="0"/>
        <v>136.19999999999999</v>
      </c>
      <c r="E67" s="1161">
        <v>45274</v>
      </c>
      <c r="F67" s="1162">
        <f t="shared" si="12"/>
        <v>136.19999999999999</v>
      </c>
      <c r="G67" s="1158" t="s">
        <v>753</v>
      </c>
      <c r="H67" s="1159">
        <v>0</v>
      </c>
      <c r="I67" s="824">
        <f t="shared" si="6"/>
        <v>36.320000000000391</v>
      </c>
      <c r="J67" s="825">
        <f t="shared" si="14"/>
        <v>8</v>
      </c>
      <c r="K67" s="59">
        <f t="shared" si="4"/>
        <v>0</v>
      </c>
      <c r="N67" s="128">
        <v>4.54</v>
      </c>
      <c r="O67" s="15"/>
      <c r="P67" s="870">
        <f t="shared" si="10"/>
        <v>0</v>
      </c>
      <c r="Q67" s="1011"/>
      <c r="R67" s="870">
        <f t="shared" si="13"/>
        <v>0</v>
      </c>
      <c r="S67" s="844"/>
      <c r="T67" s="859"/>
      <c r="U67" s="824">
        <f t="shared" si="8"/>
        <v>2587.8000000000015</v>
      </c>
      <c r="V67" s="82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2">
        <f t="shared" si="0"/>
        <v>9.08</v>
      </c>
      <c r="E68" s="1161">
        <v>45275</v>
      </c>
      <c r="F68" s="1162">
        <f t="shared" si="12"/>
        <v>9.08</v>
      </c>
      <c r="G68" s="1158" t="s">
        <v>771</v>
      </c>
      <c r="H68" s="1159">
        <v>50</v>
      </c>
      <c r="I68" s="824">
        <f t="shared" si="6"/>
        <v>27.240000000000393</v>
      </c>
      <c r="J68" s="825">
        <f t="shared" si="14"/>
        <v>6</v>
      </c>
      <c r="K68" s="59">
        <f t="shared" si="4"/>
        <v>454</v>
      </c>
      <c r="N68" s="128">
        <v>4.54</v>
      </c>
      <c r="O68" s="15"/>
      <c r="P68" s="870">
        <f t="shared" si="10"/>
        <v>0</v>
      </c>
      <c r="Q68" s="1011"/>
      <c r="R68" s="870">
        <f t="shared" si="13"/>
        <v>0</v>
      </c>
      <c r="S68" s="844"/>
      <c r="T68" s="859"/>
      <c r="U68" s="824">
        <f t="shared" si="8"/>
        <v>2587.8000000000015</v>
      </c>
      <c r="V68" s="82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2">
        <f t="shared" si="0"/>
        <v>22.7</v>
      </c>
      <c r="E69" s="1161">
        <v>45275</v>
      </c>
      <c r="F69" s="1162">
        <f t="shared" si="12"/>
        <v>22.7</v>
      </c>
      <c r="G69" s="1158" t="s">
        <v>772</v>
      </c>
      <c r="H69" s="1159">
        <v>50</v>
      </c>
      <c r="I69" s="824">
        <f t="shared" si="6"/>
        <v>4.5400000000003935</v>
      </c>
      <c r="J69" s="825">
        <f t="shared" si="14"/>
        <v>1</v>
      </c>
      <c r="K69" s="59">
        <f t="shared" si="4"/>
        <v>1135</v>
      </c>
      <c r="N69" s="128">
        <v>4.54</v>
      </c>
      <c r="O69" s="15"/>
      <c r="P69" s="870">
        <f t="shared" si="10"/>
        <v>0</v>
      </c>
      <c r="Q69" s="1011"/>
      <c r="R69" s="870">
        <f t="shared" si="13"/>
        <v>0</v>
      </c>
      <c r="S69" s="844"/>
      <c r="T69" s="859"/>
      <c r="U69" s="824">
        <f t="shared" si="8"/>
        <v>2587.8000000000015</v>
      </c>
      <c r="V69" s="82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2">
        <f t="shared" si="0"/>
        <v>0</v>
      </c>
      <c r="E70" s="1161"/>
      <c r="F70" s="1162">
        <f t="shared" si="12"/>
        <v>0</v>
      </c>
      <c r="G70" s="1158"/>
      <c r="H70" s="1159"/>
      <c r="I70" s="824">
        <f t="shared" si="6"/>
        <v>4.5400000000003935</v>
      </c>
      <c r="J70" s="825">
        <f t="shared" si="14"/>
        <v>1</v>
      </c>
      <c r="K70" s="59">
        <f t="shared" si="4"/>
        <v>0</v>
      </c>
      <c r="N70" s="128">
        <v>4.54</v>
      </c>
      <c r="O70" s="15"/>
      <c r="P70" s="870">
        <f t="shared" si="10"/>
        <v>0</v>
      </c>
      <c r="Q70" s="1011"/>
      <c r="R70" s="870">
        <f t="shared" si="13"/>
        <v>0</v>
      </c>
      <c r="S70" s="844"/>
      <c r="T70" s="859"/>
      <c r="U70" s="824">
        <f t="shared" si="8"/>
        <v>2587.8000000000015</v>
      </c>
      <c r="V70" s="82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2">
        <f t="shared" si="0"/>
        <v>4.54</v>
      </c>
      <c r="E71" s="1161"/>
      <c r="F71" s="1162">
        <f t="shared" si="12"/>
        <v>4.54</v>
      </c>
      <c r="G71" s="1423"/>
      <c r="H71" s="1424"/>
      <c r="I71" s="1471">
        <f t="shared" si="6"/>
        <v>3.9346303992715548E-13</v>
      </c>
      <c r="J71" s="1472">
        <f t="shared" si="14"/>
        <v>0</v>
      </c>
      <c r="K71" s="1344">
        <f t="shared" si="4"/>
        <v>0</v>
      </c>
      <c r="N71" s="128">
        <v>4.54</v>
      </c>
      <c r="O71" s="15"/>
      <c r="P71" s="870">
        <f t="shared" si="10"/>
        <v>0</v>
      </c>
      <c r="Q71" s="1011"/>
      <c r="R71" s="870">
        <f t="shared" si="13"/>
        <v>0</v>
      </c>
      <c r="S71" s="844"/>
      <c r="T71" s="859"/>
      <c r="U71" s="824">
        <f t="shared" si="8"/>
        <v>2587.8000000000015</v>
      </c>
      <c r="V71" s="82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70">
        <f t="shared" si="0"/>
        <v>0</v>
      </c>
      <c r="E72" s="1011"/>
      <c r="F72" s="870">
        <f t="shared" si="12"/>
        <v>0</v>
      </c>
      <c r="G72" s="1428"/>
      <c r="H72" s="1429"/>
      <c r="I72" s="1471">
        <f t="shared" si="6"/>
        <v>3.9346303992715548E-13</v>
      </c>
      <c r="J72" s="1472">
        <f t="shared" si="14"/>
        <v>0</v>
      </c>
      <c r="K72" s="1344">
        <f t="shared" si="4"/>
        <v>0</v>
      </c>
      <c r="N72" s="128">
        <v>4.54</v>
      </c>
      <c r="O72" s="15"/>
      <c r="P72" s="870">
        <f t="shared" si="10"/>
        <v>0</v>
      </c>
      <c r="Q72" s="1011"/>
      <c r="R72" s="870">
        <f t="shared" si="13"/>
        <v>0</v>
      </c>
      <c r="S72" s="844"/>
      <c r="T72" s="859"/>
      <c r="U72" s="824">
        <f t="shared" si="8"/>
        <v>2587.8000000000015</v>
      </c>
      <c r="V72" s="82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70">
        <f t="shared" si="0"/>
        <v>0</v>
      </c>
      <c r="E73" s="1011"/>
      <c r="F73" s="870">
        <f t="shared" si="12"/>
        <v>0</v>
      </c>
      <c r="G73" s="1428"/>
      <c r="H73" s="1429"/>
      <c r="I73" s="1471">
        <f t="shared" si="6"/>
        <v>3.9346303992715548E-13</v>
      </c>
      <c r="J73" s="1472">
        <f t="shared" si="14"/>
        <v>0</v>
      </c>
      <c r="K73" s="1344">
        <f t="shared" si="4"/>
        <v>0</v>
      </c>
      <c r="N73" s="128">
        <v>4.54</v>
      </c>
      <c r="O73" s="15"/>
      <c r="P73" s="870">
        <f t="shared" si="10"/>
        <v>0</v>
      </c>
      <c r="Q73" s="1011"/>
      <c r="R73" s="870">
        <f t="shared" si="13"/>
        <v>0</v>
      </c>
      <c r="S73" s="844"/>
      <c r="T73" s="859"/>
      <c r="U73" s="824">
        <f t="shared" si="8"/>
        <v>2587.8000000000015</v>
      </c>
      <c r="V73" s="82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70">
        <f t="shared" ref="D74:D109" si="16">C74*B74</f>
        <v>0</v>
      </c>
      <c r="E74" s="1011"/>
      <c r="F74" s="870">
        <f t="shared" si="12"/>
        <v>0</v>
      </c>
      <c r="G74" s="1428"/>
      <c r="H74" s="1429"/>
      <c r="I74" s="1471">
        <f t="shared" si="6"/>
        <v>3.9346303992715548E-13</v>
      </c>
      <c r="J74" s="1472">
        <f t="shared" si="14"/>
        <v>0</v>
      </c>
      <c r="K74" s="1344">
        <f t="shared" si="4"/>
        <v>0</v>
      </c>
      <c r="N74" s="128">
        <v>4.54</v>
      </c>
      <c r="O74" s="15"/>
      <c r="P74" s="870">
        <f t="shared" si="10"/>
        <v>0</v>
      </c>
      <c r="Q74" s="1011"/>
      <c r="R74" s="870">
        <f t="shared" si="13"/>
        <v>0</v>
      </c>
      <c r="S74" s="844"/>
      <c r="T74" s="859"/>
      <c r="U74" s="824">
        <f t="shared" si="8"/>
        <v>2587.8000000000015</v>
      </c>
      <c r="V74" s="82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70">
        <f t="shared" si="16"/>
        <v>0</v>
      </c>
      <c r="E75" s="1011"/>
      <c r="F75" s="870">
        <f t="shared" si="12"/>
        <v>0</v>
      </c>
      <c r="G75" s="1428"/>
      <c r="H75" s="1429"/>
      <c r="I75" s="1471">
        <f t="shared" si="6"/>
        <v>3.9346303992715548E-13</v>
      </c>
      <c r="J75" s="1472">
        <f t="shared" si="14"/>
        <v>0</v>
      </c>
      <c r="K75" s="1344">
        <f t="shared" si="4"/>
        <v>0</v>
      </c>
      <c r="N75" s="128">
        <v>4.54</v>
      </c>
      <c r="O75" s="15"/>
      <c r="P75" s="870">
        <f t="shared" si="10"/>
        <v>0</v>
      </c>
      <c r="Q75" s="1011"/>
      <c r="R75" s="870">
        <f t="shared" si="13"/>
        <v>0</v>
      </c>
      <c r="S75" s="844"/>
      <c r="T75" s="859"/>
      <c r="U75" s="824">
        <f t="shared" si="8"/>
        <v>2587.8000000000015</v>
      </c>
      <c r="V75" s="82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70">
        <f t="shared" si="16"/>
        <v>0</v>
      </c>
      <c r="E76" s="1011"/>
      <c r="F76" s="870">
        <f t="shared" si="12"/>
        <v>0</v>
      </c>
      <c r="G76" s="1428"/>
      <c r="H76" s="1429"/>
      <c r="I76" s="1471">
        <f t="shared" ref="I76:I108" si="17">I75-F76</f>
        <v>3.9346303992715548E-13</v>
      </c>
      <c r="J76" s="1472">
        <f t="shared" si="14"/>
        <v>0</v>
      </c>
      <c r="K76" s="1344">
        <f t="shared" si="4"/>
        <v>0</v>
      </c>
      <c r="N76" s="128">
        <v>4.54</v>
      </c>
      <c r="O76" s="15"/>
      <c r="P76" s="870">
        <f t="shared" si="10"/>
        <v>0</v>
      </c>
      <c r="Q76" s="1011"/>
      <c r="R76" s="870">
        <f t="shared" si="13"/>
        <v>0</v>
      </c>
      <c r="S76" s="844"/>
      <c r="T76" s="859"/>
      <c r="U76" s="824">
        <f t="shared" ref="U76:U108" si="18">U75-R76</f>
        <v>2587.8000000000015</v>
      </c>
      <c r="V76" s="82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70">
        <f t="shared" si="16"/>
        <v>0</v>
      </c>
      <c r="E77" s="1011"/>
      <c r="F77" s="870">
        <f t="shared" si="12"/>
        <v>0</v>
      </c>
      <c r="G77" s="844"/>
      <c r="H77" s="859"/>
      <c r="I77" s="824">
        <f t="shared" si="17"/>
        <v>3.9346303992715548E-13</v>
      </c>
      <c r="J77" s="825">
        <f t="shared" si="14"/>
        <v>0</v>
      </c>
      <c r="K77" s="59">
        <f t="shared" si="4"/>
        <v>0</v>
      </c>
      <c r="N77" s="128">
        <v>4.54</v>
      </c>
      <c r="O77" s="15"/>
      <c r="P77" s="870">
        <f t="shared" si="10"/>
        <v>0</v>
      </c>
      <c r="Q77" s="1011"/>
      <c r="R77" s="870">
        <f t="shared" si="13"/>
        <v>0</v>
      </c>
      <c r="S77" s="844"/>
      <c r="T77" s="859"/>
      <c r="U77" s="824">
        <f t="shared" si="18"/>
        <v>2587.8000000000015</v>
      </c>
      <c r="V77" s="82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70">
        <f t="shared" si="16"/>
        <v>0</v>
      </c>
      <c r="E78" s="1011"/>
      <c r="F78" s="870">
        <f t="shared" si="12"/>
        <v>0</v>
      </c>
      <c r="G78" s="844"/>
      <c r="H78" s="859"/>
      <c r="I78" s="824">
        <f t="shared" si="17"/>
        <v>3.9346303992715548E-13</v>
      </c>
      <c r="J78" s="825">
        <f t="shared" si="14"/>
        <v>0</v>
      </c>
      <c r="K78" s="59">
        <f t="shared" si="4"/>
        <v>0</v>
      </c>
      <c r="N78" s="128">
        <v>4.54</v>
      </c>
      <c r="O78" s="15"/>
      <c r="P78" s="870">
        <f t="shared" si="10"/>
        <v>0</v>
      </c>
      <c r="Q78" s="1011"/>
      <c r="R78" s="870">
        <f t="shared" si="13"/>
        <v>0</v>
      </c>
      <c r="S78" s="844"/>
      <c r="T78" s="859"/>
      <c r="U78" s="824">
        <f t="shared" si="18"/>
        <v>2587.8000000000015</v>
      </c>
      <c r="V78" s="82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70">
        <f t="shared" si="16"/>
        <v>0</v>
      </c>
      <c r="E79" s="1011"/>
      <c r="F79" s="870">
        <f t="shared" si="12"/>
        <v>0</v>
      </c>
      <c r="G79" s="844"/>
      <c r="H79" s="859"/>
      <c r="I79" s="824">
        <f t="shared" si="17"/>
        <v>3.9346303992715548E-13</v>
      </c>
      <c r="J79" s="825">
        <f t="shared" si="14"/>
        <v>0</v>
      </c>
      <c r="K79" s="59">
        <f t="shared" si="4"/>
        <v>0</v>
      </c>
      <c r="N79" s="128">
        <v>4.54</v>
      </c>
      <c r="O79" s="15"/>
      <c r="P79" s="870">
        <f t="shared" ref="P79:P109" si="19">O79*N79</f>
        <v>0</v>
      </c>
      <c r="Q79" s="1011"/>
      <c r="R79" s="870">
        <f t="shared" si="13"/>
        <v>0</v>
      </c>
      <c r="S79" s="844"/>
      <c r="T79" s="859"/>
      <c r="U79" s="824">
        <f t="shared" si="18"/>
        <v>2587.8000000000015</v>
      </c>
      <c r="V79" s="82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70">
        <f t="shared" si="16"/>
        <v>0</v>
      </c>
      <c r="E80" s="1011"/>
      <c r="F80" s="870">
        <f t="shared" si="12"/>
        <v>0</v>
      </c>
      <c r="G80" s="844"/>
      <c r="H80" s="859"/>
      <c r="I80" s="824">
        <f t="shared" si="17"/>
        <v>3.9346303992715548E-13</v>
      </c>
      <c r="J80" s="825">
        <f t="shared" si="14"/>
        <v>0</v>
      </c>
      <c r="K80" s="59">
        <f t="shared" si="4"/>
        <v>0</v>
      </c>
      <c r="N80" s="128">
        <v>4.54</v>
      </c>
      <c r="O80" s="15"/>
      <c r="P80" s="870">
        <f t="shared" si="19"/>
        <v>0</v>
      </c>
      <c r="Q80" s="1011"/>
      <c r="R80" s="870">
        <f t="shared" si="13"/>
        <v>0</v>
      </c>
      <c r="S80" s="844"/>
      <c r="T80" s="859"/>
      <c r="U80" s="824">
        <f t="shared" si="18"/>
        <v>2587.8000000000015</v>
      </c>
      <c r="V80" s="82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70">
        <f t="shared" si="16"/>
        <v>0</v>
      </c>
      <c r="E81" s="1011"/>
      <c r="F81" s="870">
        <f t="shared" si="12"/>
        <v>0</v>
      </c>
      <c r="G81" s="844"/>
      <c r="H81" s="859"/>
      <c r="I81" s="824">
        <f t="shared" si="17"/>
        <v>3.9346303992715548E-13</v>
      </c>
      <c r="J81" s="825">
        <f t="shared" si="14"/>
        <v>0</v>
      </c>
      <c r="K81" s="59">
        <f t="shared" si="4"/>
        <v>0</v>
      </c>
      <c r="N81" s="128">
        <v>4.54</v>
      </c>
      <c r="O81" s="15"/>
      <c r="P81" s="870">
        <f t="shared" si="19"/>
        <v>0</v>
      </c>
      <c r="Q81" s="1011"/>
      <c r="R81" s="870">
        <f t="shared" si="13"/>
        <v>0</v>
      </c>
      <c r="S81" s="844"/>
      <c r="T81" s="859"/>
      <c r="U81" s="824">
        <f t="shared" si="18"/>
        <v>2587.8000000000015</v>
      </c>
      <c r="V81" s="82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70">
        <f t="shared" si="16"/>
        <v>0</v>
      </c>
      <c r="E82" s="1011"/>
      <c r="F82" s="870">
        <f t="shared" si="12"/>
        <v>0</v>
      </c>
      <c r="G82" s="844"/>
      <c r="H82" s="859"/>
      <c r="I82" s="824">
        <f t="shared" si="17"/>
        <v>3.9346303992715548E-13</v>
      </c>
      <c r="J82" s="825">
        <f t="shared" si="14"/>
        <v>0</v>
      </c>
      <c r="K82" s="59">
        <f t="shared" si="4"/>
        <v>0</v>
      </c>
      <c r="N82" s="128">
        <v>4.54</v>
      </c>
      <c r="O82" s="15"/>
      <c r="P82" s="870">
        <f t="shared" si="19"/>
        <v>0</v>
      </c>
      <c r="Q82" s="1011"/>
      <c r="R82" s="870">
        <f t="shared" si="13"/>
        <v>0</v>
      </c>
      <c r="S82" s="844"/>
      <c r="T82" s="859"/>
      <c r="U82" s="824">
        <f t="shared" si="18"/>
        <v>2587.8000000000015</v>
      </c>
      <c r="V82" s="82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70">
        <f t="shared" si="16"/>
        <v>0</v>
      </c>
      <c r="E83" s="1011"/>
      <c r="F83" s="870">
        <f t="shared" si="12"/>
        <v>0</v>
      </c>
      <c r="G83" s="844"/>
      <c r="H83" s="859"/>
      <c r="I83" s="824">
        <f t="shared" si="17"/>
        <v>3.9346303992715548E-13</v>
      </c>
      <c r="J83" s="825">
        <f t="shared" si="14"/>
        <v>0</v>
      </c>
      <c r="K83" s="59">
        <f t="shared" si="4"/>
        <v>0</v>
      </c>
      <c r="N83" s="128">
        <v>4.54</v>
      </c>
      <c r="O83" s="15"/>
      <c r="P83" s="870">
        <f t="shared" si="19"/>
        <v>0</v>
      </c>
      <c r="Q83" s="1011"/>
      <c r="R83" s="870">
        <f t="shared" si="13"/>
        <v>0</v>
      </c>
      <c r="S83" s="844"/>
      <c r="T83" s="859"/>
      <c r="U83" s="824">
        <f t="shared" si="18"/>
        <v>2587.8000000000015</v>
      </c>
      <c r="V83" s="82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70">
        <f t="shared" si="16"/>
        <v>0</v>
      </c>
      <c r="E84" s="1011"/>
      <c r="F84" s="870">
        <f t="shared" si="12"/>
        <v>0</v>
      </c>
      <c r="G84" s="844"/>
      <c r="H84" s="859"/>
      <c r="I84" s="824">
        <f t="shared" si="17"/>
        <v>3.9346303992715548E-13</v>
      </c>
      <c r="J84" s="825">
        <f t="shared" si="14"/>
        <v>0</v>
      </c>
      <c r="K84" s="59">
        <f t="shared" si="4"/>
        <v>0</v>
      </c>
      <c r="N84" s="128">
        <v>4.54</v>
      </c>
      <c r="O84" s="15"/>
      <c r="P84" s="870">
        <f t="shared" si="19"/>
        <v>0</v>
      </c>
      <c r="Q84" s="1011"/>
      <c r="R84" s="870">
        <f t="shared" si="13"/>
        <v>0</v>
      </c>
      <c r="S84" s="844"/>
      <c r="T84" s="859"/>
      <c r="U84" s="824">
        <f t="shared" si="18"/>
        <v>2587.8000000000015</v>
      </c>
      <c r="V84" s="82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70">
        <f t="shared" si="16"/>
        <v>0</v>
      </c>
      <c r="E85" s="1011"/>
      <c r="F85" s="870">
        <f t="shared" si="12"/>
        <v>0</v>
      </c>
      <c r="G85" s="844"/>
      <c r="H85" s="859"/>
      <c r="I85" s="824">
        <f t="shared" si="17"/>
        <v>3.9346303992715548E-13</v>
      </c>
      <c r="J85" s="825">
        <f t="shared" si="14"/>
        <v>0</v>
      </c>
      <c r="K85" s="59">
        <f t="shared" si="4"/>
        <v>0</v>
      </c>
      <c r="N85" s="128">
        <v>4.54</v>
      </c>
      <c r="O85" s="15"/>
      <c r="P85" s="870">
        <f t="shared" si="19"/>
        <v>0</v>
      </c>
      <c r="Q85" s="1011"/>
      <c r="R85" s="870">
        <f t="shared" si="13"/>
        <v>0</v>
      </c>
      <c r="S85" s="844"/>
      <c r="T85" s="859"/>
      <c r="U85" s="824">
        <f t="shared" si="18"/>
        <v>2587.8000000000015</v>
      </c>
      <c r="V85" s="82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70">
        <f t="shared" si="16"/>
        <v>0</v>
      </c>
      <c r="E86" s="1011"/>
      <c r="F86" s="870">
        <f t="shared" si="12"/>
        <v>0</v>
      </c>
      <c r="G86" s="844"/>
      <c r="H86" s="859"/>
      <c r="I86" s="824">
        <f t="shared" si="17"/>
        <v>3.9346303992715548E-13</v>
      </c>
      <c r="J86" s="825">
        <f t="shared" si="14"/>
        <v>0</v>
      </c>
      <c r="K86" s="59">
        <f t="shared" ref="K86:K108" si="20">H86*F86</f>
        <v>0</v>
      </c>
      <c r="N86" s="128">
        <v>4.54</v>
      </c>
      <c r="O86" s="15"/>
      <c r="P86" s="870">
        <f t="shared" si="19"/>
        <v>0</v>
      </c>
      <c r="Q86" s="1011"/>
      <c r="R86" s="870">
        <f t="shared" si="13"/>
        <v>0</v>
      </c>
      <c r="S86" s="844"/>
      <c r="T86" s="859"/>
      <c r="U86" s="824">
        <f t="shared" si="18"/>
        <v>2587.8000000000015</v>
      </c>
      <c r="V86" s="82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0">
        <f t="shared" si="16"/>
        <v>0</v>
      </c>
      <c r="E87" s="1011"/>
      <c r="F87" s="870">
        <f t="shared" si="12"/>
        <v>0</v>
      </c>
      <c r="G87" s="844"/>
      <c r="H87" s="859"/>
      <c r="I87" s="824">
        <f t="shared" si="17"/>
        <v>3.9346303992715548E-13</v>
      </c>
      <c r="J87" s="825">
        <f t="shared" si="14"/>
        <v>0</v>
      </c>
      <c r="K87" s="59">
        <f t="shared" si="20"/>
        <v>0</v>
      </c>
      <c r="N87" s="128">
        <v>4.54</v>
      </c>
      <c r="O87" s="15"/>
      <c r="P87" s="870">
        <f t="shared" si="19"/>
        <v>0</v>
      </c>
      <c r="Q87" s="1011"/>
      <c r="R87" s="870">
        <f t="shared" si="13"/>
        <v>0</v>
      </c>
      <c r="S87" s="844"/>
      <c r="T87" s="859"/>
      <c r="U87" s="824">
        <f t="shared" si="18"/>
        <v>2587.8000000000015</v>
      </c>
      <c r="V87" s="82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70">
        <f t="shared" si="16"/>
        <v>0</v>
      </c>
      <c r="E88" s="1011"/>
      <c r="F88" s="870">
        <f t="shared" si="12"/>
        <v>0</v>
      </c>
      <c r="G88" s="844"/>
      <c r="H88" s="859"/>
      <c r="I88" s="824">
        <f t="shared" si="17"/>
        <v>3.9346303992715548E-13</v>
      </c>
      <c r="J88" s="825">
        <f t="shared" si="14"/>
        <v>0</v>
      </c>
      <c r="K88" s="59">
        <f t="shared" si="20"/>
        <v>0</v>
      </c>
      <c r="N88" s="128">
        <v>4.54</v>
      </c>
      <c r="O88" s="15"/>
      <c r="P88" s="870">
        <f t="shared" si="19"/>
        <v>0</v>
      </c>
      <c r="Q88" s="1011"/>
      <c r="R88" s="870">
        <f t="shared" si="13"/>
        <v>0</v>
      </c>
      <c r="S88" s="844"/>
      <c r="T88" s="859"/>
      <c r="U88" s="824">
        <f t="shared" si="18"/>
        <v>2587.8000000000015</v>
      </c>
      <c r="V88" s="82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70">
        <f t="shared" si="16"/>
        <v>0</v>
      </c>
      <c r="E89" s="1011"/>
      <c r="F89" s="870">
        <f t="shared" si="12"/>
        <v>0</v>
      </c>
      <c r="G89" s="844"/>
      <c r="H89" s="859"/>
      <c r="I89" s="824">
        <f t="shared" si="17"/>
        <v>3.9346303992715548E-13</v>
      </c>
      <c r="J89" s="825">
        <f t="shared" si="14"/>
        <v>0</v>
      </c>
      <c r="K89" s="59">
        <f t="shared" si="20"/>
        <v>0</v>
      </c>
      <c r="N89" s="128">
        <v>4.54</v>
      </c>
      <c r="O89" s="15"/>
      <c r="P89" s="870">
        <f t="shared" si="19"/>
        <v>0</v>
      </c>
      <c r="Q89" s="1011"/>
      <c r="R89" s="870">
        <f t="shared" si="13"/>
        <v>0</v>
      </c>
      <c r="S89" s="844"/>
      <c r="T89" s="859"/>
      <c r="U89" s="824">
        <f t="shared" si="18"/>
        <v>2587.8000000000015</v>
      </c>
      <c r="V89" s="82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70">
        <f t="shared" si="16"/>
        <v>0</v>
      </c>
      <c r="E90" s="1011"/>
      <c r="F90" s="870">
        <f t="shared" si="12"/>
        <v>0</v>
      </c>
      <c r="G90" s="844"/>
      <c r="H90" s="859"/>
      <c r="I90" s="824">
        <f t="shared" si="17"/>
        <v>3.9346303992715548E-13</v>
      </c>
      <c r="J90" s="825">
        <f t="shared" si="14"/>
        <v>0</v>
      </c>
      <c r="K90" s="59">
        <f t="shared" si="20"/>
        <v>0</v>
      </c>
      <c r="N90" s="128">
        <v>4.54</v>
      </c>
      <c r="O90" s="15"/>
      <c r="P90" s="870">
        <f t="shared" si="19"/>
        <v>0</v>
      </c>
      <c r="Q90" s="1011"/>
      <c r="R90" s="870">
        <f t="shared" si="13"/>
        <v>0</v>
      </c>
      <c r="S90" s="844"/>
      <c r="T90" s="859"/>
      <c r="U90" s="824">
        <f t="shared" si="18"/>
        <v>2587.8000000000015</v>
      </c>
      <c r="V90" s="82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70">
        <f t="shared" si="16"/>
        <v>0</v>
      </c>
      <c r="E91" s="1011"/>
      <c r="F91" s="870">
        <f t="shared" si="12"/>
        <v>0</v>
      </c>
      <c r="G91" s="844"/>
      <c r="H91" s="859"/>
      <c r="I91" s="824">
        <f t="shared" si="17"/>
        <v>3.9346303992715548E-13</v>
      </c>
      <c r="J91" s="825">
        <f t="shared" si="14"/>
        <v>0</v>
      </c>
      <c r="K91" s="59">
        <f t="shared" si="20"/>
        <v>0</v>
      </c>
      <c r="N91" s="128">
        <v>4.54</v>
      </c>
      <c r="O91" s="15"/>
      <c r="P91" s="870">
        <f t="shared" si="19"/>
        <v>0</v>
      </c>
      <c r="Q91" s="1011"/>
      <c r="R91" s="870">
        <f t="shared" si="13"/>
        <v>0</v>
      </c>
      <c r="S91" s="844"/>
      <c r="T91" s="859"/>
      <c r="U91" s="824">
        <f t="shared" si="18"/>
        <v>2587.8000000000015</v>
      </c>
      <c r="V91" s="82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666" t="s">
        <v>19</v>
      </c>
      <c r="D113" s="1667"/>
      <c r="E113" s="39">
        <f>E4+E5-F110+E6+E8</f>
        <v>-1003.3399999999947</v>
      </c>
      <c r="F113" s="6"/>
      <c r="G113" s="6"/>
      <c r="H113" s="17"/>
      <c r="I113" s="127"/>
      <c r="J113" s="71"/>
      <c r="O113" s="1666" t="s">
        <v>19</v>
      </c>
      <c r="P113" s="1667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24" sqref="F24:I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96" t="s">
        <v>245</v>
      </c>
      <c r="B1" s="1596"/>
      <c r="C1" s="1596"/>
      <c r="D1" s="1596"/>
      <c r="E1" s="1596"/>
      <c r="F1" s="1596"/>
      <c r="G1" s="159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68" t="s">
        <v>189</v>
      </c>
      <c r="B5" s="1613" t="s">
        <v>96</v>
      </c>
      <c r="C5" s="635">
        <v>63</v>
      </c>
      <c r="D5" s="636">
        <v>45206</v>
      </c>
      <c r="E5" s="637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669"/>
      <c r="B6" s="1613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67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71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205</v>
      </c>
      <c r="H9" s="69">
        <v>65</v>
      </c>
      <c r="I9" s="703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233</v>
      </c>
      <c r="H10" s="69">
        <v>0</v>
      </c>
      <c r="I10" s="703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11">
        <v>45224</v>
      </c>
      <c r="F11" s="870">
        <f t="shared" si="0"/>
        <v>300.95</v>
      </c>
      <c r="G11" s="844" t="s">
        <v>238</v>
      </c>
      <c r="H11" s="859">
        <v>65</v>
      </c>
      <c r="I11" s="1012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11"/>
      <c r="F12" s="870">
        <f t="shared" si="0"/>
        <v>0</v>
      </c>
      <c r="G12" s="844"/>
      <c r="H12" s="859"/>
      <c r="I12" s="1101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9">
        <v>100.38</v>
      </c>
      <c r="E13" s="1161">
        <v>45229</v>
      </c>
      <c r="F13" s="1162">
        <f t="shared" si="0"/>
        <v>100.38</v>
      </c>
      <c r="G13" s="1158" t="s">
        <v>258</v>
      </c>
      <c r="H13" s="1159">
        <v>65</v>
      </c>
      <c r="I13" s="1012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9">
        <v>24.16</v>
      </c>
      <c r="E14" s="1161">
        <v>45230</v>
      </c>
      <c r="F14" s="1162">
        <f t="shared" si="0"/>
        <v>24.16</v>
      </c>
      <c r="G14" s="1158" t="s">
        <v>260</v>
      </c>
      <c r="H14" s="1159">
        <v>65</v>
      </c>
      <c r="I14" s="1012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9">
        <v>322.37</v>
      </c>
      <c r="E15" s="1161">
        <v>45231</v>
      </c>
      <c r="F15" s="1162">
        <f t="shared" si="0"/>
        <v>322.37</v>
      </c>
      <c r="G15" s="1158" t="s">
        <v>262</v>
      </c>
      <c r="H15" s="1159">
        <v>65</v>
      </c>
      <c r="I15" s="1012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9">
        <v>194.34</v>
      </c>
      <c r="E16" s="1161">
        <v>45244</v>
      </c>
      <c r="F16" s="1162">
        <f t="shared" si="0"/>
        <v>194.34</v>
      </c>
      <c r="G16" s="1158" t="s">
        <v>312</v>
      </c>
      <c r="H16" s="1159">
        <v>0</v>
      </c>
      <c r="I16" s="1012">
        <f t="shared" si="2"/>
        <v>1054.5799999999997</v>
      </c>
    </row>
    <row r="17" spans="2:9" x14ac:dyDescent="0.25">
      <c r="B17" s="557">
        <f t="shared" si="1"/>
        <v>47</v>
      </c>
      <c r="C17" s="1190"/>
      <c r="D17" s="729"/>
      <c r="E17" s="1161"/>
      <c r="F17" s="1162">
        <f t="shared" si="0"/>
        <v>0</v>
      </c>
      <c r="G17" s="1158"/>
      <c r="H17" s="1159"/>
      <c r="I17" s="1101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33">
        <v>197.6</v>
      </c>
      <c r="E18" s="1434">
        <v>45266</v>
      </c>
      <c r="F18" s="1418">
        <f t="shared" si="0"/>
        <v>197.6</v>
      </c>
      <c r="G18" s="1420" t="s">
        <v>681</v>
      </c>
      <c r="H18" s="1421">
        <v>0</v>
      </c>
      <c r="I18" s="1012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33">
        <v>216.25</v>
      </c>
      <c r="E19" s="1434">
        <v>45268</v>
      </c>
      <c r="F19" s="1418">
        <f t="shared" si="0"/>
        <v>216.25</v>
      </c>
      <c r="G19" s="1420" t="s">
        <v>699</v>
      </c>
      <c r="H19" s="1421">
        <v>0</v>
      </c>
      <c r="I19" s="1012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33">
        <v>304.11</v>
      </c>
      <c r="E20" s="1434">
        <v>45271</v>
      </c>
      <c r="F20" s="1418">
        <f t="shared" si="0"/>
        <v>304.11</v>
      </c>
      <c r="G20" s="1420" t="s">
        <v>724</v>
      </c>
      <c r="H20" s="1421">
        <v>0</v>
      </c>
      <c r="I20" s="1012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33">
        <v>132.63</v>
      </c>
      <c r="E21" s="1434">
        <v>45274</v>
      </c>
      <c r="F21" s="1418">
        <f t="shared" si="0"/>
        <v>132.63</v>
      </c>
      <c r="G21" s="1420" t="s">
        <v>753</v>
      </c>
      <c r="H21" s="1421">
        <v>0</v>
      </c>
      <c r="I21" s="1012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33">
        <v>128.76</v>
      </c>
      <c r="E22" s="1435">
        <v>45280</v>
      </c>
      <c r="F22" s="1413">
        <f t="shared" si="0"/>
        <v>128.76</v>
      </c>
      <c r="G22" s="1416" t="s">
        <v>822</v>
      </c>
      <c r="H22" s="1417">
        <v>0</v>
      </c>
      <c r="I22" s="703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33">
        <v>75.23</v>
      </c>
      <c r="E23" s="1435">
        <v>45281</v>
      </c>
      <c r="F23" s="1413">
        <f t="shared" si="0"/>
        <v>75.23</v>
      </c>
      <c r="G23" s="1416" t="s">
        <v>824</v>
      </c>
      <c r="H23" s="1417">
        <v>0</v>
      </c>
      <c r="I23" s="703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33"/>
      <c r="E24" s="1435"/>
      <c r="F24" s="1462">
        <f t="shared" si="0"/>
        <v>0</v>
      </c>
      <c r="G24" s="1440"/>
      <c r="H24" s="1441"/>
      <c r="I24" s="1504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33"/>
      <c r="E25" s="1435"/>
      <c r="F25" s="1462">
        <f t="shared" si="0"/>
        <v>0</v>
      </c>
      <c r="G25" s="1440"/>
      <c r="H25" s="1441"/>
      <c r="I25" s="1504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33"/>
      <c r="E26" s="1435"/>
      <c r="F26" s="1462">
        <f t="shared" si="0"/>
        <v>0</v>
      </c>
      <c r="G26" s="1440"/>
      <c r="H26" s="1441"/>
      <c r="I26" s="1504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33"/>
      <c r="E27" s="1435"/>
      <c r="F27" s="1462">
        <f t="shared" si="0"/>
        <v>0</v>
      </c>
      <c r="G27" s="1440"/>
      <c r="H27" s="1441"/>
      <c r="I27" s="1504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13"/>
      <c r="E28" s="1435"/>
      <c r="F28" s="1413">
        <f t="shared" si="0"/>
        <v>0</v>
      </c>
      <c r="G28" s="1416"/>
      <c r="H28" s="1417"/>
      <c r="I28" s="703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13"/>
      <c r="E29" s="1435"/>
      <c r="F29" s="1413">
        <f t="shared" si="0"/>
        <v>0</v>
      </c>
      <c r="G29" s="1416"/>
      <c r="H29" s="1417"/>
      <c r="I29" s="703">
        <f t="shared" si="2"/>
        <v>-3.2684965844964609E-13</v>
      </c>
    </row>
    <row r="30" spans="2:9" x14ac:dyDescent="0.25">
      <c r="B30" s="367">
        <f t="shared" si="1"/>
        <v>0</v>
      </c>
      <c r="C30" s="15"/>
      <c r="D30" s="781"/>
      <c r="E30" s="1163"/>
      <c r="F30" s="781">
        <f t="shared" si="0"/>
        <v>0</v>
      </c>
      <c r="G30" s="708"/>
      <c r="H30" s="709"/>
      <c r="I30" s="703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6"/>
      <c r="E31" s="607"/>
      <c r="F31" s="606">
        <f t="shared" si="0"/>
        <v>0</v>
      </c>
      <c r="G31" s="495"/>
      <c r="H31" s="345"/>
      <c r="I31" s="703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6"/>
      <c r="E32" s="607"/>
      <c r="F32" s="606">
        <f t="shared" si="0"/>
        <v>0</v>
      </c>
      <c r="G32" s="495"/>
      <c r="H32" s="345"/>
      <c r="I32" s="703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6"/>
      <c r="E33" s="607"/>
      <c r="F33" s="606">
        <f t="shared" si="0"/>
        <v>0</v>
      </c>
      <c r="G33" s="495"/>
      <c r="H33" s="345"/>
      <c r="I33" s="703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6"/>
      <c r="E34" s="607"/>
      <c r="F34" s="606">
        <f t="shared" si="0"/>
        <v>0</v>
      </c>
      <c r="G34" s="495"/>
      <c r="H34" s="345"/>
      <c r="I34" s="703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3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3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3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3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3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3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3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3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3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3">
        <f t="shared" si="2"/>
        <v>-3.2684965844964609E-13</v>
      </c>
    </row>
    <row r="45" spans="2:9" ht="15.75" thickBot="1" x14ac:dyDescent="0.3">
      <c r="B45" s="613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4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66" t="s">
        <v>19</v>
      </c>
      <c r="D49" s="166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I1" workbookViewId="0">
      <selection activeCell="AI13" sqref="AI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96" t="s">
        <v>369</v>
      </c>
      <c r="B1" s="1596"/>
      <c r="C1" s="1596"/>
      <c r="D1" s="1596"/>
      <c r="E1" s="1596"/>
      <c r="F1" s="1596"/>
      <c r="G1" s="1596"/>
      <c r="H1" s="11">
        <v>1</v>
      </c>
      <c r="K1" s="1596" t="str">
        <f>A1</f>
        <v>INVENTARIO   DEL MES DE NOVIEMBRE 2023</v>
      </c>
      <c r="L1" s="1596"/>
      <c r="M1" s="1596"/>
      <c r="N1" s="1596"/>
      <c r="O1" s="1596"/>
      <c r="P1" s="1596"/>
      <c r="Q1" s="1596"/>
      <c r="R1" s="11">
        <v>2</v>
      </c>
      <c r="U1" s="1589" t="s">
        <v>381</v>
      </c>
      <c r="V1" s="1589"/>
      <c r="W1" s="1589"/>
      <c r="X1" s="1589"/>
      <c r="Y1" s="1589"/>
      <c r="Z1" s="1589"/>
      <c r="AA1" s="1589"/>
      <c r="AB1" s="11">
        <v>3</v>
      </c>
      <c r="AE1" s="1589" t="s">
        <v>381</v>
      </c>
      <c r="AF1" s="1589"/>
      <c r="AG1" s="1589"/>
      <c r="AH1" s="1589"/>
      <c r="AI1" s="1589"/>
      <c r="AJ1" s="1589"/>
      <c r="AK1" s="1589"/>
      <c r="AL1" s="11">
        <v>3</v>
      </c>
      <c r="AO1" s="1589" t="s">
        <v>381</v>
      </c>
      <c r="AP1" s="1589"/>
      <c r="AQ1" s="1589"/>
      <c r="AR1" s="1589"/>
      <c r="AS1" s="1589"/>
      <c r="AT1" s="1589"/>
      <c r="AU1" s="1589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72" t="s">
        <v>84</v>
      </c>
      <c r="B5" s="1674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672" t="s">
        <v>84</v>
      </c>
      <c r="L5" s="1673" t="s">
        <v>64</v>
      </c>
      <c r="M5" s="349">
        <v>70</v>
      </c>
      <c r="N5" s="820">
        <v>45243</v>
      </c>
      <c r="O5" s="821">
        <v>150</v>
      </c>
      <c r="P5" s="1132">
        <v>15</v>
      </c>
      <c r="Q5" s="5"/>
      <c r="U5" s="1672" t="s">
        <v>84</v>
      </c>
      <c r="V5" s="1673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672" t="s">
        <v>84</v>
      </c>
      <c r="AF5" s="1674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672" t="s">
        <v>84</v>
      </c>
      <c r="AP5" s="1676" t="s">
        <v>581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672"/>
      <c r="B6" s="1675"/>
      <c r="C6" s="349"/>
      <c r="D6" s="129"/>
      <c r="E6" s="194"/>
      <c r="F6" s="1463"/>
      <c r="G6" s="1464">
        <f>F78</f>
        <v>150</v>
      </c>
      <c r="H6" s="7">
        <f>E6-G6+E7+E5-G5+E4</f>
        <v>0</v>
      </c>
      <c r="K6" s="1672"/>
      <c r="L6" s="1673"/>
      <c r="M6" s="349"/>
      <c r="N6" s="820"/>
      <c r="O6" s="821"/>
      <c r="P6" s="1463"/>
      <c r="Q6" s="1464">
        <f>P78</f>
        <v>160</v>
      </c>
      <c r="R6" s="7">
        <f>O6-Q6+O7+O5-Q5+O4</f>
        <v>0</v>
      </c>
      <c r="U6" s="1672"/>
      <c r="V6" s="1673"/>
      <c r="W6" s="349">
        <v>70</v>
      </c>
      <c r="X6" s="129">
        <v>45286</v>
      </c>
      <c r="Y6" s="194">
        <v>150</v>
      </c>
      <c r="Z6" s="61">
        <v>15</v>
      </c>
      <c r="AA6" s="47">
        <f>Z78</f>
        <v>230</v>
      </c>
      <c r="AB6" s="7">
        <f>Y6-AA6+Y7+Y5-AA5+Y4</f>
        <v>70</v>
      </c>
      <c r="AE6" s="1672"/>
      <c r="AF6" s="1675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300</v>
      </c>
      <c r="AL6" s="7">
        <f>AI6-AK6+AI7+AI5-AK5+AI4</f>
        <v>0</v>
      </c>
      <c r="AO6" s="1672"/>
      <c r="AP6" s="1677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130</v>
      </c>
      <c r="AV6" s="7">
        <f>AS6-AU6+AS7+AS5-AU5+AS4</f>
        <v>120</v>
      </c>
    </row>
    <row r="7" spans="1:49" ht="24.75" customHeight="1" thickBot="1" x14ac:dyDescent="0.3">
      <c r="B7" s="19"/>
      <c r="C7" s="349"/>
      <c r="D7" s="129"/>
      <c r="E7" s="194"/>
      <c r="F7" s="1463"/>
      <c r="G7" s="1465"/>
      <c r="L7" s="19"/>
      <c r="M7" s="349"/>
      <c r="N7" s="820"/>
      <c r="O7" s="821"/>
      <c r="P7" s="1463"/>
      <c r="Q7" s="1465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360</v>
      </c>
      <c r="H9" s="69">
        <v>115</v>
      </c>
      <c r="I9" s="101">
        <f>E6-F9+E5+E7+E4</f>
        <v>130</v>
      </c>
      <c r="K9" s="78" t="s">
        <v>32</v>
      </c>
      <c r="L9" s="1055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302</v>
      </c>
      <c r="R9" s="69">
        <v>100</v>
      </c>
      <c r="S9" s="980">
        <f>O6-P9+O5+O7+O4</f>
        <v>140</v>
      </c>
      <c r="U9" s="78" t="s">
        <v>32</v>
      </c>
      <c r="V9" s="1055">
        <f>Z6-W9+Z5+Z7+Z4</f>
        <v>28</v>
      </c>
      <c r="W9" s="990">
        <v>2</v>
      </c>
      <c r="X9" s="870">
        <f>W9*10</f>
        <v>20</v>
      </c>
      <c r="Y9" s="979">
        <v>45268</v>
      </c>
      <c r="Z9" s="870">
        <f t="shared" ref="Z9:Z22" si="2">X9</f>
        <v>20</v>
      </c>
      <c r="AA9" s="844" t="s">
        <v>699</v>
      </c>
      <c r="AB9" s="859">
        <v>0</v>
      </c>
      <c r="AC9" s="980">
        <f>Y6-Z9+Y5+Y7+Y4</f>
        <v>280</v>
      </c>
      <c r="AE9" s="78" t="s">
        <v>32</v>
      </c>
      <c r="AF9" s="1055">
        <f>AJ6-AG9+AJ5+AJ7+AJ4</f>
        <v>30</v>
      </c>
      <c r="AG9" s="990"/>
      <c r="AH9" s="870"/>
      <c r="AI9" s="979"/>
      <c r="AJ9" s="870">
        <f t="shared" ref="AJ9:AJ24" si="3">AH9</f>
        <v>0</v>
      </c>
      <c r="AK9" s="844"/>
      <c r="AL9" s="859"/>
      <c r="AM9" s="980">
        <f>AI6-AJ9+AI5+AI7+AI4</f>
        <v>300</v>
      </c>
      <c r="AO9" s="78" t="s">
        <v>32</v>
      </c>
      <c r="AP9" s="1055">
        <f>AT6-AQ9+AT5+AT7+AT4</f>
        <v>17</v>
      </c>
      <c r="AQ9" s="990">
        <v>8</v>
      </c>
      <c r="AR9" s="870">
        <v>80</v>
      </c>
      <c r="AS9" s="979">
        <v>45290</v>
      </c>
      <c r="AT9" s="870">
        <f t="shared" ref="AT9:AT72" si="4">AR9</f>
        <v>80</v>
      </c>
      <c r="AU9" s="844" t="s">
        <v>925</v>
      </c>
      <c r="AV9" s="859">
        <v>115</v>
      </c>
      <c r="AW9" s="980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90"/>
      <c r="D10" s="870"/>
      <c r="E10" s="979"/>
      <c r="F10" s="870">
        <f t="shared" si="0"/>
        <v>0</v>
      </c>
      <c r="G10" s="844"/>
      <c r="H10" s="859"/>
      <c r="I10" s="542">
        <f>I9-F10</f>
        <v>130</v>
      </c>
      <c r="K10" s="182"/>
      <c r="L10" s="1055">
        <f t="shared" ref="L10:L73" si="6">L9-M10</f>
        <v>13</v>
      </c>
      <c r="M10" s="990">
        <v>1</v>
      </c>
      <c r="N10" s="870">
        <v>10</v>
      </c>
      <c r="O10" s="979">
        <v>45248</v>
      </c>
      <c r="P10" s="870">
        <f t="shared" ref="P10:P72" si="7">N10</f>
        <v>10</v>
      </c>
      <c r="Q10" s="844" t="s">
        <v>332</v>
      </c>
      <c r="R10" s="859">
        <v>0</v>
      </c>
      <c r="S10" s="980">
        <f>S9-P10</f>
        <v>130</v>
      </c>
      <c r="U10" s="182"/>
      <c r="V10" s="1055">
        <f t="shared" ref="V10:V73" si="8">V9-W10</f>
        <v>27</v>
      </c>
      <c r="W10" s="990">
        <v>1</v>
      </c>
      <c r="X10" s="870">
        <v>10</v>
      </c>
      <c r="Y10" s="979">
        <v>45271</v>
      </c>
      <c r="Z10" s="870">
        <f t="shared" si="2"/>
        <v>10</v>
      </c>
      <c r="AA10" s="844" t="s">
        <v>724</v>
      </c>
      <c r="AB10" s="859">
        <v>0</v>
      </c>
      <c r="AC10" s="980">
        <f>AC9-Z10</f>
        <v>270</v>
      </c>
      <c r="AE10" s="182"/>
      <c r="AF10" s="1055">
        <f>AF9-AG10</f>
        <v>30</v>
      </c>
      <c r="AG10" s="990"/>
      <c r="AH10" s="870"/>
      <c r="AI10" s="979"/>
      <c r="AJ10" s="870">
        <f t="shared" si="3"/>
        <v>0</v>
      </c>
      <c r="AK10" s="844"/>
      <c r="AL10" s="859"/>
      <c r="AM10" s="980">
        <f>AM9-AJ10</f>
        <v>300</v>
      </c>
      <c r="AO10" s="182"/>
      <c r="AP10" s="1055">
        <f t="shared" ref="AP10:AP73" si="9">AP9-AQ10</f>
        <v>16</v>
      </c>
      <c r="AQ10" s="990">
        <v>1</v>
      </c>
      <c r="AR10" s="870">
        <v>10</v>
      </c>
      <c r="AS10" s="979">
        <v>45291</v>
      </c>
      <c r="AT10" s="870">
        <f>AR10</f>
        <v>10</v>
      </c>
      <c r="AU10" s="844" t="s">
        <v>938</v>
      </c>
      <c r="AV10" s="859">
        <v>115</v>
      </c>
      <c r="AW10" s="980">
        <f>AW9-AT10</f>
        <v>160</v>
      </c>
    </row>
    <row r="11" spans="1:49" x14ac:dyDescent="0.25">
      <c r="A11" s="171"/>
      <c r="B11" s="1055">
        <f t="shared" si="5"/>
        <v>11</v>
      </c>
      <c r="C11" s="825">
        <v>2</v>
      </c>
      <c r="D11" s="1418">
        <v>20</v>
      </c>
      <c r="E11" s="1419">
        <v>45261</v>
      </c>
      <c r="F11" s="1418">
        <f t="shared" si="0"/>
        <v>20</v>
      </c>
      <c r="G11" s="1420" t="s">
        <v>640</v>
      </c>
      <c r="H11" s="1421">
        <v>0</v>
      </c>
      <c r="I11" s="980">
        <f t="shared" ref="I11:I74" si="10">I10-F11</f>
        <v>110</v>
      </c>
      <c r="K11" s="171"/>
      <c r="L11" s="1055">
        <f t="shared" si="6"/>
        <v>11</v>
      </c>
      <c r="M11" s="825">
        <v>2</v>
      </c>
      <c r="N11" s="870">
        <v>20</v>
      </c>
      <c r="O11" s="979">
        <v>45251</v>
      </c>
      <c r="P11" s="870">
        <f t="shared" si="7"/>
        <v>20</v>
      </c>
      <c r="Q11" s="844" t="s">
        <v>342</v>
      </c>
      <c r="R11" s="859">
        <v>100</v>
      </c>
      <c r="S11" s="980">
        <f t="shared" ref="S11:S74" si="11">S10-P11</f>
        <v>110</v>
      </c>
      <c r="U11" s="171"/>
      <c r="V11" s="1055">
        <f t="shared" si="8"/>
        <v>26</v>
      </c>
      <c r="W11" s="990">
        <v>1</v>
      </c>
      <c r="X11" s="870">
        <v>10</v>
      </c>
      <c r="Y11" s="979">
        <v>45272</v>
      </c>
      <c r="Z11" s="870">
        <f t="shared" si="2"/>
        <v>10</v>
      </c>
      <c r="AA11" s="844" t="s">
        <v>727</v>
      </c>
      <c r="AB11" s="859">
        <v>0</v>
      </c>
      <c r="AC11" s="980">
        <f t="shared" ref="AC11:AC74" si="12">AC10-Z11</f>
        <v>260</v>
      </c>
      <c r="AE11" s="171"/>
      <c r="AF11" s="1055">
        <f t="shared" ref="AF11:AF73" si="13">AF10-AG11</f>
        <v>29</v>
      </c>
      <c r="AG11" s="305">
        <v>1</v>
      </c>
      <c r="AH11" s="1483">
        <v>10</v>
      </c>
      <c r="AI11" s="1506">
        <v>45275</v>
      </c>
      <c r="AJ11" s="1483">
        <f t="shared" si="3"/>
        <v>10</v>
      </c>
      <c r="AK11" s="1505" t="s">
        <v>763</v>
      </c>
      <c r="AL11" s="859">
        <v>115</v>
      </c>
      <c r="AM11" s="980">
        <f t="shared" ref="AM11:AM34" si="14">AM10-AJ11</f>
        <v>290</v>
      </c>
      <c r="AO11" s="171"/>
      <c r="AP11" s="1055">
        <f t="shared" si="9"/>
        <v>15</v>
      </c>
      <c r="AQ11" s="990">
        <v>1</v>
      </c>
      <c r="AR11" s="870">
        <v>10</v>
      </c>
      <c r="AS11" s="979">
        <v>45294</v>
      </c>
      <c r="AT11" s="870">
        <f>AR11</f>
        <v>10</v>
      </c>
      <c r="AU11" s="844" t="s">
        <v>948</v>
      </c>
      <c r="AV11" s="859">
        <v>85</v>
      </c>
      <c r="AW11" s="980">
        <f t="shared" ref="AW11:AW74" si="15">AW10-AT11</f>
        <v>150</v>
      </c>
    </row>
    <row r="12" spans="1:49" x14ac:dyDescent="0.25">
      <c r="A12" s="171"/>
      <c r="B12" s="1055">
        <f t="shared" si="5"/>
        <v>9</v>
      </c>
      <c r="C12" s="990">
        <v>2</v>
      </c>
      <c r="D12" s="1418">
        <v>20</v>
      </c>
      <c r="E12" s="1419">
        <v>45265</v>
      </c>
      <c r="F12" s="1418">
        <f t="shared" si="0"/>
        <v>20</v>
      </c>
      <c r="G12" s="1420" t="s">
        <v>675</v>
      </c>
      <c r="H12" s="1421">
        <v>115</v>
      </c>
      <c r="I12" s="980">
        <f t="shared" si="10"/>
        <v>90</v>
      </c>
      <c r="K12" s="171"/>
      <c r="L12" s="1055">
        <f t="shared" si="6"/>
        <v>9</v>
      </c>
      <c r="M12" s="990">
        <v>2</v>
      </c>
      <c r="N12" s="870">
        <v>20</v>
      </c>
      <c r="O12" s="979">
        <v>45254</v>
      </c>
      <c r="P12" s="870">
        <f t="shared" si="7"/>
        <v>20</v>
      </c>
      <c r="Q12" s="844" t="s">
        <v>360</v>
      </c>
      <c r="R12" s="859">
        <v>100</v>
      </c>
      <c r="S12" s="980">
        <f t="shared" si="11"/>
        <v>90</v>
      </c>
      <c r="U12" s="171"/>
      <c r="V12" s="1055">
        <f t="shared" si="8"/>
        <v>24</v>
      </c>
      <c r="W12" s="825">
        <v>2</v>
      </c>
      <c r="X12" s="870">
        <v>20</v>
      </c>
      <c r="Y12" s="979">
        <v>45275</v>
      </c>
      <c r="Z12" s="870">
        <f t="shared" si="2"/>
        <v>20</v>
      </c>
      <c r="AA12" s="844" t="s">
        <v>763</v>
      </c>
      <c r="AB12" s="859">
        <v>100</v>
      </c>
      <c r="AC12" s="980">
        <f t="shared" si="12"/>
        <v>240</v>
      </c>
      <c r="AE12" s="171"/>
      <c r="AF12" s="1055">
        <f t="shared" si="13"/>
        <v>28</v>
      </c>
      <c r="AG12" s="822">
        <v>1</v>
      </c>
      <c r="AH12" s="1483">
        <v>10</v>
      </c>
      <c r="AI12" s="1506">
        <v>45277</v>
      </c>
      <c r="AJ12" s="1483">
        <f t="shared" si="3"/>
        <v>10</v>
      </c>
      <c r="AK12" s="1505" t="s">
        <v>791</v>
      </c>
      <c r="AL12" s="859">
        <v>0</v>
      </c>
      <c r="AM12" s="980">
        <f t="shared" si="14"/>
        <v>280</v>
      </c>
      <c r="AO12" s="171"/>
      <c r="AP12" s="1055">
        <f t="shared" si="9"/>
        <v>12</v>
      </c>
      <c r="AQ12" s="990">
        <v>3</v>
      </c>
      <c r="AR12" s="870">
        <v>30</v>
      </c>
      <c r="AS12" s="979">
        <v>45294</v>
      </c>
      <c r="AT12" s="870">
        <f>AR12</f>
        <v>30</v>
      </c>
      <c r="AU12" s="844" t="s">
        <v>952</v>
      </c>
      <c r="AV12" s="859">
        <v>85</v>
      </c>
      <c r="AW12" s="980">
        <f t="shared" si="15"/>
        <v>120</v>
      </c>
    </row>
    <row r="13" spans="1:49" x14ac:dyDescent="0.25">
      <c r="A13" s="80" t="s">
        <v>33</v>
      </c>
      <c r="B13" s="1055">
        <f t="shared" si="5"/>
        <v>9</v>
      </c>
      <c r="C13" s="990"/>
      <c r="D13" s="1418"/>
      <c r="E13" s="1419"/>
      <c r="F13" s="1418"/>
      <c r="G13" s="1420"/>
      <c r="H13" s="1421">
        <v>0</v>
      </c>
      <c r="I13" s="980">
        <f t="shared" si="10"/>
        <v>90</v>
      </c>
      <c r="K13" s="80" t="s">
        <v>33</v>
      </c>
      <c r="L13" s="543">
        <f t="shared" si="6"/>
        <v>9</v>
      </c>
      <c r="M13" s="990"/>
      <c r="N13" s="870"/>
      <c r="O13" s="979"/>
      <c r="P13" s="870">
        <f t="shared" si="7"/>
        <v>0</v>
      </c>
      <c r="Q13" s="844"/>
      <c r="R13" s="859"/>
      <c r="S13" s="542">
        <f t="shared" si="11"/>
        <v>90</v>
      </c>
      <c r="U13" s="80" t="s">
        <v>33</v>
      </c>
      <c r="V13" s="1055">
        <f t="shared" si="8"/>
        <v>23</v>
      </c>
      <c r="W13" s="990">
        <v>1</v>
      </c>
      <c r="X13" s="870">
        <f t="shared" ref="X13:X22" si="16">W13*10</f>
        <v>10</v>
      </c>
      <c r="Y13" s="979">
        <v>45277</v>
      </c>
      <c r="Z13" s="870">
        <f t="shared" si="2"/>
        <v>10</v>
      </c>
      <c r="AA13" s="844" t="s">
        <v>791</v>
      </c>
      <c r="AB13" s="859">
        <v>0</v>
      </c>
      <c r="AC13" s="980">
        <f t="shared" si="12"/>
        <v>230</v>
      </c>
      <c r="AE13" s="80" t="s">
        <v>33</v>
      </c>
      <c r="AF13" s="1055">
        <f t="shared" si="13"/>
        <v>27</v>
      </c>
      <c r="AG13" s="990">
        <v>1</v>
      </c>
      <c r="AH13" s="870">
        <v>10</v>
      </c>
      <c r="AI13" s="979">
        <v>45278</v>
      </c>
      <c r="AJ13" s="870">
        <f t="shared" si="3"/>
        <v>10</v>
      </c>
      <c r="AK13" s="844" t="s">
        <v>799</v>
      </c>
      <c r="AL13" s="859">
        <v>115</v>
      </c>
      <c r="AM13" s="980">
        <f t="shared" si="14"/>
        <v>270</v>
      </c>
      <c r="AO13" s="80" t="s">
        <v>33</v>
      </c>
      <c r="AP13" s="543">
        <f t="shared" si="9"/>
        <v>12</v>
      </c>
      <c r="AQ13" s="825"/>
      <c r="AR13" s="870"/>
      <c r="AS13" s="979"/>
      <c r="AT13" s="870">
        <f>AR13</f>
        <v>0</v>
      </c>
      <c r="AU13" s="844"/>
      <c r="AV13" s="859"/>
      <c r="AW13" s="542">
        <f t="shared" si="15"/>
        <v>120</v>
      </c>
    </row>
    <row r="14" spans="1:49" x14ac:dyDescent="0.25">
      <c r="A14" s="71"/>
      <c r="B14" s="1055">
        <f t="shared" si="5"/>
        <v>8</v>
      </c>
      <c r="C14" s="990">
        <v>1</v>
      </c>
      <c r="D14" s="1418">
        <v>10</v>
      </c>
      <c r="E14" s="1419">
        <v>45271</v>
      </c>
      <c r="F14" s="1418">
        <f t="shared" si="0"/>
        <v>10</v>
      </c>
      <c r="G14" s="1420" t="s">
        <v>724</v>
      </c>
      <c r="H14" s="1421">
        <v>0</v>
      </c>
      <c r="I14" s="980">
        <f t="shared" si="10"/>
        <v>80</v>
      </c>
      <c r="K14" s="71"/>
      <c r="L14" s="1055">
        <f t="shared" si="6"/>
        <v>5</v>
      </c>
      <c r="M14" s="990">
        <v>4</v>
      </c>
      <c r="N14" s="1347">
        <v>40</v>
      </c>
      <c r="O14" s="1355">
        <v>45259</v>
      </c>
      <c r="P14" s="1347">
        <f t="shared" si="7"/>
        <v>40</v>
      </c>
      <c r="Q14" s="1348" t="s">
        <v>565</v>
      </c>
      <c r="R14" s="1349">
        <v>100</v>
      </c>
      <c r="S14" s="980">
        <f t="shared" si="11"/>
        <v>50</v>
      </c>
      <c r="U14" s="71"/>
      <c r="V14" s="1055">
        <f t="shared" si="8"/>
        <v>22</v>
      </c>
      <c r="W14" s="990">
        <v>1</v>
      </c>
      <c r="X14" s="870">
        <f t="shared" si="16"/>
        <v>10</v>
      </c>
      <c r="Y14" s="979">
        <v>45280</v>
      </c>
      <c r="Z14" s="870">
        <f t="shared" si="2"/>
        <v>10</v>
      </c>
      <c r="AA14" s="844" t="s">
        <v>781</v>
      </c>
      <c r="AB14" s="859">
        <v>0</v>
      </c>
      <c r="AC14" s="980">
        <f t="shared" si="12"/>
        <v>220</v>
      </c>
      <c r="AE14" s="71"/>
      <c r="AF14" s="1055">
        <f t="shared" si="13"/>
        <v>25</v>
      </c>
      <c r="AG14" s="990">
        <v>2</v>
      </c>
      <c r="AH14" s="870">
        <v>20</v>
      </c>
      <c r="AI14" s="979">
        <v>45279</v>
      </c>
      <c r="AJ14" s="870">
        <f t="shared" si="3"/>
        <v>20</v>
      </c>
      <c r="AK14" s="844" t="s">
        <v>804</v>
      </c>
      <c r="AL14" s="859">
        <v>115</v>
      </c>
      <c r="AM14" s="980">
        <f t="shared" si="14"/>
        <v>250</v>
      </c>
      <c r="AO14" s="71"/>
      <c r="AP14" s="1055">
        <f t="shared" si="9"/>
        <v>12</v>
      </c>
      <c r="AQ14" s="990"/>
      <c r="AR14" s="870"/>
      <c r="AS14" s="979"/>
      <c r="AT14" s="870">
        <f t="shared" si="4"/>
        <v>0</v>
      </c>
      <c r="AU14" s="844"/>
      <c r="AV14" s="859"/>
      <c r="AW14" s="980">
        <f t="shared" si="15"/>
        <v>120</v>
      </c>
    </row>
    <row r="15" spans="1:49" x14ac:dyDescent="0.25">
      <c r="A15" s="71" t="s">
        <v>22</v>
      </c>
      <c r="B15" s="1055">
        <f t="shared" si="5"/>
        <v>6</v>
      </c>
      <c r="C15" s="990">
        <v>2</v>
      </c>
      <c r="D15" s="1418">
        <v>20</v>
      </c>
      <c r="E15" s="1419">
        <v>45272</v>
      </c>
      <c r="F15" s="1418">
        <f t="shared" si="0"/>
        <v>20</v>
      </c>
      <c r="G15" s="1420" t="s">
        <v>727</v>
      </c>
      <c r="H15" s="1421">
        <v>0</v>
      </c>
      <c r="I15" s="980">
        <f t="shared" si="10"/>
        <v>60</v>
      </c>
      <c r="K15" s="71" t="s">
        <v>22</v>
      </c>
      <c r="L15" s="1055">
        <f t="shared" si="6"/>
        <v>3</v>
      </c>
      <c r="M15" s="990">
        <v>2</v>
      </c>
      <c r="N15" s="1347">
        <v>20</v>
      </c>
      <c r="O15" s="1355">
        <v>45261</v>
      </c>
      <c r="P15" s="1347">
        <f t="shared" si="7"/>
        <v>20</v>
      </c>
      <c r="Q15" s="1348" t="s">
        <v>640</v>
      </c>
      <c r="R15" s="1349">
        <v>0</v>
      </c>
      <c r="S15" s="980">
        <f t="shared" si="11"/>
        <v>30</v>
      </c>
      <c r="U15" s="71" t="s">
        <v>22</v>
      </c>
      <c r="V15" s="1055">
        <f t="shared" si="8"/>
        <v>21</v>
      </c>
      <c r="W15" s="990">
        <v>1</v>
      </c>
      <c r="X15" s="870">
        <f t="shared" si="16"/>
        <v>10</v>
      </c>
      <c r="Y15" s="979">
        <v>45283</v>
      </c>
      <c r="Z15" s="870">
        <f t="shared" si="2"/>
        <v>10</v>
      </c>
      <c r="AA15" s="844" t="s">
        <v>856</v>
      </c>
      <c r="AB15" s="859">
        <v>0</v>
      </c>
      <c r="AC15" s="980">
        <f t="shared" si="12"/>
        <v>210</v>
      </c>
      <c r="AE15" s="71" t="s">
        <v>22</v>
      </c>
      <c r="AF15" s="1055">
        <f t="shared" si="13"/>
        <v>23</v>
      </c>
      <c r="AG15" s="990">
        <v>2</v>
      </c>
      <c r="AH15" s="870">
        <v>20</v>
      </c>
      <c r="AI15" s="979">
        <v>45280</v>
      </c>
      <c r="AJ15" s="870">
        <f t="shared" si="3"/>
        <v>20</v>
      </c>
      <c r="AK15" s="844" t="s">
        <v>781</v>
      </c>
      <c r="AL15" s="859">
        <v>0</v>
      </c>
      <c r="AM15" s="980">
        <f t="shared" si="14"/>
        <v>230</v>
      </c>
      <c r="AO15" s="71" t="s">
        <v>22</v>
      </c>
      <c r="AP15" s="1055">
        <f t="shared" si="9"/>
        <v>12</v>
      </c>
      <c r="AQ15" s="990"/>
      <c r="AR15" s="870"/>
      <c r="AS15" s="979"/>
      <c r="AT15" s="870">
        <f t="shared" si="4"/>
        <v>0</v>
      </c>
      <c r="AU15" s="844"/>
      <c r="AV15" s="859"/>
      <c r="AW15" s="980">
        <f t="shared" si="15"/>
        <v>120</v>
      </c>
    </row>
    <row r="16" spans="1:49" x14ac:dyDescent="0.25">
      <c r="B16" s="1055">
        <f t="shared" si="5"/>
        <v>5</v>
      </c>
      <c r="C16" s="822">
        <v>1</v>
      </c>
      <c r="D16" s="1483">
        <v>10</v>
      </c>
      <c r="E16" s="1506">
        <v>45272</v>
      </c>
      <c r="F16" s="1483">
        <f t="shared" si="0"/>
        <v>10</v>
      </c>
      <c r="G16" s="1505" t="s">
        <v>728</v>
      </c>
      <c r="H16" s="859">
        <v>115</v>
      </c>
      <c r="I16" s="980">
        <f t="shared" si="10"/>
        <v>50</v>
      </c>
      <c r="L16" s="1055">
        <f t="shared" si="6"/>
        <v>1</v>
      </c>
      <c r="M16" s="990">
        <v>2</v>
      </c>
      <c r="N16" s="1347">
        <v>20</v>
      </c>
      <c r="O16" s="1355">
        <v>45265</v>
      </c>
      <c r="P16" s="1347">
        <f t="shared" si="7"/>
        <v>20</v>
      </c>
      <c r="Q16" s="1348" t="s">
        <v>675</v>
      </c>
      <c r="R16" s="1349">
        <v>100</v>
      </c>
      <c r="S16" s="980">
        <f t="shared" si="11"/>
        <v>10</v>
      </c>
      <c r="V16" s="1055">
        <f t="shared" si="8"/>
        <v>17</v>
      </c>
      <c r="W16" s="990">
        <v>4</v>
      </c>
      <c r="X16" s="870">
        <f t="shared" si="16"/>
        <v>40</v>
      </c>
      <c r="Y16" s="979">
        <v>45284</v>
      </c>
      <c r="Z16" s="870">
        <f t="shared" si="2"/>
        <v>40</v>
      </c>
      <c r="AA16" s="844" t="s">
        <v>872</v>
      </c>
      <c r="AB16" s="859">
        <v>0</v>
      </c>
      <c r="AC16" s="980">
        <f t="shared" si="12"/>
        <v>170</v>
      </c>
      <c r="AF16" s="1055">
        <f t="shared" si="13"/>
        <v>22</v>
      </c>
      <c r="AG16" s="990">
        <v>1</v>
      </c>
      <c r="AH16" s="870">
        <v>10</v>
      </c>
      <c r="AI16" s="979">
        <v>45281</v>
      </c>
      <c r="AJ16" s="870">
        <f t="shared" si="3"/>
        <v>10</v>
      </c>
      <c r="AK16" s="844" t="s">
        <v>824</v>
      </c>
      <c r="AL16" s="859">
        <v>0</v>
      </c>
      <c r="AM16" s="980">
        <f t="shared" si="14"/>
        <v>220</v>
      </c>
      <c r="AP16" s="1055">
        <f t="shared" si="9"/>
        <v>12</v>
      </c>
      <c r="AQ16" s="990"/>
      <c r="AR16" s="870"/>
      <c r="AS16" s="979"/>
      <c r="AT16" s="870">
        <f t="shared" si="4"/>
        <v>0</v>
      </c>
      <c r="AU16" s="844"/>
      <c r="AV16" s="859"/>
      <c r="AW16" s="980">
        <f t="shared" si="15"/>
        <v>120</v>
      </c>
    </row>
    <row r="17" spans="1:49" x14ac:dyDescent="0.25">
      <c r="B17" s="1055">
        <f t="shared" si="5"/>
        <v>0</v>
      </c>
      <c r="C17" s="822">
        <v>5</v>
      </c>
      <c r="D17" s="1483">
        <v>50</v>
      </c>
      <c r="E17" s="1506">
        <v>45272</v>
      </c>
      <c r="F17" s="1483">
        <f t="shared" si="0"/>
        <v>50</v>
      </c>
      <c r="G17" s="1505" t="s">
        <v>732</v>
      </c>
      <c r="H17" s="859">
        <v>115</v>
      </c>
      <c r="I17" s="980">
        <f t="shared" si="10"/>
        <v>0</v>
      </c>
      <c r="L17" s="1055">
        <f t="shared" si="6"/>
        <v>0</v>
      </c>
      <c r="M17" s="990">
        <v>1</v>
      </c>
      <c r="N17" s="1347">
        <v>10</v>
      </c>
      <c r="O17" s="1355">
        <v>45268</v>
      </c>
      <c r="P17" s="1347">
        <f t="shared" si="7"/>
        <v>10</v>
      </c>
      <c r="Q17" s="1348" t="s">
        <v>699</v>
      </c>
      <c r="R17" s="1349">
        <v>0</v>
      </c>
      <c r="S17" s="980">
        <f t="shared" si="11"/>
        <v>0</v>
      </c>
      <c r="V17" s="1055">
        <f t="shared" si="8"/>
        <v>15</v>
      </c>
      <c r="W17" s="990">
        <v>2</v>
      </c>
      <c r="X17" s="870">
        <f t="shared" si="16"/>
        <v>20</v>
      </c>
      <c r="Y17" s="979">
        <v>45284</v>
      </c>
      <c r="Z17" s="870">
        <f t="shared" si="2"/>
        <v>20</v>
      </c>
      <c r="AA17" s="844" t="s">
        <v>875</v>
      </c>
      <c r="AB17" s="859">
        <v>100</v>
      </c>
      <c r="AC17" s="980">
        <f t="shared" si="12"/>
        <v>150</v>
      </c>
      <c r="AF17" s="1055">
        <f t="shared" si="13"/>
        <v>21</v>
      </c>
      <c r="AG17" s="990">
        <v>1</v>
      </c>
      <c r="AH17" s="870">
        <v>10</v>
      </c>
      <c r="AI17" s="979">
        <v>45283</v>
      </c>
      <c r="AJ17" s="870">
        <f t="shared" si="3"/>
        <v>10</v>
      </c>
      <c r="AK17" s="844" t="s">
        <v>856</v>
      </c>
      <c r="AL17" s="859">
        <v>0</v>
      </c>
      <c r="AM17" s="980">
        <f t="shared" si="14"/>
        <v>210</v>
      </c>
      <c r="AP17" s="1055">
        <f t="shared" si="9"/>
        <v>12</v>
      </c>
      <c r="AQ17" s="990"/>
      <c r="AR17" s="870"/>
      <c r="AS17" s="979"/>
      <c r="AT17" s="870">
        <f t="shared" si="4"/>
        <v>0</v>
      </c>
      <c r="AU17" s="844"/>
      <c r="AV17" s="859"/>
      <c r="AW17" s="980">
        <f t="shared" si="15"/>
        <v>120</v>
      </c>
    </row>
    <row r="18" spans="1:49" x14ac:dyDescent="0.25">
      <c r="A18" s="117"/>
      <c r="B18" s="1055">
        <f t="shared" si="5"/>
        <v>0</v>
      </c>
      <c r="C18" s="990"/>
      <c r="D18" s="1418"/>
      <c r="E18" s="1419"/>
      <c r="F18" s="1418">
        <f t="shared" si="0"/>
        <v>0</v>
      </c>
      <c r="G18" s="1420"/>
      <c r="H18" s="1421"/>
      <c r="I18" s="980">
        <f t="shared" si="10"/>
        <v>0</v>
      </c>
      <c r="K18" s="117"/>
      <c r="L18" s="1055">
        <f t="shared" si="6"/>
        <v>0</v>
      </c>
      <c r="M18" s="990"/>
      <c r="N18" s="1347"/>
      <c r="O18" s="1355"/>
      <c r="P18" s="1347">
        <f t="shared" si="7"/>
        <v>0</v>
      </c>
      <c r="Q18" s="1348"/>
      <c r="R18" s="1349"/>
      <c r="S18" s="980">
        <f t="shared" si="11"/>
        <v>0</v>
      </c>
      <c r="U18" s="117"/>
      <c r="V18" s="1055">
        <f t="shared" si="8"/>
        <v>13</v>
      </c>
      <c r="W18" s="990">
        <v>2</v>
      </c>
      <c r="X18" s="870">
        <f t="shared" si="16"/>
        <v>20</v>
      </c>
      <c r="Y18" s="979">
        <v>45288</v>
      </c>
      <c r="Z18" s="870">
        <f t="shared" si="2"/>
        <v>20</v>
      </c>
      <c r="AA18" s="844" t="s">
        <v>900</v>
      </c>
      <c r="AB18" s="859">
        <v>0</v>
      </c>
      <c r="AC18" s="980">
        <f t="shared" si="12"/>
        <v>130</v>
      </c>
      <c r="AE18" s="117"/>
      <c r="AF18" s="1055">
        <f t="shared" si="13"/>
        <v>19</v>
      </c>
      <c r="AG18" s="990">
        <v>2</v>
      </c>
      <c r="AH18" s="870">
        <v>20</v>
      </c>
      <c r="AI18" s="979">
        <v>45283</v>
      </c>
      <c r="AJ18" s="870">
        <f t="shared" si="3"/>
        <v>20</v>
      </c>
      <c r="AK18" s="844" t="s">
        <v>858</v>
      </c>
      <c r="AL18" s="859">
        <v>115</v>
      </c>
      <c r="AM18" s="980">
        <f t="shared" si="14"/>
        <v>190</v>
      </c>
      <c r="AO18" s="117"/>
      <c r="AP18" s="1055">
        <f t="shared" si="9"/>
        <v>12</v>
      </c>
      <c r="AQ18" s="990"/>
      <c r="AR18" s="870"/>
      <c r="AS18" s="979"/>
      <c r="AT18" s="870">
        <f t="shared" si="4"/>
        <v>0</v>
      </c>
      <c r="AU18" s="844"/>
      <c r="AV18" s="859"/>
      <c r="AW18" s="980">
        <f t="shared" si="15"/>
        <v>120</v>
      </c>
    </row>
    <row r="19" spans="1:49" x14ac:dyDescent="0.25">
      <c r="A19" s="117"/>
      <c r="B19" s="1055">
        <f t="shared" si="5"/>
        <v>0</v>
      </c>
      <c r="C19" s="990"/>
      <c r="D19" s="1418"/>
      <c r="E19" s="1419"/>
      <c r="F19" s="1462">
        <f t="shared" si="0"/>
        <v>0</v>
      </c>
      <c r="G19" s="1440"/>
      <c r="H19" s="1441"/>
      <c r="I19" s="1425">
        <f t="shared" si="10"/>
        <v>0</v>
      </c>
      <c r="K19" s="117"/>
      <c r="L19" s="1055">
        <f t="shared" si="6"/>
        <v>0</v>
      </c>
      <c r="M19" s="990"/>
      <c r="N19" s="1347"/>
      <c r="O19" s="1355"/>
      <c r="P19" s="1347">
        <f t="shared" si="7"/>
        <v>0</v>
      </c>
      <c r="Q19" s="1348"/>
      <c r="R19" s="1349"/>
      <c r="S19" s="980">
        <f t="shared" si="11"/>
        <v>0</v>
      </c>
      <c r="U19" s="117"/>
      <c r="V19" s="1055">
        <f t="shared" si="8"/>
        <v>12</v>
      </c>
      <c r="W19" s="990">
        <v>1</v>
      </c>
      <c r="X19" s="870">
        <f t="shared" si="16"/>
        <v>10</v>
      </c>
      <c r="Y19" s="979">
        <v>45290</v>
      </c>
      <c r="Z19" s="870">
        <f t="shared" si="2"/>
        <v>10</v>
      </c>
      <c r="AA19" s="844" t="s">
        <v>923</v>
      </c>
      <c r="AB19" s="859">
        <v>72</v>
      </c>
      <c r="AC19" s="980">
        <f t="shared" si="12"/>
        <v>120</v>
      </c>
      <c r="AE19" s="117"/>
      <c r="AF19" s="1055">
        <f t="shared" si="13"/>
        <v>17</v>
      </c>
      <c r="AG19" s="990">
        <v>2</v>
      </c>
      <c r="AH19" s="870">
        <v>20</v>
      </c>
      <c r="AI19" s="979">
        <v>45284</v>
      </c>
      <c r="AJ19" s="870">
        <f t="shared" si="3"/>
        <v>20</v>
      </c>
      <c r="AK19" s="844" t="s">
        <v>872</v>
      </c>
      <c r="AL19" s="859">
        <v>0</v>
      </c>
      <c r="AM19" s="980">
        <f t="shared" si="14"/>
        <v>170</v>
      </c>
      <c r="AO19" s="117"/>
      <c r="AP19" s="1055">
        <f t="shared" si="9"/>
        <v>12</v>
      </c>
      <c r="AQ19" s="990"/>
      <c r="AR19" s="870"/>
      <c r="AS19" s="979"/>
      <c r="AT19" s="870">
        <f t="shared" si="4"/>
        <v>0</v>
      </c>
      <c r="AU19" s="844"/>
      <c r="AV19" s="859"/>
      <c r="AW19" s="980">
        <f t="shared" si="15"/>
        <v>120</v>
      </c>
    </row>
    <row r="20" spans="1:49" x14ac:dyDescent="0.25">
      <c r="A20" s="117"/>
      <c r="B20" s="1055">
        <f t="shared" si="5"/>
        <v>0</v>
      </c>
      <c r="C20" s="990"/>
      <c r="D20" s="1418"/>
      <c r="E20" s="1419"/>
      <c r="F20" s="1462">
        <f t="shared" si="0"/>
        <v>0</v>
      </c>
      <c r="G20" s="1440"/>
      <c r="H20" s="1441"/>
      <c r="I20" s="1425">
        <f t="shared" si="10"/>
        <v>0</v>
      </c>
      <c r="K20" s="117"/>
      <c r="L20" s="1055">
        <f t="shared" si="6"/>
        <v>0</v>
      </c>
      <c r="M20" s="990"/>
      <c r="N20" s="1347"/>
      <c r="O20" s="1355"/>
      <c r="P20" s="1341">
        <f t="shared" si="7"/>
        <v>0</v>
      </c>
      <c r="Q20" s="1342"/>
      <c r="R20" s="1343"/>
      <c r="S20" s="1425">
        <f t="shared" si="11"/>
        <v>0</v>
      </c>
      <c r="U20" s="117"/>
      <c r="V20" s="1055">
        <f t="shared" si="8"/>
        <v>10</v>
      </c>
      <c r="W20" s="990">
        <v>2</v>
      </c>
      <c r="X20" s="870">
        <f t="shared" si="16"/>
        <v>20</v>
      </c>
      <c r="Y20" s="979">
        <v>45294</v>
      </c>
      <c r="Z20" s="870">
        <f t="shared" si="2"/>
        <v>20</v>
      </c>
      <c r="AA20" s="844" t="s">
        <v>946</v>
      </c>
      <c r="AB20" s="859">
        <v>0</v>
      </c>
      <c r="AC20" s="980">
        <f t="shared" si="12"/>
        <v>100</v>
      </c>
      <c r="AE20" s="117"/>
      <c r="AF20" s="1055">
        <f t="shared" si="13"/>
        <v>13</v>
      </c>
      <c r="AG20" s="825">
        <v>4</v>
      </c>
      <c r="AH20" s="870">
        <v>40</v>
      </c>
      <c r="AI20" s="979">
        <v>45284</v>
      </c>
      <c r="AJ20" s="870">
        <f t="shared" si="3"/>
        <v>40</v>
      </c>
      <c r="AK20" s="844" t="s">
        <v>878</v>
      </c>
      <c r="AL20" s="859">
        <v>115</v>
      </c>
      <c r="AM20" s="980">
        <f t="shared" si="14"/>
        <v>130</v>
      </c>
      <c r="AO20" s="117"/>
      <c r="AP20" s="1055">
        <f t="shared" si="9"/>
        <v>12</v>
      </c>
      <c r="AQ20" s="990"/>
      <c r="AR20" s="870"/>
      <c r="AS20" s="979"/>
      <c r="AT20" s="870">
        <f t="shared" si="4"/>
        <v>0</v>
      </c>
      <c r="AU20" s="844"/>
      <c r="AV20" s="859"/>
      <c r="AW20" s="980">
        <f t="shared" si="15"/>
        <v>120</v>
      </c>
    </row>
    <row r="21" spans="1:49" x14ac:dyDescent="0.25">
      <c r="A21" s="117"/>
      <c r="B21" s="1055">
        <f t="shared" si="5"/>
        <v>0</v>
      </c>
      <c r="C21" s="990"/>
      <c r="D21" s="1418"/>
      <c r="E21" s="1419"/>
      <c r="F21" s="1462">
        <f t="shared" si="0"/>
        <v>0</v>
      </c>
      <c r="G21" s="1440"/>
      <c r="H21" s="1441"/>
      <c r="I21" s="1425">
        <f t="shared" si="10"/>
        <v>0</v>
      </c>
      <c r="K21" s="117"/>
      <c r="L21" s="1055">
        <f t="shared" si="6"/>
        <v>0</v>
      </c>
      <c r="M21" s="990"/>
      <c r="N21" s="1347"/>
      <c r="O21" s="1355"/>
      <c r="P21" s="1341">
        <f t="shared" si="7"/>
        <v>0</v>
      </c>
      <c r="Q21" s="1342"/>
      <c r="R21" s="1343"/>
      <c r="S21" s="1425">
        <f t="shared" si="11"/>
        <v>0</v>
      </c>
      <c r="U21" s="117"/>
      <c r="V21" s="1055">
        <f t="shared" si="8"/>
        <v>8</v>
      </c>
      <c r="W21" s="990">
        <v>2</v>
      </c>
      <c r="X21" s="870">
        <f t="shared" si="16"/>
        <v>20</v>
      </c>
      <c r="Y21" s="979">
        <v>45294</v>
      </c>
      <c r="Z21" s="870">
        <f t="shared" si="2"/>
        <v>20</v>
      </c>
      <c r="AA21" s="844" t="s">
        <v>948</v>
      </c>
      <c r="AB21" s="859">
        <v>75</v>
      </c>
      <c r="AC21" s="980">
        <f t="shared" si="12"/>
        <v>80</v>
      </c>
      <c r="AE21" s="117"/>
      <c r="AF21" s="1055">
        <f t="shared" si="13"/>
        <v>9</v>
      </c>
      <c r="AG21" s="990">
        <v>4</v>
      </c>
      <c r="AH21" s="870">
        <v>40</v>
      </c>
      <c r="AI21" s="979">
        <v>45286</v>
      </c>
      <c r="AJ21" s="870">
        <f t="shared" si="3"/>
        <v>40</v>
      </c>
      <c r="AK21" s="844" t="s">
        <v>888</v>
      </c>
      <c r="AL21" s="859">
        <v>0</v>
      </c>
      <c r="AM21" s="980">
        <f t="shared" si="14"/>
        <v>90</v>
      </c>
      <c r="AO21" s="117"/>
      <c r="AP21" s="1055">
        <f t="shared" si="9"/>
        <v>12</v>
      </c>
      <c r="AQ21" s="990"/>
      <c r="AR21" s="870"/>
      <c r="AS21" s="979"/>
      <c r="AT21" s="870">
        <f t="shared" si="4"/>
        <v>0</v>
      </c>
      <c r="AU21" s="844"/>
      <c r="AV21" s="859"/>
      <c r="AW21" s="980">
        <f t="shared" si="15"/>
        <v>120</v>
      </c>
    </row>
    <row r="22" spans="1:49" x14ac:dyDescent="0.25">
      <c r="A22" s="117"/>
      <c r="B22" s="1056">
        <f t="shared" si="5"/>
        <v>0</v>
      </c>
      <c r="C22" s="990"/>
      <c r="D22" s="1418"/>
      <c r="E22" s="1419"/>
      <c r="F22" s="1462">
        <f t="shared" si="0"/>
        <v>0</v>
      </c>
      <c r="G22" s="1440"/>
      <c r="H22" s="1441"/>
      <c r="I22" s="1425">
        <f t="shared" si="10"/>
        <v>0</v>
      </c>
      <c r="K22" s="117"/>
      <c r="L22" s="1056">
        <f t="shared" si="6"/>
        <v>0</v>
      </c>
      <c r="M22" s="990"/>
      <c r="N22" s="1347"/>
      <c r="O22" s="1355"/>
      <c r="P22" s="1341">
        <f t="shared" si="7"/>
        <v>0</v>
      </c>
      <c r="Q22" s="1342"/>
      <c r="R22" s="1343"/>
      <c r="S22" s="1425">
        <f t="shared" si="11"/>
        <v>0</v>
      </c>
      <c r="U22" s="117"/>
      <c r="V22" s="1056">
        <f t="shared" si="8"/>
        <v>7</v>
      </c>
      <c r="W22" s="990">
        <v>1</v>
      </c>
      <c r="X22" s="870">
        <f t="shared" si="16"/>
        <v>10</v>
      </c>
      <c r="Y22" s="979">
        <v>45297</v>
      </c>
      <c r="Z22" s="870">
        <f t="shared" si="2"/>
        <v>10</v>
      </c>
      <c r="AA22" s="844" t="s">
        <v>973</v>
      </c>
      <c r="AB22" s="859">
        <v>0</v>
      </c>
      <c r="AC22" s="980">
        <f t="shared" si="12"/>
        <v>70</v>
      </c>
      <c r="AE22" s="117"/>
      <c r="AF22" s="1056">
        <f t="shared" si="13"/>
        <v>4</v>
      </c>
      <c r="AG22" s="990">
        <v>5</v>
      </c>
      <c r="AH22" s="870">
        <v>50</v>
      </c>
      <c r="AI22" s="979">
        <v>45288</v>
      </c>
      <c r="AJ22" s="870">
        <f t="shared" si="3"/>
        <v>50</v>
      </c>
      <c r="AK22" s="844" t="s">
        <v>902</v>
      </c>
      <c r="AL22" s="859">
        <v>115</v>
      </c>
      <c r="AM22" s="980">
        <f t="shared" si="14"/>
        <v>40</v>
      </c>
      <c r="AO22" s="117"/>
      <c r="AP22" s="1056">
        <f t="shared" si="9"/>
        <v>12</v>
      </c>
      <c r="AQ22" s="990"/>
      <c r="AR22" s="870"/>
      <c r="AS22" s="979"/>
      <c r="AT22" s="870">
        <f t="shared" si="4"/>
        <v>0</v>
      </c>
      <c r="AU22" s="844"/>
      <c r="AV22" s="859"/>
      <c r="AW22" s="980">
        <f t="shared" si="15"/>
        <v>120</v>
      </c>
    </row>
    <row r="23" spans="1:49" x14ac:dyDescent="0.25">
      <c r="A23" s="118"/>
      <c r="B23" s="1056">
        <f t="shared" si="5"/>
        <v>0</v>
      </c>
      <c r="C23" s="825"/>
      <c r="D23" s="1418"/>
      <c r="E23" s="1419"/>
      <c r="F23" s="1418">
        <f t="shared" si="0"/>
        <v>0</v>
      </c>
      <c r="G23" s="1420"/>
      <c r="H23" s="1421"/>
      <c r="I23" s="980">
        <f t="shared" si="10"/>
        <v>0</v>
      </c>
      <c r="K23" s="118"/>
      <c r="L23" s="1056">
        <f t="shared" si="6"/>
        <v>0</v>
      </c>
      <c r="M23" s="825"/>
      <c r="N23" s="1347"/>
      <c r="O23" s="1355"/>
      <c r="P23" s="1341">
        <f t="shared" si="7"/>
        <v>0</v>
      </c>
      <c r="Q23" s="1342"/>
      <c r="R23" s="1343"/>
      <c r="S23" s="1425">
        <f t="shared" si="11"/>
        <v>0</v>
      </c>
      <c r="U23" s="118"/>
      <c r="V23" s="1056">
        <f t="shared" si="8"/>
        <v>7</v>
      </c>
      <c r="W23" s="990"/>
      <c r="X23" s="870">
        <f t="shared" ref="X23:X27" si="17">W23*10</f>
        <v>0</v>
      </c>
      <c r="Y23" s="979"/>
      <c r="Z23" s="870">
        <f t="shared" ref="Z23:Z27" si="18">X23</f>
        <v>0</v>
      </c>
      <c r="AA23" s="844"/>
      <c r="AB23" s="859"/>
      <c r="AC23" s="980">
        <f t="shared" si="12"/>
        <v>70</v>
      </c>
      <c r="AE23" s="118"/>
      <c r="AF23" s="1056">
        <f t="shared" si="13"/>
        <v>2</v>
      </c>
      <c r="AG23" s="990">
        <v>2</v>
      </c>
      <c r="AH23" s="870">
        <v>20</v>
      </c>
      <c r="AI23" s="979">
        <v>45288</v>
      </c>
      <c r="AJ23" s="870">
        <f t="shared" si="3"/>
        <v>20</v>
      </c>
      <c r="AK23" s="844" t="s">
        <v>903</v>
      </c>
      <c r="AL23" s="859">
        <v>86</v>
      </c>
      <c r="AM23" s="980">
        <f t="shared" si="14"/>
        <v>20</v>
      </c>
      <c r="AO23" s="118"/>
      <c r="AP23" s="1056">
        <f t="shared" si="9"/>
        <v>12</v>
      </c>
      <c r="AQ23" s="825"/>
      <c r="AR23" s="870"/>
      <c r="AS23" s="979"/>
      <c r="AT23" s="870">
        <f t="shared" si="4"/>
        <v>0</v>
      </c>
      <c r="AU23" s="844"/>
      <c r="AV23" s="859"/>
      <c r="AW23" s="980">
        <f t="shared" si="15"/>
        <v>120</v>
      </c>
    </row>
    <row r="24" spans="1:49" x14ac:dyDescent="0.25">
      <c r="A24" s="117"/>
      <c r="B24" s="1056">
        <f t="shared" si="5"/>
        <v>0</v>
      </c>
      <c r="C24" s="990"/>
      <c r="D24" s="1418"/>
      <c r="E24" s="1419"/>
      <c r="F24" s="1418">
        <f t="shared" si="0"/>
        <v>0</v>
      </c>
      <c r="G24" s="1420"/>
      <c r="H24" s="1421"/>
      <c r="I24" s="980">
        <f t="shared" si="10"/>
        <v>0</v>
      </c>
      <c r="K24" s="117"/>
      <c r="L24" s="1056">
        <f t="shared" si="6"/>
        <v>0</v>
      </c>
      <c r="M24" s="990"/>
      <c r="N24" s="1347"/>
      <c r="O24" s="1355"/>
      <c r="P24" s="1347">
        <f t="shared" si="7"/>
        <v>0</v>
      </c>
      <c r="Q24" s="1348"/>
      <c r="R24" s="1349"/>
      <c r="S24" s="980">
        <f t="shared" si="11"/>
        <v>0</v>
      </c>
      <c r="U24" s="117"/>
      <c r="V24" s="1056">
        <f t="shared" si="8"/>
        <v>7</v>
      </c>
      <c r="W24" s="990"/>
      <c r="X24" s="870">
        <f t="shared" si="17"/>
        <v>0</v>
      </c>
      <c r="Y24" s="979"/>
      <c r="Z24" s="870">
        <f t="shared" si="18"/>
        <v>0</v>
      </c>
      <c r="AA24" s="844"/>
      <c r="AB24" s="859"/>
      <c r="AC24" s="980">
        <f t="shared" si="12"/>
        <v>70</v>
      </c>
      <c r="AE24" s="117"/>
      <c r="AF24" s="1056">
        <f t="shared" si="13"/>
        <v>0</v>
      </c>
      <c r="AG24" s="990">
        <v>2</v>
      </c>
      <c r="AH24" s="870">
        <v>20</v>
      </c>
      <c r="AI24" s="979">
        <v>45290</v>
      </c>
      <c r="AJ24" s="870">
        <f t="shared" si="3"/>
        <v>20</v>
      </c>
      <c r="AK24" s="844" t="s">
        <v>923</v>
      </c>
      <c r="AL24" s="859">
        <v>87</v>
      </c>
      <c r="AM24" s="980">
        <f t="shared" si="14"/>
        <v>0</v>
      </c>
      <c r="AO24" s="117"/>
      <c r="AP24" s="1056">
        <f t="shared" si="9"/>
        <v>12</v>
      </c>
      <c r="AQ24" s="990"/>
      <c r="AR24" s="870"/>
      <c r="AS24" s="979"/>
      <c r="AT24" s="870">
        <f t="shared" si="4"/>
        <v>0</v>
      </c>
      <c r="AU24" s="844"/>
      <c r="AV24" s="859"/>
      <c r="AW24" s="980">
        <f t="shared" si="15"/>
        <v>120</v>
      </c>
    </row>
    <row r="25" spans="1:49" x14ac:dyDescent="0.25">
      <c r="A25" s="117"/>
      <c r="B25" s="1056">
        <f t="shared" si="5"/>
        <v>0</v>
      </c>
      <c r="C25" s="990"/>
      <c r="D25" s="1418"/>
      <c r="E25" s="1419"/>
      <c r="F25" s="1418">
        <f t="shared" si="0"/>
        <v>0</v>
      </c>
      <c r="G25" s="1420"/>
      <c r="H25" s="1421"/>
      <c r="I25" s="980">
        <f t="shared" si="10"/>
        <v>0</v>
      </c>
      <c r="K25" s="117"/>
      <c r="L25" s="1056">
        <f t="shared" si="6"/>
        <v>0</v>
      </c>
      <c r="M25" s="990"/>
      <c r="N25" s="1347"/>
      <c r="O25" s="1355"/>
      <c r="P25" s="1347">
        <f t="shared" si="7"/>
        <v>0</v>
      </c>
      <c r="Q25" s="1348"/>
      <c r="R25" s="1349"/>
      <c r="S25" s="980">
        <f t="shared" si="11"/>
        <v>0</v>
      </c>
      <c r="U25" s="117"/>
      <c r="V25" s="1056">
        <f t="shared" si="8"/>
        <v>7</v>
      </c>
      <c r="W25" s="825"/>
      <c r="X25" s="870">
        <f t="shared" si="17"/>
        <v>0</v>
      </c>
      <c r="Y25" s="979"/>
      <c r="Z25" s="870">
        <f t="shared" si="18"/>
        <v>0</v>
      </c>
      <c r="AA25" s="844"/>
      <c r="AB25" s="859"/>
      <c r="AC25" s="980">
        <f t="shared" si="12"/>
        <v>70</v>
      </c>
      <c r="AE25" s="117"/>
      <c r="AF25" s="1056">
        <f t="shared" si="13"/>
        <v>0</v>
      </c>
      <c r="AG25" s="990"/>
      <c r="AH25" s="870"/>
      <c r="AI25" s="979"/>
      <c r="AJ25" s="870">
        <f t="shared" ref="AJ25:AJ72" si="19">AH25</f>
        <v>0</v>
      </c>
      <c r="AK25" s="844"/>
      <c r="AL25" s="859"/>
      <c r="AM25" s="980">
        <f t="shared" si="14"/>
        <v>0</v>
      </c>
      <c r="AO25" s="117"/>
      <c r="AP25" s="1056">
        <f t="shared" si="9"/>
        <v>12</v>
      </c>
      <c r="AQ25" s="990"/>
      <c r="AR25" s="870"/>
      <c r="AS25" s="979"/>
      <c r="AT25" s="870">
        <f t="shared" si="4"/>
        <v>0</v>
      </c>
      <c r="AU25" s="844"/>
      <c r="AV25" s="859"/>
      <c r="AW25" s="980">
        <f t="shared" si="15"/>
        <v>120</v>
      </c>
    </row>
    <row r="26" spans="1:49" x14ac:dyDescent="0.25">
      <c r="A26" s="117"/>
      <c r="B26" s="1048">
        <f t="shared" si="5"/>
        <v>0</v>
      </c>
      <c r="C26" s="990"/>
      <c r="D26" s="1418"/>
      <c r="E26" s="1419"/>
      <c r="F26" s="1418">
        <f t="shared" si="0"/>
        <v>0</v>
      </c>
      <c r="G26" s="1420"/>
      <c r="H26" s="1421"/>
      <c r="I26" s="980">
        <f t="shared" si="10"/>
        <v>0</v>
      </c>
      <c r="K26" s="117"/>
      <c r="L26" s="171">
        <f t="shared" si="6"/>
        <v>0</v>
      </c>
      <c r="M26" s="15"/>
      <c r="N26" s="606"/>
      <c r="O26" s="1340"/>
      <c r="P26" s="606">
        <f t="shared" si="7"/>
        <v>0</v>
      </c>
      <c r="Q26" s="495"/>
      <c r="R26" s="345"/>
      <c r="S26" s="101">
        <f t="shared" si="11"/>
        <v>0</v>
      </c>
      <c r="U26" s="117"/>
      <c r="V26" s="1048">
        <f t="shared" si="8"/>
        <v>7</v>
      </c>
      <c r="W26" s="990"/>
      <c r="X26" s="870">
        <f t="shared" si="17"/>
        <v>0</v>
      </c>
      <c r="Y26" s="979"/>
      <c r="Z26" s="870">
        <f t="shared" si="18"/>
        <v>0</v>
      </c>
      <c r="AA26" s="844"/>
      <c r="AB26" s="859"/>
      <c r="AC26" s="980">
        <f t="shared" si="12"/>
        <v>70</v>
      </c>
      <c r="AE26" s="117"/>
      <c r="AF26" s="1048">
        <f t="shared" si="13"/>
        <v>0</v>
      </c>
      <c r="AG26" s="990"/>
      <c r="AH26" s="870"/>
      <c r="AI26" s="979"/>
      <c r="AJ26" s="1477">
        <f t="shared" si="19"/>
        <v>0</v>
      </c>
      <c r="AK26" s="1428"/>
      <c r="AL26" s="1429"/>
      <c r="AM26" s="1425">
        <f t="shared" si="14"/>
        <v>0</v>
      </c>
      <c r="AO26" s="117"/>
      <c r="AP26" s="1048">
        <f t="shared" si="9"/>
        <v>12</v>
      </c>
      <c r="AQ26" s="990"/>
      <c r="AR26" s="870"/>
      <c r="AS26" s="979"/>
      <c r="AT26" s="870">
        <f t="shared" si="4"/>
        <v>0</v>
      </c>
      <c r="AU26" s="844"/>
      <c r="AV26" s="859"/>
      <c r="AW26" s="980">
        <f t="shared" si="15"/>
        <v>120</v>
      </c>
    </row>
    <row r="27" spans="1:49" x14ac:dyDescent="0.25">
      <c r="A27" s="117"/>
      <c r="B27" s="1056">
        <f t="shared" si="5"/>
        <v>0</v>
      </c>
      <c r="C27" s="990"/>
      <c r="D27" s="1418"/>
      <c r="E27" s="1419"/>
      <c r="F27" s="1418">
        <f t="shared" si="0"/>
        <v>0</v>
      </c>
      <c r="G27" s="1420"/>
      <c r="H27" s="1421"/>
      <c r="I27" s="980">
        <f t="shared" si="10"/>
        <v>0</v>
      </c>
      <c r="K27" s="117"/>
      <c r="L27" s="216">
        <f t="shared" si="6"/>
        <v>0</v>
      </c>
      <c r="M27" s="15"/>
      <c r="N27" s="606"/>
      <c r="O27" s="1340"/>
      <c r="P27" s="606">
        <f t="shared" si="7"/>
        <v>0</v>
      </c>
      <c r="Q27" s="495"/>
      <c r="R27" s="345"/>
      <c r="S27" s="101">
        <f t="shared" si="11"/>
        <v>0</v>
      </c>
      <c r="U27" s="117"/>
      <c r="V27" s="1056">
        <f t="shared" si="8"/>
        <v>7</v>
      </c>
      <c r="W27" s="990"/>
      <c r="X27" s="870">
        <f t="shared" si="17"/>
        <v>0</v>
      </c>
      <c r="Y27" s="979"/>
      <c r="Z27" s="870">
        <f t="shared" si="18"/>
        <v>0</v>
      </c>
      <c r="AA27" s="844"/>
      <c r="AB27" s="859"/>
      <c r="AC27" s="980">
        <f t="shared" si="12"/>
        <v>70</v>
      </c>
      <c r="AE27" s="117"/>
      <c r="AF27" s="1056">
        <f t="shared" si="13"/>
        <v>0</v>
      </c>
      <c r="AG27" s="990"/>
      <c r="AH27" s="870"/>
      <c r="AI27" s="979"/>
      <c r="AJ27" s="1477">
        <f t="shared" si="19"/>
        <v>0</v>
      </c>
      <c r="AK27" s="1428"/>
      <c r="AL27" s="1429"/>
      <c r="AM27" s="1425">
        <f t="shared" si="14"/>
        <v>0</v>
      </c>
      <c r="AO27" s="117"/>
      <c r="AP27" s="1056">
        <f t="shared" si="9"/>
        <v>12</v>
      </c>
      <c r="AQ27" s="990"/>
      <c r="AR27" s="870"/>
      <c r="AS27" s="979"/>
      <c r="AT27" s="870">
        <f t="shared" si="4"/>
        <v>0</v>
      </c>
      <c r="AU27" s="844"/>
      <c r="AV27" s="859"/>
      <c r="AW27" s="980">
        <f t="shared" si="15"/>
        <v>120</v>
      </c>
    </row>
    <row r="28" spans="1:49" x14ac:dyDescent="0.25">
      <c r="A28" s="117"/>
      <c r="B28" s="1048">
        <f t="shared" si="5"/>
        <v>0</v>
      </c>
      <c r="C28" s="990"/>
      <c r="D28" s="870"/>
      <c r="E28" s="979"/>
      <c r="F28" s="870">
        <f t="shared" si="0"/>
        <v>0</v>
      </c>
      <c r="G28" s="844"/>
      <c r="H28" s="859"/>
      <c r="I28" s="980">
        <f t="shared" si="10"/>
        <v>0</v>
      </c>
      <c r="K28" s="117"/>
      <c r="L28" s="171">
        <f t="shared" si="6"/>
        <v>0</v>
      </c>
      <c r="M28" s="15"/>
      <c r="N28" s="606"/>
      <c r="O28" s="1340"/>
      <c r="P28" s="606">
        <f t="shared" si="7"/>
        <v>0</v>
      </c>
      <c r="Q28" s="495"/>
      <c r="R28" s="345"/>
      <c r="S28" s="101">
        <f t="shared" si="11"/>
        <v>0</v>
      </c>
      <c r="U28" s="117"/>
      <c r="V28" s="1048">
        <f t="shared" si="8"/>
        <v>7</v>
      </c>
      <c r="W28" s="990"/>
      <c r="X28" s="870">
        <f t="shared" ref="X28:X67" si="20">W28*10</f>
        <v>0</v>
      </c>
      <c r="Y28" s="979"/>
      <c r="Z28" s="870">
        <f t="shared" ref="Z28:Z72" si="21">X28</f>
        <v>0</v>
      </c>
      <c r="AA28" s="844"/>
      <c r="AB28" s="859"/>
      <c r="AC28" s="980">
        <f t="shared" si="12"/>
        <v>70</v>
      </c>
      <c r="AE28" s="117"/>
      <c r="AF28" s="1048">
        <f t="shared" si="13"/>
        <v>0</v>
      </c>
      <c r="AG28" s="990"/>
      <c r="AH28" s="870"/>
      <c r="AI28" s="979"/>
      <c r="AJ28" s="1477">
        <f t="shared" si="19"/>
        <v>0</v>
      </c>
      <c r="AK28" s="1428"/>
      <c r="AL28" s="1429"/>
      <c r="AM28" s="1425">
        <f t="shared" si="14"/>
        <v>0</v>
      </c>
      <c r="AO28" s="117"/>
      <c r="AP28" s="1048">
        <f t="shared" si="9"/>
        <v>12</v>
      </c>
      <c r="AQ28" s="990"/>
      <c r="AR28" s="870"/>
      <c r="AS28" s="979"/>
      <c r="AT28" s="870">
        <f t="shared" si="4"/>
        <v>0</v>
      </c>
      <c r="AU28" s="844"/>
      <c r="AV28" s="859"/>
      <c r="AW28" s="980">
        <f t="shared" si="15"/>
        <v>120</v>
      </c>
    </row>
    <row r="29" spans="1:49" x14ac:dyDescent="0.25">
      <c r="A29" s="117"/>
      <c r="B29" s="1056">
        <f t="shared" si="5"/>
        <v>0</v>
      </c>
      <c r="C29" s="990"/>
      <c r="D29" s="870"/>
      <c r="E29" s="979"/>
      <c r="F29" s="870">
        <f t="shared" si="0"/>
        <v>0</v>
      </c>
      <c r="G29" s="844"/>
      <c r="H29" s="859"/>
      <c r="I29" s="980">
        <f t="shared" si="10"/>
        <v>0</v>
      </c>
      <c r="K29" s="117"/>
      <c r="L29" s="216">
        <f t="shared" si="6"/>
        <v>0</v>
      </c>
      <c r="M29" s="15"/>
      <c r="N29" s="606"/>
      <c r="O29" s="1340"/>
      <c r="P29" s="606">
        <f t="shared" si="7"/>
        <v>0</v>
      </c>
      <c r="Q29" s="495"/>
      <c r="R29" s="345"/>
      <c r="S29" s="101">
        <f t="shared" si="11"/>
        <v>0</v>
      </c>
      <c r="U29" s="117"/>
      <c r="V29" s="1056">
        <f t="shared" si="8"/>
        <v>7</v>
      </c>
      <c r="W29" s="990"/>
      <c r="X29" s="870">
        <f t="shared" si="20"/>
        <v>0</v>
      </c>
      <c r="Y29" s="979"/>
      <c r="Z29" s="870">
        <f t="shared" si="21"/>
        <v>0</v>
      </c>
      <c r="AA29" s="844"/>
      <c r="AB29" s="859"/>
      <c r="AC29" s="980">
        <f t="shared" si="12"/>
        <v>70</v>
      </c>
      <c r="AE29" s="117"/>
      <c r="AF29" s="1056">
        <f t="shared" si="13"/>
        <v>0</v>
      </c>
      <c r="AG29" s="990"/>
      <c r="AH29" s="870"/>
      <c r="AI29" s="979"/>
      <c r="AJ29" s="1477">
        <f t="shared" si="19"/>
        <v>0</v>
      </c>
      <c r="AK29" s="1428"/>
      <c r="AL29" s="1429"/>
      <c r="AM29" s="1425">
        <f t="shared" si="14"/>
        <v>0</v>
      </c>
      <c r="AO29" s="117"/>
      <c r="AP29" s="1056">
        <f t="shared" si="9"/>
        <v>12</v>
      </c>
      <c r="AQ29" s="990"/>
      <c r="AR29" s="870"/>
      <c r="AS29" s="979"/>
      <c r="AT29" s="870">
        <f t="shared" si="4"/>
        <v>0</v>
      </c>
      <c r="AU29" s="844"/>
      <c r="AV29" s="859"/>
      <c r="AW29" s="980">
        <f t="shared" si="15"/>
        <v>120</v>
      </c>
    </row>
    <row r="30" spans="1:49" x14ac:dyDescent="0.25">
      <c r="A30" s="117"/>
      <c r="B30" s="1056">
        <f t="shared" si="5"/>
        <v>0</v>
      </c>
      <c r="C30" s="990"/>
      <c r="D30" s="870"/>
      <c r="E30" s="979"/>
      <c r="F30" s="870">
        <f t="shared" si="0"/>
        <v>0</v>
      </c>
      <c r="G30" s="844"/>
      <c r="H30" s="859"/>
      <c r="I30" s="980">
        <f t="shared" si="10"/>
        <v>0</v>
      </c>
      <c r="K30" s="117"/>
      <c r="L30" s="216">
        <f t="shared" si="6"/>
        <v>0</v>
      </c>
      <c r="M30" s="15"/>
      <c r="N30" s="606"/>
      <c r="O30" s="1340"/>
      <c r="P30" s="606">
        <f t="shared" si="7"/>
        <v>0</v>
      </c>
      <c r="Q30" s="495"/>
      <c r="R30" s="345"/>
      <c r="S30" s="101">
        <f t="shared" si="11"/>
        <v>0</v>
      </c>
      <c r="U30" s="117"/>
      <c r="V30" s="1056">
        <f t="shared" si="8"/>
        <v>7</v>
      </c>
      <c r="W30" s="990"/>
      <c r="X30" s="870">
        <f t="shared" si="20"/>
        <v>0</v>
      </c>
      <c r="Y30" s="979"/>
      <c r="Z30" s="870">
        <f t="shared" si="21"/>
        <v>0</v>
      </c>
      <c r="AA30" s="844"/>
      <c r="AB30" s="859"/>
      <c r="AC30" s="980">
        <f t="shared" si="12"/>
        <v>70</v>
      </c>
      <c r="AE30" s="117"/>
      <c r="AF30" s="1056">
        <f t="shared" si="13"/>
        <v>0</v>
      </c>
      <c r="AG30" s="990"/>
      <c r="AH30" s="870"/>
      <c r="AI30" s="979"/>
      <c r="AJ30" s="870">
        <f t="shared" si="19"/>
        <v>0</v>
      </c>
      <c r="AK30" s="844"/>
      <c r="AL30" s="859"/>
      <c r="AM30" s="980">
        <f t="shared" si="14"/>
        <v>0</v>
      </c>
      <c r="AO30" s="117"/>
      <c r="AP30" s="1056">
        <f t="shared" si="9"/>
        <v>12</v>
      </c>
      <c r="AQ30" s="990"/>
      <c r="AR30" s="870"/>
      <c r="AS30" s="979"/>
      <c r="AT30" s="870">
        <f t="shared" si="4"/>
        <v>0</v>
      </c>
      <c r="AU30" s="844"/>
      <c r="AV30" s="859"/>
      <c r="AW30" s="980">
        <f t="shared" si="15"/>
        <v>120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0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1"/>
        <v>0</v>
      </c>
      <c r="U31" s="117"/>
      <c r="V31" s="216">
        <f t="shared" si="8"/>
        <v>7</v>
      </c>
      <c r="W31" s="15"/>
      <c r="X31" s="870">
        <f t="shared" si="20"/>
        <v>0</v>
      </c>
      <c r="Y31" s="979"/>
      <c r="Z31" s="870">
        <f t="shared" si="21"/>
        <v>0</v>
      </c>
      <c r="AA31" s="844"/>
      <c r="AB31" s="859"/>
      <c r="AC31" s="980">
        <f t="shared" si="12"/>
        <v>70</v>
      </c>
      <c r="AE31" s="117"/>
      <c r="AF31" s="216">
        <f t="shared" si="13"/>
        <v>0</v>
      </c>
      <c r="AG31" s="15"/>
      <c r="AH31" s="67"/>
      <c r="AI31" s="188"/>
      <c r="AJ31" s="67">
        <f t="shared" si="19"/>
        <v>0</v>
      </c>
      <c r="AK31" s="68"/>
      <c r="AL31" s="69"/>
      <c r="AM31" s="980">
        <f t="shared" si="14"/>
        <v>0</v>
      </c>
      <c r="AO31" s="117"/>
      <c r="AP31" s="216">
        <f t="shared" si="9"/>
        <v>12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120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0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1"/>
        <v>0</v>
      </c>
      <c r="U32" s="117"/>
      <c r="V32" s="216">
        <f t="shared" si="8"/>
        <v>7</v>
      </c>
      <c r="W32" s="15"/>
      <c r="X32" s="870">
        <f t="shared" si="20"/>
        <v>0</v>
      </c>
      <c r="Y32" s="188"/>
      <c r="Z32" s="67">
        <f t="shared" si="21"/>
        <v>0</v>
      </c>
      <c r="AA32" s="68"/>
      <c r="AB32" s="69"/>
      <c r="AC32" s="101">
        <f t="shared" si="12"/>
        <v>70</v>
      </c>
      <c r="AE32" s="117"/>
      <c r="AF32" s="216">
        <f t="shared" si="13"/>
        <v>0</v>
      </c>
      <c r="AG32" s="15"/>
      <c r="AH32" s="67"/>
      <c r="AI32" s="188"/>
      <c r="AJ32" s="67">
        <f t="shared" si="19"/>
        <v>0</v>
      </c>
      <c r="AK32" s="68"/>
      <c r="AL32" s="69"/>
      <c r="AM32" s="980">
        <f t="shared" si="14"/>
        <v>0</v>
      </c>
      <c r="AO32" s="117"/>
      <c r="AP32" s="216">
        <f t="shared" si="9"/>
        <v>12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120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0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1"/>
        <v>0</v>
      </c>
      <c r="U33" s="117"/>
      <c r="V33" s="216">
        <f t="shared" si="8"/>
        <v>7</v>
      </c>
      <c r="W33" s="15"/>
      <c r="X33" s="870">
        <f t="shared" si="20"/>
        <v>0</v>
      </c>
      <c r="Y33" s="188"/>
      <c r="Z33" s="67">
        <f t="shared" si="21"/>
        <v>0</v>
      </c>
      <c r="AA33" s="68"/>
      <c r="AB33" s="69"/>
      <c r="AC33" s="101">
        <f t="shared" si="12"/>
        <v>70</v>
      </c>
      <c r="AE33" s="117"/>
      <c r="AF33" s="216">
        <f t="shared" si="13"/>
        <v>0</v>
      </c>
      <c r="AG33" s="15"/>
      <c r="AH33" s="67"/>
      <c r="AI33" s="188"/>
      <c r="AJ33" s="67">
        <f t="shared" si="19"/>
        <v>0</v>
      </c>
      <c r="AK33" s="68"/>
      <c r="AL33" s="69"/>
      <c r="AM33" s="980">
        <f t="shared" si="14"/>
        <v>0</v>
      </c>
      <c r="AO33" s="117"/>
      <c r="AP33" s="216">
        <f t="shared" si="9"/>
        <v>12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120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0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1"/>
        <v>0</v>
      </c>
      <c r="U34" s="117"/>
      <c r="V34" s="216">
        <f t="shared" si="8"/>
        <v>7</v>
      </c>
      <c r="W34" s="15"/>
      <c r="X34" s="870">
        <f t="shared" si="20"/>
        <v>0</v>
      </c>
      <c r="Y34" s="188"/>
      <c r="Z34" s="67">
        <f t="shared" si="21"/>
        <v>0</v>
      </c>
      <c r="AA34" s="68"/>
      <c r="AB34" s="69"/>
      <c r="AC34" s="101">
        <f t="shared" si="12"/>
        <v>70</v>
      </c>
      <c r="AE34" s="117"/>
      <c r="AF34" s="216">
        <f t="shared" si="13"/>
        <v>0</v>
      </c>
      <c r="AG34" s="15"/>
      <c r="AH34" s="67"/>
      <c r="AI34" s="188"/>
      <c r="AJ34" s="67">
        <f t="shared" si="19"/>
        <v>0</v>
      </c>
      <c r="AK34" s="68"/>
      <c r="AL34" s="69"/>
      <c r="AM34" s="980">
        <f t="shared" si="14"/>
        <v>0</v>
      </c>
      <c r="AO34" s="117"/>
      <c r="AP34" s="216">
        <f t="shared" si="9"/>
        <v>12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120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0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1"/>
        <v>0</v>
      </c>
      <c r="U35" s="117"/>
      <c r="V35" s="216">
        <f t="shared" si="8"/>
        <v>7</v>
      </c>
      <c r="W35" s="15"/>
      <c r="X35" s="870">
        <f t="shared" si="20"/>
        <v>0</v>
      </c>
      <c r="Y35" s="188"/>
      <c r="Z35" s="67">
        <f t="shared" si="21"/>
        <v>0</v>
      </c>
      <c r="AA35" s="68"/>
      <c r="AB35" s="69"/>
      <c r="AC35" s="101">
        <f t="shared" si="12"/>
        <v>70</v>
      </c>
      <c r="AE35" s="117"/>
      <c r="AF35" s="216">
        <f t="shared" si="13"/>
        <v>0</v>
      </c>
      <c r="AG35" s="15"/>
      <c r="AH35" s="67"/>
      <c r="AI35" s="188"/>
      <c r="AJ35" s="67">
        <f t="shared" si="19"/>
        <v>0</v>
      </c>
      <c r="AK35" s="68"/>
      <c r="AL35" s="69"/>
      <c r="AM35" s="101">
        <f t="shared" ref="AM35:AM74" si="22">AM34-AJ35</f>
        <v>0</v>
      </c>
      <c r="AO35" s="117"/>
      <c r="AP35" s="216">
        <f t="shared" si="9"/>
        <v>12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120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0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1"/>
        <v>0</v>
      </c>
      <c r="U36" s="117" t="s">
        <v>22</v>
      </c>
      <c r="V36" s="216">
        <f t="shared" si="8"/>
        <v>7</v>
      </c>
      <c r="W36" s="15"/>
      <c r="X36" s="870">
        <f t="shared" si="20"/>
        <v>0</v>
      </c>
      <c r="Y36" s="188"/>
      <c r="Z36" s="67">
        <f t="shared" si="21"/>
        <v>0</v>
      </c>
      <c r="AA36" s="68"/>
      <c r="AB36" s="69"/>
      <c r="AC36" s="101">
        <f t="shared" si="12"/>
        <v>70</v>
      </c>
      <c r="AE36" s="117" t="s">
        <v>22</v>
      </c>
      <c r="AF36" s="216">
        <f t="shared" si="13"/>
        <v>0</v>
      </c>
      <c r="AG36" s="15"/>
      <c r="AH36" s="67"/>
      <c r="AI36" s="188"/>
      <c r="AJ36" s="67">
        <f t="shared" si="19"/>
        <v>0</v>
      </c>
      <c r="AK36" s="68"/>
      <c r="AL36" s="69"/>
      <c r="AM36" s="101">
        <f t="shared" si="22"/>
        <v>0</v>
      </c>
      <c r="AO36" s="117" t="s">
        <v>22</v>
      </c>
      <c r="AP36" s="216">
        <f t="shared" si="9"/>
        <v>12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120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0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1"/>
        <v>0</v>
      </c>
      <c r="U37" s="118"/>
      <c r="V37" s="216">
        <f t="shared" si="8"/>
        <v>7</v>
      </c>
      <c r="W37" s="15"/>
      <c r="X37" s="870">
        <f t="shared" si="20"/>
        <v>0</v>
      </c>
      <c r="Y37" s="188"/>
      <c r="Z37" s="67">
        <f t="shared" si="21"/>
        <v>0</v>
      </c>
      <c r="AA37" s="68"/>
      <c r="AB37" s="69"/>
      <c r="AC37" s="101">
        <f t="shared" si="12"/>
        <v>70</v>
      </c>
      <c r="AE37" s="118"/>
      <c r="AF37" s="216">
        <f t="shared" si="13"/>
        <v>0</v>
      </c>
      <c r="AG37" s="15"/>
      <c r="AH37" s="67"/>
      <c r="AI37" s="188"/>
      <c r="AJ37" s="67">
        <f t="shared" si="19"/>
        <v>0</v>
      </c>
      <c r="AK37" s="68"/>
      <c r="AL37" s="69"/>
      <c r="AM37" s="101">
        <f t="shared" si="22"/>
        <v>0</v>
      </c>
      <c r="AO37" s="118"/>
      <c r="AP37" s="216">
        <f t="shared" si="9"/>
        <v>12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120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0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1"/>
        <v>0</v>
      </c>
      <c r="U38" s="117"/>
      <c r="V38" s="216">
        <f t="shared" si="8"/>
        <v>7</v>
      </c>
      <c r="W38" s="15"/>
      <c r="X38" s="870">
        <f t="shared" si="20"/>
        <v>0</v>
      </c>
      <c r="Y38" s="188"/>
      <c r="Z38" s="67">
        <f t="shared" si="21"/>
        <v>0</v>
      </c>
      <c r="AA38" s="68"/>
      <c r="AB38" s="69"/>
      <c r="AC38" s="101">
        <f t="shared" si="12"/>
        <v>70</v>
      </c>
      <c r="AE38" s="117"/>
      <c r="AF38" s="216">
        <f t="shared" si="13"/>
        <v>0</v>
      </c>
      <c r="AG38" s="15"/>
      <c r="AH38" s="67"/>
      <c r="AI38" s="188"/>
      <c r="AJ38" s="67">
        <f t="shared" si="19"/>
        <v>0</v>
      </c>
      <c r="AK38" s="68"/>
      <c r="AL38" s="69"/>
      <c r="AM38" s="101">
        <f t="shared" si="22"/>
        <v>0</v>
      </c>
      <c r="AO38" s="117"/>
      <c r="AP38" s="216">
        <f t="shared" si="9"/>
        <v>12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120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0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1"/>
        <v>0</v>
      </c>
      <c r="U39" s="117"/>
      <c r="V39" s="81">
        <f t="shared" si="8"/>
        <v>7</v>
      </c>
      <c r="W39" s="15"/>
      <c r="X39" s="870">
        <f t="shared" si="20"/>
        <v>0</v>
      </c>
      <c r="Y39" s="188"/>
      <c r="Z39" s="67">
        <f t="shared" si="21"/>
        <v>0</v>
      </c>
      <c r="AA39" s="68"/>
      <c r="AB39" s="69"/>
      <c r="AC39" s="101">
        <f t="shared" si="12"/>
        <v>70</v>
      </c>
      <c r="AE39" s="117"/>
      <c r="AF39" s="81">
        <f t="shared" si="13"/>
        <v>0</v>
      </c>
      <c r="AG39" s="15"/>
      <c r="AH39" s="67"/>
      <c r="AI39" s="188"/>
      <c r="AJ39" s="67">
        <f t="shared" si="19"/>
        <v>0</v>
      </c>
      <c r="AK39" s="68"/>
      <c r="AL39" s="69"/>
      <c r="AM39" s="101">
        <f t="shared" si="22"/>
        <v>0</v>
      </c>
      <c r="AO39" s="117"/>
      <c r="AP39" s="81">
        <f t="shared" si="9"/>
        <v>12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120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0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1"/>
        <v>0</v>
      </c>
      <c r="U40" s="117"/>
      <c r="V40" s="81">
        <f t="shared" si="8"/>
        <v>7</v>
      </c>
      <c r="W40" s="15"/>
      <c r="X40" s="870">
        <f t="shared" si="20"/>
        <v>0</v>
      </c>
      <c r="Y40" s="188"/>
      <c r="Z40" s="67">
        <f t="shared" si="21"/>
        <v>0</v>
      </c>
      <c r="AA40" s="68"/>
      <c r="AB40" s="69"/>
      <c r="AC40" s="101">
        <f t="shared" si="12"/>
        <v>70</v>
      </c>
      <c r="AE40" s="117"/>
      <c r="AF40" s="81">
        <f t="shared" si="13"/>
        <v>0</v>
      </c>
      <c r="AG40" s="15"/>
      <c r="AH40" s="67"/>
      <c r="AI40" s="188"/>
      <c r="AJ40" s="67">
        <f t="shared" si="19"/>
        <v>0</v>
      </c>
      <c r="AK40" s="68"/>
      <c r="AL40" s="69"/>
      <c r="AM40" s="101">
        <f t="shared" si="22"/>
        <v>0</v>
      </c>
      <c r="AO40" s="117"/>
      <c r="AP40" s="81">
        <f t="shared" si="9"/>
        <v>12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120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0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1"/>
        <v>0</v>
      </c>
      <c r="U41" s="117"/>
      <c r="V41" s="81">
        <f t="shared" si="8"/>
        <v>7</v>
      </c>
      <c r="W41" s="15"/>
      <c r="X41" s="870">
        <f t="shared" si="20"/>
        <v>0</v>
      </c>
      <c r="Y41" s="188"/>
      <c r="Z41" s="67">
        <f t="shared" si="21"/>
        <v>0</v>
      </c>
      <c r="AA41" s="68"/>
      <c r="AB41" s="69"/>
      <c r="AC41" s="101">
        <f t="shared" si="12"/>
        <v>70</v>
      </c>
      <c r="AE41" s="117"/>
      <c r="AF41" s="81">
        <f t="shared" si="13"/>
        <v>0</v>
      </c>
      <c r="AG41" s="15"/>
      <c r="AH41" s="67"/>
      <c r="AI41" s="188"/>
      <c r="AJ41" s="67">
        <f t="shared" si="19"/>
        <v>0</v>
      </c>
      <c r="AK41" s="68"/>
      <c r="AL41" s="69"/>
      <c r="AM41" s="101">
        <f t="shared" si="22"/>
        <v>0</v>
      </c>
      <c r="AO41" s="117"/>
      <c r="AP41" s="81">
        <f t="shared" si="9"/>
        <v>12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120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0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1"/>
        <v>0</v>
      </c>
      <c r="U42" s="117"/>
      <c r="V42" s="81">
        <f t="shared" si="8"/>
        <v>7</v>
      </c>
      <c r="W42" s="15"/>
      <c r="X42" s="870">
        <f t="shared" si="20"/>
        <v>0</v>
      </c>
      <c r="Y42" s="188"/>
      <c r="Z42" s="67">
        <f t="shared" si="21"/>
        <v>0</v>
      </c>
      <c r="AA42" s="68"/>
      <c r="AB42" s="69"/>
      <c r="AC42" s="101">
        <f t="shared" si="12"/>
        <v>70</v>
      </c>
      <c r="AE42" s="117"/>
      <c r="AF42" s="81">
        <f t="shared" si="13"/>
        <v>0</v>
      </c>
      <c r="AG42" s="15"/>
      <c r="AH42" s="67"/>
      <c r="AI42" s="188"/>
      <c r="AJ42" s="67">
        <f t="shared" si="19"/>
        <v>0</v>
      </c>
      <c r="AK42" s="68"/>
      <c r="AL42" s="69"/>
      <c r="AM42" s="101">
        <f t="shared" si="22"/>
        <v>0</v>
      </c>
      <c r="AO42" s="117"/>
      <c r="AP42" s="81">
        <f t="shared" si="9"/>
        <v>12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120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0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1"/>
        <v>0</v>
      </c>
      <c r="U43" s="117"/>
      <c r="V43" s="81">
        <f t="shared" si="8"/>
        <v>7</v>
      </c>
      <c r="W43" s="15"/>
      <c r="X43" s="870">
        <f t="shared" si="20"/>
        <v>0</v>
      </c>
      <c r="Y43" s="188"/>
      <c r="Z43" s="67">
        <f t="shared" si="21"/>
        <v>0</v>
      </c>
      <c r="AA43" s="68"/>
      <c r="AB43" s="69"/>
      <c r="AC43" s="101">
        <f t="shared" si="12"/>
        <v>70</v>
      </c>
      <c r="AE43" s="117"/>
      <c r="AF43" s="81">
        <f t="shared" si="13"/>
        <v>0</v>
      </c>
      <c r="AG43" s="15"/>
      <c r="AH43" s="67"/>
      <c r="AI43" s="188"/>
      <c r="AJ43" s="67">
        <f t="shared" si="19"/>
        <v>0</v>
      </c>
      <c r="AK43" s="68"/>
      <c r="AL43" s="69"/>
      <c r="AM43" s="101">
        <f t="shared" si="22"/>
        <v>0</v>
      </c>
      <c r="AO43" s="117"/>
      <c r="AP43" s="81">
        <f t="shared" si="9"/>
        <v>12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120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0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1"/>
        <v>0</v>
      </c>
      <c r="U44" s="117"/>
      <c r="V44" s="81">
        <f t="shared" si="8"/>
        <v>7</v>
      </c>
      <c r="W44" s="15"/>
      <c r="X44" s="870">
        <f t="shared" si="20"/>
        <v>0</v>
      </c>
      <c r="Y44" s="188"/>
      <c r="Z44" s="67">
        <f t="shared" si="21"/>
        <v>0</v>
      </c>
      <c r="AA44" s="68"/>
      <c r="AB44" s="69"/>
      <c r="AC44" s="101">
        <f t="shared" si="12"/>
        <v>70</v>
      </c>
      <c r="AE44" s="117"/>
      <c r="AF44" s="81">
        <f t="shared" si="13"/>
        <v>0</v>
      </c>
      <c r="AG44" s="15"/>
      <c r="AH44" s="67"/>
      <c r="AI44" s="188"/>
      <c r="AJ44" s="67">
        <f t="shared" si="19"/>
        <v>0</v>
      </c>
      <c r="AK44" s="68"/>
      <c r="AL44" s="69"/>
      <c r="AM44" s="101">
        <f t="shared" si="22"/>
        <v>0</v>
      </c>
      <c r="AO44" s="117"/>
      <c r="AP44" s="81">
        <f t="shared" si="9"/>
        <v>12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120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0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1"/>
        <v>0</v>
      </c>
      <c r="U45" s="117"/>
      <c r="V45" s="81">
        <f t="shared" si="8"/>
        <v>7</v>
      </c>
      <c r="W45" s="15"/>
      <c r="X45" s="870">
        <f t="shared" si="20"/>
        <v>0</v>
      </c>
      <c r="Y45" s="188"/>
      <c r="Z45" s="67">
        <f t="shared" si="21"/>
        <v>0</v>
      </c>
      <c r="AA45" s="68"/>
      <c r="AB45" s="69"/>
      <c r="AC45" s="101">
        <f t="shared" si="12"/>
        <v>70</v>
      </c>
      <c r="AE45" s="117"/>
      <c r="AF45" s="81">
        <f t="shared" si="13"/>
        <v>0</v>
      </c>
      <c r="AG45" s="15"/>
      <c r="AH45" s="67"/>
      <c r="AI45" s="188"/>
      <c r="AJ45" s="67">
        <f t="shared" si="19"/>
        <v>0</v>
      </c>
      <c r="AK45" s="68"/>
      <c r="AL45" s="69"/>
      <c r="AM45" s="101">
        <f t="shared" si="22"/>
        <v>0</v>
      </c>
      <c r="AO45" s="117"/>
      <c r="AP45" s="81">
        <f t="shared" si="9"/>
        <v>12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120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0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1"/>
        <v>0</v>
      </c>
      <c r="U46" s="117"/>
      <c r="V46" s="81">
        <f t="shared" si="8"/>
        <v>7</v>
      </c>
      <c r="W46" s="15"/>
      <c r="X46" s="870">
        <f t="shared" si="20"/>
        <v>0</v>
      </c>
      <c r="Y46" s="188"/>
      <c r="Z46" s="67">
        <f t="shared" si="21"/>
        <v>0</v>
      </c>
      <c r="AA46" s="68"/>
      <c r="AB46" s="69"/>
      <c r="AC46" s="101">
        <f t="shared" si="12"/>
        <v>70</v>
      </c>
      <c r="AE46" s="117"/>
      <c r="AF46" s="81">
        <f t="shared" si="13"/>
        <v>0</v>
      </c>
      <c r="AG46" s="15"/>
      <c r="AH46" s="67"/>
      <c r="AI46" s="188"/>
      <c r="AJ46" s="67">
        <f t="shared" si="19"/>
        <v>0</v>
      </c>
      <c r="AK46" s="68"/>
      <c r="AL46" s="69"/>
      <c r="AM46" s="101">
        <f t="shared" si="22"/>
        <v>0</v>
      </c>
      <c r="AO46" s="117"/>
      <c r="AP46" s="81">
        <f t="shared" si="9"/>
        <v>12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120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0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1"/>
        <v>0</v>
      </c>
      <c r="U47" s="117"/>
      <c r="V47" s="81">
        <f t="shared" si="8"/>
        <v>7</v>
      </c>
      <c r="W47" s="15"/>
      <c r="X47" s="870">
        <f t="shared" si="20"/>
        <v>0</v>
      </c>
      <c r="Y47" s="188"/>
      <c r="Z47" s="67">
        <f t="shared" si="21"/>
        <v>0</v>
      </c>
      <c r="AA47" s="68"/>
      <c r="AB47" s="69"/>
      <c r="AC47" s="101">
        <f t="shared" si="12"/>
        <v>70</v>
      </c>
      <c r="AE47" s="117"/>
      <c r="AF47" s="81">
        <f t="shared" si="13"/>
        <v>0</v>
      </c>
      <c r="AG47" s="15"/>
      <c r="AH47" s="67"/>
      <c r="AI47" s="188"/>
      <c r="AJ47" s="67">
        <f t="shared" si="19"/>
        <v>0</v>
      </c>
      <c r="AK47" s="68"/>
      <c r="AL47" s="69"/>
      <c r="AM47" s="101">
        <f t="shared" si="22"/>
        <v>0</v>
      </c>
      <c r="AO47" s="117"/>
      <c r="AP47" s="81">
        <f t="shared" si="9"/>
        <v>12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120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0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1"/>
        <v>0</v>
      </c>
      <c r="U48" s="117"/>
      <c r="V48" s="81">
        <f t="shared" si="8"/>
        <v>7</v>
      </c>
      <c r="W48" s="15"/>
      <c r="X48" s="870">
        <f t="shared" si="20"/>
        <v>0</v>
      </c>
      <c r="Y48" s="188"/>
      <c r="Z48" s="67">
        <f t="shared" si="21"/>
        <v>0</v>
      </c>
      <c r="AA48" s="68"/>
      <c r="AB48" s="69"/>
      <c r="AC48" s="101">
        <f t="shared" si="12"/>
        <v>70</v>
      </c>
      <c r="AE48" s="117"/>
      <c r="AF48" s="81">
        <f t="shared" si="13"/>
        <v>0</v>
      </c>
      <c r="AG48" s="15"/>
      <c r="AH48" s="67"/>
      <c r="AI48" s="188"/>
      <c r="AJ48" s="67">
        <f t="shared" si="19"/>
        <v>0</v>
      </c>
      <c r="AK48" s="68"/>
      <c r="AL48" s="69"/>
      <c r="AM48" s="101">
        <f t="shared" si="22"/>
        <v>0</v>
      </c>
      <c r="AO48" s="117"/>
      <c r="AP48" s="81">
        <f t="shared" si="9"/>
        <v>12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120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0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1"/>
        <v>0</v>
      </c>
      <c r="U49" s="117"/>
      <c r="V49" s="81">
        <f t="shared" si="8"/>
        <v>7</v>
      </c>
      <c r="W49" s="15"/>
      <c r="X49" s="870">
        <f t="shared" si="20"/>
        <v>0</v>
      </c>
      <c r="Y49" s="188"/>
      <c r="Z49" s="67">
        <f t="shared" si="21"/>
        <v>0</v>
      </c>
      <c r="AA49" s="68"/>
      <c r="AB49" s="69"/>
      <c r="AC49" s="101">
        <f t="shared" si="12"/>
        <v>70</v>
      </c>
      <c r="AE49" s="117"/>
      <c r="AF49" s="81">
        <f t="shared" si="13"/>
        <v>0</v>
      </c>
      <c r="AG49" s="15"/>
      <c r="AH49" s="67"/>
      <c r="AI49" s="188"/>
      <c r="AJ49" s="67">
        <f t="shared" si="19"/>
        <v>0</v>
      </c>
      <c r="AK49" s="68"/>
      <c r="AL49" s="69"/>
      <c r="AM49" s="101">
        <f t="shared" si="22"/>
        <v>0</v>
      </c>
      <c r="AO49" s="117"/>
      <c r="AP49" s="81">
        <f t="shared" si="9"/>
        <v>12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120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0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1"/>
        <v>0</v>
      </c>
      <c r="U50" s="117"/>
      <c r="V50" s="81">
        <f t="shared" si="8"/>
        <v>7</v>
      </c>
      <c r="W50" s="15"/>
      <c r="X50" s="870">
        <f t="shared" si="20"/>
        <v>0</v>
      </c>
      <c r="Y50" s="188"/>
      <c r="Z50" s="67">
        <f t="shared" si="21"/>
        <v>0</v>
      </c>
      <c r="AA50" s="68"/>
      <c r="AB50" s="69"/>
      <c r="AC50" s="101">
        <f t="shared" si="12"/>
        <v>70</v>
      </c>
      <c r="AE50" s="117"/>
      <c r="AF50" s="81">
        <f t="shared" si="13"/>
        <v>0</v>
      </c>
      <c r="AG50" s="15"/>
      <c r="AH50" s="67"/>
      <c r="AI50" s="188"/>
      <c r="AJ50" s="67">
        <f t="shared" si="19"/>
        <v>0</v>
      </c>
      <c r="AK50" s="68"/>
      <c r="AL50" s="69"/>
      <c r="AM50" s="101">
        <f t="shared" si="22"/>
        <v>0</v>
      </c>
      <c r="AO50" s="117"/>
      <c r="AP50" s="81">
        <f t="shared" si="9"/>
        <v>12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120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0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1"/>
        <v>0</v>
      </c>
      <c r="U51" s="117"/>
      <c r="V51" s="81">
        <f t="shared" si="8"/>
        <v>7</v>
      </c>
      <c r="W51" s="15"/>
      <c r="X51" s="870">
        <f t="shared" si="20"/>
        <v>0</v>
      </c>
      <c r="Y51" s="188"/>
      <c r="Z51" s="67">
        <f t="shared" si="21"/>
        <v>0</v>
      </c>
      <c r="AA51" s="68"/>
      <c r="AB51" s="69"/>
      <c r="AC51" s="101">
        <f t="shared" si="12"/>
        <v>70</v>
      </c>
      <c r="AE51" s="117"/>
      <c r="AF51" s="81">
        <f t="shared" si="13"/>
        <v>0</v>
      </c>
      <c r="AG51" s="15"/>
      <c r="AH51" s="67"/>
      <c r="AI51" s="188"/>
      <c r="AJ51" s="67">
        <f t="shared" si="19"/>
        <v>0</v>
      </c>
      <c r="AK51" s="68"/>
      <c r="AL51" s="69"/>
      <c r="AM51" s="101">
        <f t="shared" si="22"/>
        <v>0</v>
      </c>
      <c r="AO51" s="117"/>
      <c r="AP51" s="81">
        <f t="shared" si="9"/>
        <v>12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120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0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1"/>
        <v>0</v>
      </c>
      <c r="U52" s="117"/>
      <c r="V52" s="81">
        <f t="shared" si="8"/>
        <v>7</v>
      </c>
      <c r="W52" s="15"/>
      <c r="X52" s="870">
        <f t="shared" si="20"/>
        <v>0</v>
      </c>
      <c r="Y52" s="188"/>
      <c r="Z52" s="67">
        <f t="shared" si="21"/>
        <v>0</v>
      </c>
      <c r="AA52" s="68"/>
      <c r="AB52" s="69"/>
      <c r="AC52" s="101">
        <f t="shared" si="12"/>
        <v>70</v>
      </c>
      <c r="AE52" s="117"/>
      <c r="AF52" s="81">
        <f t="shared" si="13"/>
        <v>0</v>
      </c>
      <c r="AG52" s="15"/>
      <c r="AH52" s="67"/>
      <c r="AI52" s="188"/>
      <c r="AJ52" s="67">
        <f t="shared" si="19"/>
        <v>0</v>
      </c>
      <c r="AK52" s="68"/>
      <c r="AL52" s="69"/>
      <c r="AM52" s="101">
        <f t="shared" si="22"/>
        <v>0</v>
      </c>
      <c r="AO52" s="117"/>
      <c r="AP52" s="81">
        <f t="shared" si="9"/>
        <v>12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120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0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1"/>
        <v>0</v>
      </c>
      <c r="U53" s="117"/>
      <c r="V53" s="81">
        <f t="shared" si="8"/>
        <v>7</v>
      </c>
      <c r="W53" s="15"/>
      <c r="X53" s="870">
        <f t="shared" si="20"/>
        <v>0</v>
      </c>
      <c r="Y53" s="188"/>
      <c r="Z53" s="67">
        <f t="shared" si="21"/>
        <v>0</v>
      </c>
      <c r="AA53" s="68"/>
      <c r="AB53" s="69"/>
      <c r="AC53" s="101">
        <f t="shared" si="12"/>
        <v>70</v>
      </c>
      <c r="AE53" s="117"/>
      <c r="AF53" s="81">
        <f t="shared" si="13"/>
        <v>0</v>
      </c>
      <c r="AG53" s="15"/>
      <c r="AH53" s="67"/>
      <c r="AI53" s="188"/>
      <c r="AJ53" s="67">
        <f t="shared" si="19"/>
        <v>0</v>
      </c>
      <c r="AK53" s="68"/>
      <c r="AL53" s="69"/>
      <c r="AM53" s="101">
        <f t="shared" si="22"/>
        <v>0</v>
      </c>
      <c r="AO53" s="117"/>
      <c r="AP53" s="81">
        <f t="shared" si="9"/>
        <v>12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120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0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1"/>
        <v>0</v>
      </c>
      <c r="U54" s="117"/>
      <c r="V54" s="81">
        <f t="shared" si="8"/>
        <v>7</v>
      </c>
      <c r="W54" s="15"/>
      <c r="X54" s="870">
        <f t="shared" si="20"/>
        <v>0</v>
      </c>
      <c r="Y54" s="188"/>
      <c r="Z54" s="67">
        <f t="shared" si="21"/>
        <v>0</v>
      </c>
      <c r="AA54" s="68"/>
      <c r="AB54" s="69"/>
      <c r="AC54" s="101">
        <f t="shared" si="12"/>
        <v>70</v>
      </c>
      <c r="AE54" s="117"/>
      <c r="AF54" s="81">
        <f t="shared" si="13"/>
        <v>0</v>
      </c>
      <c r="AG54" s="15"/>
      <c r="AH54" s="67"/>
      <c r="AI54" s="188"/>
      <c r="AJ54" s="67">
        <f t="shared" si="19"/>
        <v>0</v>
      </c>
      <c r="AK54" s="68"/>
      <c r="AL54" s="69"/>
      <c r="AM54" s="101">
        <f t="shared" si="22"/>
        <v>0</v>
      </c>
      <c r="AO54" s="117"/>
      <c r="AP54" s="81">
        <f t="shared" si="9"/>
        <v>12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120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0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1"/>
        <v>0</v>
      </c>
      <c r="U55" s="117"/>
      <c r="V55" s="12">
        <f t="shared" si="8"/>
        <v>7</v>
      </c>
      <c r="W55" s="15"/>
      <c r="X55" s="870">
        <f t="shared" si="20"/>
        <v>0</v>
      </c>
      <c r="Y55" s="188"/>
      <c r="Z55" s="67">
        <f t="shared" si="21"/>
        <v>0</v>
      </c>
      <c r="AA55" s="68"/>
      <c r="AB55" s="69"/>
      <c r="AC55" s="101">
        <f t="shared" si="12"/>
        <v>70</v>
      </c>
      <c r="AE55" s="117"/>
      <c r="AF55" s="12">
        <f t="shared" si="13"/>
        <v>0</v>
      </c>
      <c r="AG55" s="15"/>
      <c r="AH55" s="67"/>
      <c r="AI55" s="188"/>
      <c r="AJ55" s="67">
        <f t="shared" si="19"/>
        <v>0</v>
      </c>
      <c r="AK55" s="68"/>
      <c r="AL55" s="69"/>
      <c r="AM55" s="101">
        <f t="shared" si="22"/>
        <v>0</v>
      </c>
      <c r="AO55" s="117"/>
      <c r="AP55" s="12">
        <f t="shared" si="9"/>
        <v>12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120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0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1"/>
        <v>0</v>
      </c>
      <c r="U56" s="117"/>
      <c r="V56" s="12">
        <f t="shared" si="8"/>
        <v>7</v>
      </c>
      <c r="W56" s="15"/>
      <c r="X56" s="870">
        <f t="shared" si="20"/>
        <v>0</v>
      </c>
      <c r="Y56" s="188"/>
      <c r="Z56" s="67">
        <f t="shared" si="21"/>
        <v>0</v>
      </c>
      <c r="AA56" s="68"/>
      <c r="AB56" s="69"/>
      <c r="AC56" s="101">
        <f t="shared" si="12"/>
        <v>70</v>
      </c>
      <c r="AE56" s="117"/>
      <c r="AF56" s="12">
        <f t="shared" si="13"/>
        <v>0</v>
      </c>
      <c r="AG56" s="15"/>
      <c r="AH56" s="67"/>
      <c r="AI56" s="188"/>
      <c r="AJ56" s="67">
        <f t="shared" si="19"/>
        <v>0</v>
      </c>
      <c r="AK56" s="68"/>
      <c r="AL56" s="69"/>
      <c r="AM56" s="101">
        <f t="shared" si="22"/>
        <v>0</v>
      </c>
      <c r="AO56" s="117"/>
      <c r="AP56" s="12">
        <f t="shared" si="9"/>
        <v>12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120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0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1"/>
        <v>0</v>
      </c>
      <c r="U57" s="117"/>
      <c r="V57" s="12">
        <f t="shared" si="8"/>
        <v>7</v>
      </c>
      <c r="W57" s="15"/>
      <c r="X57" s="870">
        <f t="shared" si="20"/>
        <v>0</v>
      </c>
      <c r="Y57" s="188"/>
      <c r="Z57" s="67">
        <f t="shared" si="21"/>
        <v>0</v>
      </c>
      <c r="AA57" s="68"/>
      <c r="AB57" s="69"/>
      <c r="AC57" s="101">
        <f t="shared" si="12"/>
        <v>70</v>
      </c>
      <c r="AE57" s="117"/>
      <c r="AF57" s="12">
        <f t="shared" si="13"/>
        <v>0</v>
      </c>
      <c r="AG57" s="15"/>
      <c r="AH57" s="67"/>
      <c r="AI57" s="188"/>
      <c r="AJ57" s="67">
        <f t="shared" si="19"/>
        <v>0</v>
      </c>
      <c r="AK57" s="68"/>
      <c r="AL57" s="69"/>
      <c r="AM57" s="101">
        <f t="shared" si="22"/>
        <v>0</v>
      </c>
      <c r="AO57" s="117"/>
      <c r="AP57" s="12">
        <f t="shared" si="9"/>
        <v>12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120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0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1"/>
        <v>0</v>
      </c>
      <c r="U58" s="117"/>
      <c r="V58" s="12">
        <f t="shared" si="8"/>
        <v>7</v>
      </c>
      <c r="W58" s="15"/>
      <c r="X58" s="870">
        <f t="shared" si="20"/>
        <v>0</v>
      </c>
      <c r="Y58" s="188"/>
      <c r="Z58" s="67">
        <f t="shared" si="21"/>
        <v>0</v>
      </c>
      <c r="AA58" s="68"/>
      <c r="AB58" s="69"/>
      <c r="AC58" s="101">
        <f t="shared" si="12"/>
        <v>70</v>
      </c>
      <c r="AE58" s="117"/>
      <c r="AF58" s="12">
        <f t="shared" si="13"/>
        <v>0</v>
      </c>
      <c r="AG58" s="15"/>
      <c r="AH58" s="67"/>
      <c r="AI58" s="188"/>
      <c r="AJ58" s="67">
        <f t="shared" si="19"/>
        <v>0</v>
      </c>
      <c r="AK58" s="68"/>
      <c r="AL58" s="69"/>
      <c r="AM58" s="101">
        <f t="shared" si="22"/>
        <v>0</v>
      </c>
      <c r="AO58" s="117"/>
      <c r="AP58" s="12">
        <f t="shared" si="9"/>
        <v>12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120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0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1"/>
        <v>0</v>
      </c>
      <c r="U59" s="117"/>
      <c r="V59" s="12">
        <f t="shared" si="8"/>
        <v>7</v>
      </c>
      <c r="W59" s="15"/>
      <c r="X59" s="870">
        <f t="shared" si="20"/>
        <v>0</v>
      </c>
      <c r="Y59" s="188"/>
      <c r="Z59" s="67">
        <f t="shared" si="21"/>
        <v>0</v>
      </c>
      <c r="AA59" s="68"/>
      <c r="AB59" s="69"/>
      <c r="AC59" s="101">
        <f t="shared" si="12"/>
        <v>70</v>
      </c>
      <c r="AE59" s="117"/>
      <c r="AF59" s="12">
        <f t="shared" si="13"/>
        <v>0</v>
      </c>
      <c r="AG59" s="15"/>
      <c r="AH59" s="67"/>
      <c r="AI59" s="188"/>
      <c r="AJ59" s="67">
        <f t="shared" si="19"/>
        <v>0</v>
      </c>
      <c r="AK59" s="68"/>
      <c r="AL59" s="69"/>
      <c r="AM59" s="101">
        <f t="shared" si="22"/>
        <v>0</v>
      </c>
      <c r="AO59" s="117"/>
      <c r="AP59" s="12">
        <f t="shared" si="9"/>
        <v>12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120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0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1"/>
        <v>0</v>
      </c>
      <c r="U60" s="117"/>
      <c r="V60" s="12">
        <f t="shared" si="8"/>
        <v>7</v>
      </c>
      <c r="W60" s="15"/>
      <c r="X60" s="870">
        <f t="shared" si="20"/>
        <v>0</v>
      </c>
      <c r="Y60" s="188"/>
      <c r="Z60" s="67">
        <f t="shared" si="21"/>
        <v>0</v>
      </c>
      <c r="AA60" s="68"/>
      <c r="AB60" s="69"/>
      <c r="AC60" s="101">
        <f t="shared" si="12"/>
        <v>70</v>
      </c>
      <c r="AE60" s="117"/>
      <c r="AF60" s="12">
        <f t="shared" si="13"/>
        <v>0</v>
      </c>
      <c r="AG60" s="15"/>
      <c r="AH60" s="67"/>
      <c r="AI60" s="188"/>
      <c r="AJ60" s="67">
        <f t="shared" si="19"/>
        <v>0</v>
      </c>
      <c r="AK60" s="68"/>
      <c r="AL60" s="69"/>
      <c r="AM60" s="101">
        <f t="shared" si="22"/>
        <v>0</v>
      </c>
      <c r="AO60" s="117"/>
      <c r="AP60" s="12">
        <f t="shared" si="9"/>
        <v>12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120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0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1"/>
        <v>0</v>
      </c>
      <c r="U61" s="117"/>
      <c r="V61" s="12">
        <f t="shared" si="8"/>
        <v>7</v>
      </c>
      <c r="W61" s="15"/>
      <c r="X61" s="870">
        <f t="shared" si="20"/>
        <v>0</v>
      </c>
      <c r="Y61" s="188"/>
      <c r="Z61" s="67">
        <f t="shared" si="21"/>
        <v>0</v>
      </c>
      <c r="AA61" s="68"/>
      <c r="AB61" s="69"/>
      <c r="AC61" s="101">
        <f t="shared" si="12"/>
        <v>70</v>
      </c>
      <c r="AE61" s="117"/>
      <c r="AF61" s="12">
        <f t="shared" si="13"/>
        <v>0</v>
      </c>
      <c r="AG61" s="15"/>
      <c r="AH61" s="67"/>
      <c r="AI61" s="188"/>
      <c r="AJ61" s="67">
        <f t="shared" si="19"/>
        <v>0</v>
      </c>
      <c r="AK61" s="68"/>
      <c r="AL61" s="69"/>
      <c r="AM61" s="101">
        <f t="shared" si="22"/>
        <v>0</v>
      </c>
      <c r="AO61" s="117"/>
      <c r="AP61" s="12">
        <f t="shared" si="9"/>
        <v>12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120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0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1"/>
        <v>0</v>
      </c>
      <c r="U62" s="117"/>
      <c r="V62" s="12">
        <f t="shared" si="8"/>
        <v>7</v>
      </c>
      <c r="W62" s="15"/>
      <c r="X62" s="870">
        <f t="shared" si="20"/>
        <v>0</v>
      </c>
      <c r="Y62" s="188"/>
      <c r="Z62" s="67">
        <f t="shared" si="21"/>
        <v>0</v>
      </c>
      <c r="AA62" s="68"/>
      <c r="AB62" s="69"/>
      <c r="AC62" s="101">
        <f t="shared" si="12"/>
        <v>70</v>
      </c>
      <c r="AE62" s="117"/>
      <c r="AF62" s="12">
        <f t="shared" si="13"/>
        <v>0</v>
      </c>
      <c r="AG62" s="15"/>
      <c r="AH62" s="67"/>
      <c r="AI62" s="188"/>
      <c r="AJ62" s="67">
        <f t="shared" si="19"/>
        <v>0</v>
      </c>
      <c r="AK62" s="68"/>
      <c r="AL62" s="69"/>
      <c r="AM62" s="101">
        <f t="shared" si="22"/>
        <v>0</v>
      </c>
      <c r="AO62" s="117"/>
      <c r="AP62" s="12">
        <f t="shared" si="9"/>
        <v>12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120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0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1"/>
        <v>0</v>
      </c>
      <c r="U63" s="117"/>
      <c r="V63" s="12">
        <f t="shared" si="8"/>
        <v>7</v>
      </c>
      <c r="W63" s="15"/>
      <c r="X63" s="870">
        <f t="shared" si="20"/>
        <v>0</v>
      </c>
      <c r="Y63" s="188"/>
      <c r="Z63" s="67">
        <f t="shared" si="21"/>
        <v>0</v>
      </c>
      <c r="AA63" s="68"/>
      <c r="AB63" s="69"/>
      <c r="AC63" s="101">
        <f t="shared" si="12"/>
        <v>70</v>
      </c>
      <c r="AE63" s="117"/>
      <c r="AF63" s="12">
        <f t="shared" si="13"/>
        <v>0</v>
      </c>
      <c r="AG63" s="15"/>
      <c r="AH63" s="67"/>
      <c r="AI63" s="188"/>
      <c r="AJ63" s="67">
        <f t="shared" si="19"/>
        <v>0</v>
      </c>
      <c r="AK63" s="68"/>
      <c r="AL63" s="69"/>
      <c r="AM63" s="101">
        <f t="shared" si="22"/>
        <v>0</v>
      </c>
      <c r="AO63" s="117"/>
      <c r="AP63" s="12">
        <f t="shared" si="9"/>
        <v>12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120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0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1"/>
        <v>0</v>
      </c>
      <c r="U64" s="117"/>
      <c r="V64" s="12">
        <f t="shared" si="8"/>
        <v>7</v>
      </c>
      <c r="W64" s="15"/>
      <c r="X64" s="870">
        <f t="shared" si="20"/>
        <v>0</v>
      </c>
      <c r="Y64" s="188"/>
      <c r="Z64" s="67">
        <f t="shared" si="21"/>
        <v>0</v>
      </c>
      <c r="AA64" s="68"/>
      <c r="AB64" s="69"/>
      <c r="AC64" s="101">
        <f t="shared" si="12"/>
        <v>70</v>
      </c>
      <c r="AE64" s="117"/>
      <c r="AF64" s="12">
        <f t="shared" si="13"/>
        <v>0</v>
      </c>
      <c r="AG64" s="15"/>
      <c r="AH64" s="67"/>
      <c r="AI64" s="188"/>
      <c r="AJ64" s="67">
        <f t="shared" si="19"/>
        <v>0</v>
      </c>
      <c r="AK64" s="68"/>
      <c r="AL64" s="69"/>
      <c r="AM64" s="101">
        <f t="shared" si="22"/>
        <v>0</v>
      </c>
      <c r="AO64" s="117"/>
      <c r="AP64" s="12">
        <f t="shared" si="9"/>
        <v>12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120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0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1"/>
        <v>0</v>
      </c>
      <c r="U65" s="117"/>
      <c r="V65" s="12">
        <f t="shared" si="8"/>
        <v>7</v>
      </c>
      <c r="W65" s="15"/>
      <c r="X65" s="870">
        <f t="shared" si="20"/>
        <v>0</v>
      </c>
      <c r="Y65" s="188"/>
      <c r="Z65" s="67">
        <f t="shared" si="21"/>
        <v>0</v>
      </c>
      <c r="AA65" s="68"/>
      <c r="AB65" s="69"/>
      <c r="AC65" s="101">
        <f t="shared" si="12"/>
        <v>70</v>
      </c>
      <c r="AE65" s="117"/>
      <c r="AF65" s="12">
        <f t="shared" si="13"/>
        <v>0</v>
      </c>
      <c r="AG65" s="15"/>
      <c r="AH65" s="67"/>
      <c r="AI65" s="188"/>
      <c r="AJ65" s="67">
        <f t="shared" si="19"/>
        <v>0</v>
      </c>
      <c r="AK65" s="68"/>
      <c r="AL65" s="69"/>
      <c r="AM65" s="101">
        <f t="shared" si="22"/>
        <v>0</v>
      </c>
      <c r="AO65" s="117"/>
      <c r="AP65" s="12">
        <f t="shared" si="9"/>
        <v>12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120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0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1"/>
        <v>0</v>
      </c>
      <c r="U66" s="117"/>
      <c r="V66" s="12">
        <f t="shared" si="8"/>
        <v>7</v>
      </c>
      <c r="W66" s="15"/>
      <c r="X66" s="870">
        <f t="shared" si="20"/>
        <v>0</v>
      </c>
      <c r="Y66" s="188"/>
      <c r="Z66" s="67">
        <f t="shared" si="21"/>
        <v>0</v>
      </c>
      <c r="AA66" s="68"/>
      <c r="AB66" s="69"/>
      <c r="AC66" s="101">
        <f t="shared" si="12"/>
        <v>70</v>
      </c>
      <c r="AE66" s="117"/>
      <c r="AF66" s="12">
        <f t="shared" si="13"/>
        <v>0</v>
      </c>
      <c r="AG66" s="15"/>
      <c r="AH66" s="67"/>
      <c r="AI66" s="188"/>
      <c r="AJ66" s="67">
        <f t="shared" si="19"/>
        <v>0</v>
      </c>
      <c r="AK66" s="68"/>
      <c r="AL66" s="69"/>
      <c r="AM66" s="101">
        <f t="shared" si="22"/>
        <v>0</v>
      </c>
      <c r="AO66" s="117"/>
      <c r="AP66" s="12">
        <f t="shared" si="9"/>
        <v>12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120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0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1"/>
        <v>0</v>
      </c>
      <c r="U67" s="117"/>
      <c r="V67" s="12">
        <f t="shared" si="8"/>
        <v>7</v>
      </c>
      <c r="W67" s="15"/>
      <c r="X67" s="870">
        <f t="shared" si="20"/>
        <v>0</v>
      </c>
      <c r="Y67" s="188"/>
      <c r="Z67" s="67">
        <f t="shared" si="21"/>
        <v>0</v>
      </c>
      <c r="AA67" s="68"/>
      <c r="AB67" s="69"/>
      <c r="AC67" s="101">
        <f t="shared" si="12"/>
        <v>70</v>
      </c>
      <c r="AE67" s="117"/>
      <c r="AF67" s="12">
        <f t="shared" si="13"/>
        <v>0</v>
      </c>
      <c r="AG67" s="15"/>
      <c r="AH67" s="67"/>
      <c r="AI67" s="188"/>
      <c r="AJ67" s="67">
        <f t="shared" si="19"/>
        <v>0</v>
      </c>
      <c r="AK67" s="68"/>
      <c r="AL67" s="69"/>
      <c r="AM67" s="101">
        <f t="shared" si="22"/>
        <v>0</v>
      </c>
      <c r="AO67" s="117"/>
      <c r="AP67" s="12">
        <f t="shared" si="9"/>
        <v>12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120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0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1"/>
        <v>0</v>
      </c>
      <c r="U68" s="117"/>
      <c r="V68" s="12">
        <f t="shared" si="8"/>
        <v>7</v>
      </c>
      <c r="W68" s="15"/>
      <c r="X68" s="67"/>
      <c r="Y68" s="188"/>
      <c r="Z68" s="67">
        <f t="shared" si="21"/>
        <v>0</v>
      </c>
      <c r="AA68" s="68"/>
      <c r="AB68" s="69"/>
      <c r="AC68" s="101">
        <f t="shared" si="12"/>
        <v>70</v>
      </c>
      <c r="AE68" s="117"/>
      <c r="AF68" s="12">
        <f t="shared" si="13"/>
        <v>0</v>
      </c>
      <c r="AG68" s="15"/>
      <c r="AH68" s="67"/>
      <c r="AI68" s="188"/>
      <c r="AJ68" s="67">
        <f t="shared" si="19"/>
        <v>0</v>
      </c>
      <c r="AK68" s="68"/>
      <c r="AL68" s="69"/>
      <c r="AM68" s="101">
        <f t="shared" si="22"/>
        <v>0</v>
      </c>
      <c r="AO68" s="117"/>
      <c r="AP68" s="12">
        <f t="shared" si="9"/>
        <v>12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120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0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1"/>
        <v>0</v>
      </c>
      <c r="U69" s="117"/>
      <c r="V69" s="12">
        <f t="shared" si="8"/>
        <v>7</v>
      </c>
      <c r="W69" s="15"/>
      <c r="X69" s="67"/>
      <c r="Y69" s="188"/>
      <c r="Z69" s="67">
        <f t="shared" si="21"/>
        <v>0</v>
      </c>
      <c r="AA69" s="68"/>
      <c r="AB69" s="69"/>
      <c r="AC69" s="101">
        <f t="shared" si="12"/>
        <v>70</v>
      </c>
      <c r="AE69" s="117"/>
      <c r="AF69" s="12">
        <f t="shared" si="13"/>
        <v>0</v>
      </c>
      <c r="AG69" s="15"/>
      <c r="AH69" s="67"/>
      <c r="AI69" s="188"/>
      <c r="AJ69" s="67">
        <f t="shared" si="19"/>
        <v>0</v>
      </c>
      <c r="AK69" s="68"/>
      <c r="AL69" s="69"/>
      <c r="AM69" s="101">
        <f t="shared" si="22"/>
        <v>0</v>
      </c>
      <c r="AO69" s="117"/>
      <c r="AP69" s="12">
        <f t="shared" si="9"/>
        <v>12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120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0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1"/>
        <v>0</v>
      </c>
      <c r="U70" s="117"/>
      <c r="V70" s="12">
        <f t="shared" si="8"/>
        <v>7</v>
      </c>
      <c r="W70" s="15"/>
      <c r="X70" s="67"/>
      <c r="Y70" s="188"/>
      <c r="Z70" s="67">
        <f t="shared" si="21"/>
        <v>0</v>
      </c>
      <c r="AA70" s="68"/>
      <c r="AB70" s="69"/>
      <c r="AC70" s="101">
        <f t="shared" si="12"/>
        <v>70</v>
      </c>
      <c r="AE70" s="117"/>
      <c r="AF70" s="12">
        <f t="shared" si="13"/>
        <v>0</v>
      </c>
      <c r="AG70" s="15"/>
      <c r="AH70" s="67"/>
      <c r="AI70" s="188"/>
      <c r="AJ70" s="67">
        <f t="shared" si="19"/>
        <v>0</v>
      </c>
      <c r="AK70" s="68"/>
      <c r="AL70" s="69"/>
      <c r="AM70" s="101">
        <f t="shared" si="22"/>
        <v>0</v>
      </c>
      <c r="AO70" s="117"/>
      <c r="AP70" s="12">
        <f t="shared" si="9"/>
        <v>12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120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0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1"/>
        <v>0</v>
      </c>
      <c r="U71" s="117"/>
      <c r="V71" s="12">
        <f t="shared" si="8"/>
        <v>7</v>
      </c>
      <c r="W71" s="15"/>
      <c r="X71" s="67"/>
      <c r="Y71" s="188"/>
      <c r="Z71" s="67">
        <f t="shared" si="21"/>
        <v>0</v>
      </c>
      <c r="AA71" s="68"/>
      <c r="AB71" s="69"/>
      <c r="AC71" s="101">
        <f t="shared" si="12"/>
        <v>70</v>
      </c>
      <c r="AE71" s="117"/>
      <c r="AF71" s="12">
        <f t="shared" si="13"/>
        <v>0</v>
      </c>
      <c r="AG71" s="15"/>
      <c r="AH71" s="67"/>
      <c r="AI71" s="188"/>
      <c r="AJ71" s="67">
        <f t="shared" si="19"/>
        <v>0</v>
      </c>
      <c r="AK71" s="68"/>
      <c r="AL71" s="69"/>
      <c r="AM71" s="101">
        <f t="shared" si="22"/>
        <v>0</v>
      </c>
      <c r="AO71" s="117"/>
      <c r="AP71" s="12">
        <f t="shared" si="9"/>
        <v>12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120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0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1"/>
        <v>0</v>
      </c>
      <c r="U72" s="117"/>
      <c r="V72" s="12">
        <f t="shared" si="8"/>
        <v>7</v>
      </c>
      <c r="W72" s="15"/>
      <c r="X72" s="67"/>
      <c r="Y72" s="188"/>
      <c r="Z72" s="67">
        <f t="shared" si="21"/>
        <v>0</v>
      </c>
      <c r="AA72" s="68"/>
      <c r="AB72" s="69"/>
      <c r="AC72" s="101">
        <f t="shared" si="12"/>
        <v>70</v>
      </c>
      <c r="AE72" s="117"/>
      <c r="AF72" s="12">
        <f t="shared" si="13"/>
        <v>0</v>
      </c>
      <c r="AG72" s="15"/>
      <c r="AH72" s="67"/>
      <c r="AI72" s="188"/>
      <c r="AJ72" s="67">
        <f t="shared" si="19"/>
        <v>0</v>
      </c>
      <c r="AK72" s="68"/>
      <c r="AL72" s="69"/>
      <c r="AM72" s="101">
        <f t="shared" si="22"/>
        <v>0</v>
      </c>
      <c r="AO72" s="117"/>
      <c r="AP72" s="12">
        <f t="shared" si="9"/>
        <v>12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120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3">D73</f>
        <v>0</v>
      </c>
      <c r="G73" s="68"/>
      <c r="H73" s="69"/>
      <c r="I73" s="101">
        <f t="shared" si="10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24">N73</f>
        <v>0</v>
      </c>
      <c r="Q73" s="68"/>
      <c r="R73" s="69"/>
      <c r="S73" s="101">
        <f t="shared" si="11"/>
        <v>0</v>
      </c>
      <c r="U73" s="117"/>
      <c r="V73" s="12">
        <f t="shared" si="8"/>
        <v>7</v>
      </c>
      <c r="W73" s="15"/>
      <c r="X73" s="67"/>
      <c r="Y73" s="188"/>
      <c r="Z73" s="67">
        <f t="shared" ref="Z73:Z76" si="25">X73</f>
        <v>0</v>
      </c>
      <c r="AA73" s="68"/>
      <c r="AB73" s="69"/>
      <c r="AC73" s="101">
        <f t="shared" si="12"/>
        <v>70</v>
      </c>
      <c r="AE73" s="117"/>
      <c r="AF73" s="12">
        <f t="shared" si="13"/>
        <v>0</v>
      </c>
      <c r="AG73" s="15"/>
      <c r="AH73" s="67"/>
      <c r="AI73" s="188"/>
      <c r="AJ73" s="67">
        <f t="shared" ref="AJ73:AJ76" si="26">AH73</f>
        <v>0</v>
      </c>
      <c r="AK73" s="68"/>
      <c r="AL73" s="69"/>
      <c r="AM73" s="101">
        <f t="shared" si="22"/>
        <v>0</v>
      </c>
      <c r="AO73" s="117"/>
      <c r="AP73" s="12">
        <f t="shared" si="9"/>
        <v>12</v>
      </c>
      <c r="AQ73" s="15"/>
      <c r="AR73" s="67"/>
      <c r="AS73" s="188"/>
      <c r="AT73" s="67">
        <f t="shared" ref="AT73:AT76" si="27">AR73</f>
        <v>0</v>
      </c>
      <c r="AU73" s="68"/>
      <c r="AV73" s="69"/>
      <c r="AW73" s="101">
        <f t="shared" si="15"/>
        <v>120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3"/>
        <v>0</v>
      </c>
      <c r="G74" s="68"/>
      <c r="H74" s="69"/>
      <c r="I74" s="101">
        <f t="shared" si="10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4"/>
        <v>0</v>
      </c>
      <c r="Q74" s="68"/>
      <c r="R74" s="69"/>
      <c r="S74" s="101">
        <f t="shared" si="11"/>
        <v>0</v>
      </c>
      <c r="U74" s="117"/>
      <c r="V74" s="12">
        <f t="shared" ref="V74:V75" si="30">V73-W74</f>
        <v>7</v>
      </c>
      <c r="W74" s="15"/>
      <c r="X74" s="58"/>
      <c r="Y74" s="195"/>
      <c r="Z74" s="67">
        <f t="shared" si="25"/>
        <v>0</v>
      </c>
      <c r="AA74" s="68"/>
      <c r="AB74" s="69"/>
      <c r="AC74" s="101">
        <f t="shared" si="12"/>
        <v>70</v>
      </c>
      <c r="AE74" s="117"/>
      <c r="AF74" s="12">
        <f t="shared" ref="AF74:AF75" si="31">AF73-AG74</f>
        <v>0</v>
      </c>
      <c r="AG74" s="15"/>
      <c r="AH74" s="58"/>
      <c r="AI74" s="195"/>
      <c r="AJ74" s="67">
        <f t="shared" si="26"/>
        <v>0</v>
      </c>
      <c r="AK74" s="68"/>
      <c r="AL74" s="69"/>
      <c r="AM74" s="101">
        <f t="shared" si="22"/>
        <v>0</v>
      </c>
      <c r="AO74" s="117"/>
      <c r="AP74" s="12">
        <f t="shared" ref="AP74:AP75" si="32">AP73-AQ74</f>
        <v>12</v>
      </c>
      <c r="AQ74" s="15"/>
      <c r="AR74" s="58"/>
      <c r="AS74" s="195"/>
      <c r="AT74" s="67">
        <f t="shared" si="27"/>
        <v>0</v>
      </c>
      <c r="AU74" s="68"/>
      <c r="AV74" s="69"/>
      <c r="AW74" s="101">
        <f t="shared" si="15"/>
        <v>120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3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4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7</v>
      </c>
      <c r="W75" s="15"/>
      <c r="X75" s="58"/>
      <c r="Y75" s="195"/>
      <c r="Z75" s="67">
        <f t="shared" si="25"/>
        <v>0</v>
      </c>
      <c r="AA75" s="68"/>
      <c r="AB75" s="69"/>
      <c r="AC75" s="101">
        <f t="shared" ref="AC75:AC76" si="35">AC74-Z75</f>
        <v>70</v>
      </c>
      <c r="AE75" s="117"/>
      <c r="AF75" s="12">
        <f t="shared" si="31"/>
        <v>0</v>
      </c>
      <c r="AG75" s="15"/>
      <c r="AH75" s="58"/>
      <c r="AI75" s="195"/>
      <c r="AJ75" s="67">
        <f t="shared" si="26"/>
        <v>0</v>
      </c>
      <c r="AK75" s="68"/>
      <c r="AL75" s="69"/>
      <c r="AM75" s="101">
        <f t="shared" ref="AM75:AM76" si="36">AM74-AJ75</f>
        <v>0</v>
      </c>
      <c r="AO75" s="117"/>
      <c r="AP75" s="12">
        <f t="shared" si="32"/>
        <v>12</v>
      </c>
      <c r="AQ75" s="15"/>
      <c r="AR75" s="58"/>
      <c r="AS75" s="195"/>
      <c r="AT75" s="67">
        <f t="shared" si="27"/>
        <v>0</v>
      </c>
      <c r="AU75" s="68"/>
      <c r="AV75" s="69"/>
      <c r="AW75" s="101">
        <f t="shared" ref="AW75:AW76" si="37">AW74-AT75</f>
        <v>120</v>
      </c>
    </row>
    <row r="76" spans="1:49" x14ac:dyDescent="0.25">
      <c r="A76" s="117"/>
      <c r="C76" s="15"/>
      <c r="D76" s="58"/>
      <c r="E76" s="195"/>
      <c r="F76" s="67">
        <f t="shared" si="23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4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25"/>
        <v>0</v>
      </c>
      <c r="AA76" s="68"/>
      <c r="AB76" s="69"/>
      <c r="AC76" s="101">
        <f t="shared" si="35"/>
        <v>70</v>
      </c>
      <c r="AE76" s="117"/>
      <c r="AG76" s="15"/>
      <c r="AH76" s="58"/>
      <c r="AI76" s="195"/>
      <c r="AJ76" s="67">
        <f t="shared" si="26"/>
        <v>0</v>
      </c>
      <c r="AK76" s="68"/>
      <c r="AL76" s="69"/>
      <c r="AM76" s="101">
        <f t="shared" si="36"/>
        <v>0</v>
      </c>
      <c r="AO76" s="117"/>
      <c r="AQ76" s="15"/>
      <c r="AR76" s="58"/>
      <c r="AS76" s="195"/>
      <c r="AT76" s="67">
        <f t="shared" si="27"/>
        <v>0</v>
      </c>
      <c r="AU76" s="68"/>
      <c r="AV76" s="69"/>
      <c r="AW76" s="101">
        <f t="shared" si="37"/>
        <v>120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23</v>
      </c>
      <c r="X78" s="6">
        <f>SUM(X9:X77)</f>
        <v>230</v>
      </c>
      <c r="Z78" s="6">
        <f>SUM(Z9:Z77)</f>
        <v>230</v>
      </c>
      <c r="AG78" s="53">
        <f>SUM(AG9:AG77)</f>
        <v>30</v>
      </c>
      <c r="AH78" s="6">
        <f>SUM(AH9:AH77)</f>
        <v>300</v>
      </c>
      <c r="AJ78" s="6">
        <f>SUM(AJ9:AJ77)</f>
        <v>300</v>
      </c>
      <c r="AQ78" s="53">
        <f>SUM(AQ9:AQ77)</f>
        <v>13</v>
      </c>
      <c r="AR78" s="6">
        <f>SUM(AR9:AR77)</f>
        <v>130</v>
      </c>
      <c r="AT78" s="6">
        <f>SUM(AT9:AT77)</f>
        <v>130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7</v>
      </c>
      <c r="AH81" s="45" t="s">
        <v>4</v>
      </c>
      <c r="AI81" s="55">
        <f>AJ5+AJ6-AG78+AJ7</f>
        <v>0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591" t="s">
        <v>11</v>
      </c>
      <c r="D83" s="1592"/>
      <c r="E83" s="56">
        <f>E5+E6-F78+E7</f>
        <v>0</v>
      </c>
      <c r="F83" s="71"/>
      <c r="M83" s="1591" t="s">
        <v>11</v>
      </c>
      <c r="N83" s="1592"/>
      <c r="O83" s="56">
        <f>O5+O6-P78+O7</f>
        <v>-10</v>
      </c>
      <c r="P83" s="71"/>
      <c r="W83" s="1591" t="s">
        <v>11</v>
      </c>
      <c r="X83" s="1592"/>
      <c r="Y83" s="56">
        <f>Y5+Y6-Z78+Y7</f>
        <v>70</v>
      </c>
      <c r="Z83" s="71"/>
      <c r="AG83" s="1591" t="s">
        <v>11</v>
      </c>
      <c r="AH83" s="1592"/>
      <c r="AI83" s="56">
        <f>AI5+AI6-AJ78+AI7</f>
        <v>0</v>
      </c>
      <c r="AJ83" s="71"/>
      <c r="AQ83" s="1591" t="s">
        <v>11</v>
      </c>
      <c r="AR83" s="1592"/>
      <c r="AS83" s="56">
        <f>AS5+AS6-AT78+AS7</f>
        <v>120</v>
      </c>
      <c r="AT83" s="71"/>
    </row>
  </sheetData>
  <sortState ref="W9:AB22">
    <sortCondition ref="AA9:AA22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89" t="s">
        <v>579</v>
      </c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598" t="s">
        <v>87</v>
      </c>
      <c r="B5" s="1613" t="s">
        <v>1002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598"/>
      <c r="B6" s="1613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77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929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990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523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542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5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666" t="s">
        <v>19</v>
      </c>
      <c r="D41" s="1667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9"/>
      <c r="B1" s="1589"/>
      <c r="C1" s="1589"/>
      <c r="D1" s="1589"/>
      <c r="E1" s="1589"/>
      <c r="F1" s="1589"/>
      <c r="G1" s="158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8"/>
      <c r="B4" s="139"/>
      <c r="C4" s="482"/>
      <c r="D4" s="129"/>
      <c r="E4" s="699"/>
      <c r="F4" s="61"/>
    </row>
    <row r="5" spans="1:10" ht="20.25" customHeight="1" x14ac:dyDescent="0.25">
      <c r="A5" s="1685" t="s">
        <v>52</v>
      </c>
      <c r="B5" s="1680" t="s">
        <v>89</v>
      </c>
      <c r="C5" s="649"/>
      <c r="D5" s="532"/>
      <c r="E5" s="698"/>
      <c r="F5" s="618"/>
      <c r="G5" s="142">
        <f>F62</f>
        <v>0</v>
      </c>
      <c r="H5" s="57">
        <f>E4+E5+E8-G5+E6</f>
        <v>0</v>
      </c>
    </row>
    <row r="6" spans="1:10" ht="20.25" customHeight="1" x14ac:dyDescent="0.25">
      <c r="A6" s="1685"/>
      <c r="B6" s="1681"/>
      <c r="C6" s="209"/>
      <c r="D6" s="129"/>
      <c r="E6" s="699"/>
      <c r="F6" s="223"/>
      <c r="G6" s="142"/>
      <c r="H6" s="57"/>
    </row>
    <row r="7" spans="1:10" ht="20.25" customHeight="1" thickBot="1" x14ac:dyDescent="0.3">
      <c r="A7" s="1685"/>
      <c r="B7" s="1681"/>
      <c r="C7" s="467"/>
      <c r="D7" s="317"/>
      <c r="E7" s="700"/>
      <c r="F7" s="224"/>
      <c r="G7" s="142"/>
      <c r="H7" s="57"/>
    </row>
    <row r="8" spans="1:10" ht="21" customHeight="1" thickTop="1" thickBot="1" x14ac:dyDescent="0.3">
      <c r="A8" s="719"/>
      <c r="B8" s="1682"/>
      <c r="C8" s="467"/>
      <c r="D8" s="129"/>
      <c r="E8" s="699"/>
      <c r="F8" s="223"/>
      <c r="I8" s="1683" t="s">
        <v>3</v>
      </c>
      <c r="J8" s="167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4"/>
      <c r="J9" s="1679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4"/>
      <c r="E18" s="804"/>
      <c r="F18" s="870">
        <f>D18</f>
        <v>0</v>
      </c>
      <c r="G18" s="844"/>
      <c r="H18" s="831"/>
      <c r="I18" s="821">
        <f t="shared" si="1"/>
        <v>0</v>
      </c>
      <c r="J18" s="1015">
        <f t="shared" si="2"/>
        <v>0</v>
      </c>
    </row>
    <row r="19" spans="1:10" x14ac:dyDescent="0.25">
      <c r="A19" s="81"/>
      <c r="B19" s="81"/>
      <c r="C19" s="15"/>
      <c r="D19" s="1014"/>
      <c r="E19" s="804"/>
      <c r="F19" s="870">
        <f t="shared" ref="F19:F60" si="3">D19</f>
        <v>0</v>
      </c>
      <c r="G19" s="1016"/>
      <c r="H19" s="831"/>
      <c r="I19" s="821">
        <f t="shared" si="1"/>
        <v>0</v>
      </c>
      <c r="J19" s="1015">
        <f t="shared" si="2"/>
        <v>0</v>
      </c>
    </row>
    <row r="20" spans="1:10" x14ac:dyDescent="0.25">
      <c r="A20" s="2"/>
      <c r="B20" s="81"/>
      <c r="C20" s="15"/>
      <c r="D20" s="1014"/>
      <c r="E20" s="804"/>
      <c r="F20" s="870">
        <f t="shared" si="3"/>
        <v>0</v>
      </c>
      <c r="G20" s="844"/>
      <c r="H20" s="831"/>
      <c r="I20" s="821">
        <f t="shared" si="1"/>
        <v>0</v>
      </c>
      <c r="J20" s="1015">
        <f t="shared" si="2"/>
        <v>0</v>
      </c>
    </row>
    <row r="21" spans="1:10" x14ac:dyDescent="0.25">
      <c r="A21" s="2"/>
      <c r="B21" s="81"/>
      <c r="C21" s="15"/>
      <c r="D21" s="1014"/>
      <c r="E21" s="804"/>
      <c r="F21" s="870">
        <f t="shared" si="3"/>
        <v>0</v>
      </c>
      <c r="G21" s="844"/>
      <c r="H21" s="831"/>
      <c r="I21" s="821">
        <f t="shared" si="1"/>
        <v>0</v>
      </c>
      <c r="J21" s="1015">
        <f t="shared" si="2"/>
        <v>0</v>
      </c>
    </row>
    <row r="22" spans="1:10" x14ac:dyDescent="0.25">
      <c r="A22" s="2"/>
      <c r="B22" s="81"/>
      <c r="C22" s="15"/>
      <c r="D22" s="1014"/>
      <c r="E22" s="858"/>
      <c r="F22" s="870">
        <f t="shared" si="3"/>
        <v>0</v>
      </c>
      <c r="G22" s="844"/>
      <c r="H22" s="831"/>
      <c r="I22" s="821">
        <f t="shared" si="1"/>
        <v>0</v>
      </c>
      <c r="J22" s="1015">
        <f t="shared" si="2"/>
        <v>0</v>
      </c>
    </row>
    <row r="23" spans="1:10" x14ac:dyDescent="0.25">
      <c r="A23" s="2"/>
      <c r="B23" s="81"/>
      <c r="C23" s="15"/>
      <c r="D23" s="1014"/>
      <c r="E23" s="858"/>
      <c r="F23" s="870">
        <f t="shared" si="3"/>
        <v>0</v>
      </c>
      <c r="G23" s="844"/>
      <c r="H23" s="831"/>
      <c r="I23" s="821">
        <f t="shared" si="1"/>
        <v>0</v>
      </c>
      <c r="J23" s="1015">
        <f t="shared" si="2"/>
        <v>0</v>
      </c>
    </row>
    <row r="24" spans="1:10" x14ac:dyDescent="0.25">
      <c r="A24" s="2"/>
      <c r="B24" s="81"/>
      <c r="C24" s="15"/>
      <c r="D24" s="1014"/>
      <c r="E24" s="858"/>
      <c r="F24" s="870">
        <f t="shared" si="3"/>
        <v>0</v>
      </c>
      <c r="G24" s="844"/>
      <c r="H24" s="831"/>
      <c r="I24" s="821">
        <f t="shared" si="1"/>
        <v>0</v>
      </c>
      <c r="J24" s="1015">
        <f t="shared" si="2"/>
        <v>0</v>
      </c>
    </row>
    <row r="25" spans="1:10" x14ac:dyDescent="0.25">
      <c r="A25" s="2"/>
      <c r="B25" s="81"/>
      <c r="C25" s="15"/>
      <c r="D25" s="1014"/>
      <c r="E25" s="858"/>
      <c r="F25" s="870">
        <f t="shared" si="3"/>
        <v>0</v>
      </c>
      <c r="G25" s="844"/>
      <c r="H25" s="831"/>
      <c r="I25" s="821">
        <f t="shared" si="1"/>
        <v>0</v>
      </c>
      <c r="J25" s="1015">
        <f t="shared" si="2"/>
        <v>0</v>
      </c>
    </row>
    <row r="26" spans="1:10" x14ac:dyDescent="0.25">
      <c r="A26" s="2"/>
      <c r="B26" s="81"/>
      <c r="C26" s="15"/>
      <c r="D26" s="1014"/>
      <c r="E26" s="804"/>
      <c r="F26" s="870">
        <f t="shared" si="3"/>
        <v>0</v>
      </c>
      <c r="G26" s="844"/>
      <c r="H26" s="831"/>
      <c r="I26" s="1017">
        <f t="shared" si="1"/>
        <v>0</v>
      </c>
      <c r="J26" s="1015">
        <f t="shared" si="2"/>
        <v>0</v>
      </c>
    </row>
    <row r="27" spans="1:10" x14ac:dyDescent="0.25">
      <c r="A27" s="2"/>
      <c r="B27" s="81"/>
      <c r="C27" s="15"/>
      <c r="D27" s="1014"/>
      <c r="E27" s="804"/>
      <c r="F27" s="870">
        <f t="shared" si="3"/>
        <v>0</v>
      </c>
      <c r="G27" s="844"/>
      <c r="H27" s="831"/>
      <c r="I27" s="1017">
        <f t="shared" si="1"/>
        <v>0</v>
      </c>
      <c r="J27" s="1015">
        <f t="shared" si="2"/>
        <v>0</v>
      </c>
    </row>
    <row r="28" spans="1:10" x14ac:dyDescent="0.25">
      <c r="A28" s="2"/>
      <c r="B28" s="81"/>
      <c r="C28" s="15"/>
      <c r="D28" s="1014"/>
      <c r="E28" s="804"/>
      <c r="F28" s="870">
        <f t="shared" si="3"/>
        <v>0</v>
      </c>
      <c r="G28" s="844"/>
      <c r="H28" s="831"/>
      <c r="I28" s="1017">
        <f t="shared" si="1"/>
        <v>0</v>
      </c>
      <c r="J28" s="1015">
        <f t="shared" si="2"/>
        <v>0</v>
      </c>
    </row>
    <row r="29" spans="1:10" x14ac:dyDescent="0.25">
      <c r="A29" s="166"/>
      <c r="B29" s="81"/>
      <c r="C29" s="15"/>
      <c r="D29" s="1014"/>
      <c r="E29" s="804"/>
      <c r="F29" s="870">
        <f t="shared" si="3"/>
        <v>0</v>
      </c>
      <c r="G29" s="844"/>
      <c r="H29" s="831"/>
      <c r="I29" s="1017">
        <f t="shared" si="1"/>
        <v>0</v>
      </c>
      <c r="J29" s="1015">
        <f t="shared" si="2"/>
        <v>0</v>
      </c>
    </row>
    <row r="30" spans="1:10" x14ac:dyDescent="0.25">
      <c r="A30" s="166"/>
      <c r="B30" s="81"/>
      <c r="C30" s="15"/>
      <c r="D30" s="1014"/>
      <c r="E30" s="858"/>
      <c r="F30" s="870">
        <f t="shared" si="3"/>
        <v>0</v>
      </c>
      <c r="G30" s="844"/>
      <c r="H30" s="831"/>
      <c r="I30" s="821">
        <f t="shared" si="1"/>
        <v>0</v>
      </c>
      <c r="J30" s="1015">
        <f t="shared" si="2"/>
        <v>0</v>
      </c>
    </row>
    <row r="31" spans="1:10" x14ac:dyDescent="0.25">
      <c r="A31" s="166"/>
      <c r="B31" s="81"/>
      <c r="C31" s="15"/>
      <c r="D31" s="1014"/>
      <c r="E31" s="858"/>
      <c r="F31" s="870">
        <f t="shared" si="3"/>
        <v>0</v>
      </c>
      <c r="G31" s="844"/>
      <c r="H31" s="831"/>
      <c r="I31" s="821">
        <f t="shared" si="1"/>
        <v>0</v>
      </c>
      <c r="J31" s="1015">
        <f t="shared" si="2"/>
        <v>0</v>
      </c>
    </row>
    <row r="32" spans="1:10" x14ac:dyDescent="0.25">
      <c r="A32" s="166"/>
      <c r="B32" s="81"/>
      <c r="C32" s="15"/>
      <c r="D32" s="1014"/>
      <c r="E32" s="858"/>
      <c r="F32" s="870">
        <f t="shared" si="3"/>
        <v>0</v>
      </c>
      <c r="G32" s="844"/>
      <c r="H32" s="831"/>
      <c r="I32" s="821">
        <f t="shared" si="1"/>
        <v>0</v>
      </c>
      <c r="J32" s="1015">
        <f t="shared" si="2"/>
        <v>0</v>
      </c>
    </row>
    <row r="33" spans="1:10" x14ac:dyDescent="0.25">
      <c r="A33" s="166"/>
      <c r="B33" s="81"/>
      <c r="C33" s="15"/>
      <c r="D33" s="1014"/>
      <c r="E33" s="858"/>
      <c r="F33" s="870">
        <f t="shared" si="3"/>
        <v>0</v>
      </c>
      <c r="G33" s="844"/>
      <c r="H33" s="831"/>
      <c r="I33" s="821">
        <f t="shared" si="1"/>
        <v>0</v>
      </c>
      <c r="J33" s="1015">
        <f t="shared" si="2"/>
        <v>0</v>
      </c>
    </row>
    <row r="34" spans="1:10" x14ac:dyDescent="0.25">
      <c r="A34" s="2"/>
      <c r="B34" s="81"/>
      <c r="C34" s="15"/>
      <c r="D34" s="1014"/>
      <c r="E34" s="858"/>
      <c r="F34" s="870">
        <f t="shared" si="3"/>
        <v>0</v>
      </c>
      <c r="G34" s="844"/>
      <c r="H34" s="831"/>
      <c r="I34" s="821">
        <f t="shared" si="1"/>
        <v>0</v>
      </c>
      <c r="J34" s="1015">
        <f t="shared" si="2"/>
        <v>0</v>
      </c>
    </row>
    <row r="35" spans="1:10" x14ac:dyDescent="0.25">
      <c r="A35" s="2"/>
      <c r="B35" s="81"/>
      <c r="C35" s="15"/>
      <c r="D35" s="1014"/>
      <c r="E35" s="858"/>
      <c r="F35" s="870">
        <f t="shared" si="3"/>
        <v>0</v>
      </c>
      <c r="G35" s="844"/>
      <c r="H35" s="831"/>
      <c r="I35" s="821">
        <f t="shared" si="1"/>
        <v>0</v>
      </c>
      <c r="J35" s="1015">
        <f t="shared" si="2"/>
        <v>0</v>
      </c>
    </row>
    <row r="36" spans="1:10" x14ac:dyDescent="0.25">
      <c r="A36" s="2"/>
      <c r="B36" s="81"/>
      <c r="C36" s="15"/>
      <c r="D36" s="1014"/>
      <c r="E36" s="858"/>
      <c r="F36" s="870">
        <f t="shared" si="3"/>
        <v>0</v>
      </c>
      <c r="G36" s="844"/>
      <c r="H36" s="831"/>
      <c r="I36" s="821">
        <f t="shared" si="1"/>
        <v>0</v>
      </c>
      <c r="J36" s="1015">
        <f t="shared" si="2"/>
        <v>0</v>
      </c>
    </row>
    <row r="37" spans="1:10" x14ac:dyDescent="0.25">
      <c r="A37" s="2"/>
      <c r="B37" s="81"/>
      <c r="C37" s="15"/>
      <c r="D37" s="1014"/>
      <c r="E37" s="1018"/>
      <c r="F37" s="870">
        <f t="shared" si="3"/>
        <v>0</v>
      </c>
      <c r="G37" s="844"/>
      <c r="H37" s="831"/>
      <c r="I37" s="821">
        <f t="shared" si="1"/>
        <v>0</v>
      </c>
      <c r="J37" s="1015">
        <f t="shared" si="2"/>
        <v>0</v>
      </c>
    </row>
    <row r="38" spans="1:10" x14ac:dyDescent="0.25">
      <c r="A38" s="2"/>
      <c r="B38" s="81"/>
      <c r="C38" s="15"/>
      <c r="D38" s="1014"/>
      <c r="E38" s="1018"/>
      <c r="F38" s="870">
        <f t="shared" si="3"/>
        <v>0</v>
      </c>
      <c r="G38" s="844"/>
      <c r="H38" s="831"/>
      <c r="I38" s="821">
        <f t="shared" si="1"/>
        <v>0</v>
      </c>
      <c r="J38" s="1015">
        <f t="shared" si="2"/>
        <v>0</v>
      </c>
    </row>
    <row r="39" spans="1:10" x14ac:dyDescent="0.25">
      <c r="A39" s="2"/>
      <c r="B39" s="81"/>
      <c r="C39" s="15"/>
      <c r="D39" s="1014"/>
      <c r="E39" s="1018"/>
      <c r="F39" s="870">
        <f t="shared" si="3"/>
        <v>0</v>
      </c>
      <c r="G39" s="844"/>
      <c r="H39" s="831"/>
      <c r="I39" s="821">
        <f t="shared" si="1"/>
        <v>0</v>
      </c>
      <c r="J39" s="1015">
        <f t="shared" si="2"/>
        <v>0</v>
      </c>
    </row>
    <row r="40" spans="1:10" x14ac:dyDescent="0.25">
      <c r="A40" s="2"/>
      <c r="B40" s="81"/>
      <c r="C40" s="15"/>
      <c r="D40" s="1014"/>
      <c r="E40" s="1018"/>
      <c r="F40" s="870">
        <f t="shared" si="3"/>
        <v>0</v>
      </c>
      <c r="G40" s="844"/>
      <c r="H40" s="831"/>
      <c r="I40" s="821">
        <f t="shared" si="1"/>
        <v>0</v>
      </c>
      <c r="J40" s="1015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54" t="s">
        <v>11</v>
      </c>
      <c r="D65" s="1655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O26" sqref="O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88" t="s">
        <v>376</v>
      </c>
      <c r="B1" s="1688"/>
      <c r="C1" s="1688"/>
      <c r="D1" s="1688"/>
      <c r="E1" s="1688"/>
      <c r="F1" s="1688"/>
      <c r="G1" s="1688"/>
      <c r="H1" s="1688"/>
      <c r="I1" s="1688"/>
      <c r="J1" s="95">
        <v>1</v>
      </c>
      <c r="L1" s="1693" t="s">
        <v>381</v>
      </c>
      <c r="M1" s="1693"/>
      <c r="N1" s="1693"/>
      <c r="O1" s="1693"/>
      <c r="P1" s="1693"/>
      <c r="Q1" s="1693"/>
      <c r="R1" s="1693"/>
      <c r="S1" s="1693"/>
      <c r="T1" s="1693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4"/>
      <c r="F4" s="675"/>
      <c r="G4" s="71"/>
      <c r="L4" s="564"/>
      <c r="N4" s="219"/>
      <c r="O4" s="129"/>
      <c r="P4" s="674">
        <v>887.56</v>
      </c>
      <c r="Q4" s="675">
        <v>34</v>
      </c>
      <c r="R4" s="71"/>
    </row>
    <row r="5" spans="1:21" ht="15" customHeight="1" x14ac:dyDescent="0.25">
      <c r="A5" s="1689" t="s">
        <v>249</v>
      </c>
      <c r="B5" s="1690" t="s">
        <v>197</v>
      </c>
      <c r="C5" s="219">
        <v>65.56</v>
      </c>
      <c r="D5" s="129">
        <v>45241</v>
      </c>
      <c r="E5" s="201">
        <v>17221.919999999998</v>
      </c>
      <c r="F5" s="675">
        <v>660</v>
      </c>
      <c r="G5" s="142">
        <f>F102</f>
        <v>17221.920000000002</v>
      </c>
      <c r="H5" s="57">
        <f>E4+E5+E6-G5+E7+E8</f>
        <v>-3.637978807091713E-12</v>
      </c>
      <c r="L5" s="1689" t="s">
        <v>249</v>
      </c>
      <c r="M5" s="1690" t="s">
        <v>197</v>
      </c>
      <c r="N5" s="219">
        <v>64</v>
      </c>
      <c r="O5" s="129">
        <v>45280</v>
      </c>
      <c r="P5" s="201">
        <v>2015.51</v>
      </c>
      <c r="Q5" s="675">
        <v>76</v>
      </c>
      <c r="R5" s="142">
        <f>Q102</f>
        <v>4920.5</v>
      </c>
      <c r="S5" s="57">
        <f>P4+P5+P6-R5+P7+P8</f>
        <v>-9.2899999999999636</v>
      </c>
    </row>
    <row r="6" spans="1:21" ht="16.5" customHeight="1" x14ac:dyDescent="0.25">
      <c r="A6" s="1689"/>
      <c r="B6" s="1691"/>
      <c r="C6" s="219"/>
      <c r="D6" s="129"/>
      <c r="E6" s="674"/>
      <c r="F6" s="675"/>
      <c r="G6" s="71"/>
      <c r="L6" s="1689"/>
      <c r="M6" s="1691"/>
      <c r="N6" s="219">
        <v>64</v>
      </c>
      <c r="O6" s="129">
        <v>45282</v>
      </c>
      <c r="P6" s="674">
        <v>2008.14</v>
      </c>
      <c r="Q6" s="675">
        <v>79</v>
      </c>
      <c r="R6" s="71"/>
    </row>
    <row r="7" spans="1:21" ht="15.75" customHeight="1" thickBot="1" x14ac:dyDescent="0.35">
      <c r="A7" s="1689"/>
      <c r="B7" s="1692"/>
      <c r="C7" s="219"/>
      <c r="D7" s="129"/>
      <c r="E7" s="674"/>
      <c r="F7" s="675"/>
      <c r="G7" s="71"/>
      <c r="I7" s="339"/>
      <c r="J7" s="339"/>
      <c r="L7" s="1689"/>
      <c r="M7" s="1692"/>
      <c r="N7" s="219"/>
      <c r="O7" s="129"/>
      <c r="P7" s="674"/>
      <c r="Q7" s="675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6"/>
      <c r="F8" s="122"/>
      <c r="G8" s="71"/>
      <c r="I8" s="1670" t="s">
        <v>47</v>
      </c>
      <c r="J8" s="1686" t="s">
        <v>4</v>
      </c>
      <c r="L8" s="3"/>
      <c r="M8" s="365"/>
      <c r="N8" s="219"/>
      <c r="O8" s="129"/>
      <c r="P8" s="676"/>
      <c r="Q8" s="122"/>
      <c r="R8" s="71"/>
      <c r="T8" s="1670" t="s">
        <v>47</v>
      </c>
      <c r="U8" s="1686" t="s">
        <v>4</v>
      </c>
    </row>
    <row r="9" spans="1:21" ht="16.5" customHeight="1" thickTop="1" thickBot="1" x14ac:dyDescent="0.3">
      <c r="A9" s="1"/>
      <c r="B9" s="24" t="s">
        <v>7</v>
      </c>
      <c r="C9" s="648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71"/>
      <c r="J9" s="1687"/>
      <c r="L9" s="1"/>
      <c r="M9" s="24" t="s">
        <v>7</v>
      </c>
      <c r="N9" s="648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671"/>
      <c r="U9" s="1687"/>
    </row>
    <row r="10" spans="1:21" ht="15.75" thickTop="1" x14ac:dyDescent="0.25">
      <c r="A10" s="2"/>
      <c r="B10" s="81"/>
      <c r="C10" s="15">
        <v>4</v>
      </c>
      <c r="D10" s="146">
        <v>106.16</v>
      </c>
      <c r="E10" s="1018">
        <v>45251</v>
      </c>
      <c r="F10" s="870">
        <f t="shared" ref="F10" si="0">D10</f>
        <v>106.16</v>
      </c>
      <c r="G10" s="1102" t="s">
        <v>343</v>
      </c>
      <c r="H10" s="859">
        <v>0</v>
      </c>
      <c r="I10" s="821">
        <f>E4+E5+E6-F10+E7+E8</f>
        <v>17115.759999999998</v>
      </c>
      <c r="J10" s="1015">
        <f>F4+F5+F6+F7-C10+F8</f>
        <v>656</v>
      </c>
      <c r="L10" s="2"/>
      <c r="M10" s="81"/>
      <c r="N10" s="1469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828</v>
      </c>
      <c r="S10" s="69">
        <v>0</v>
      </c>
      <c r="T10" s="821">
        <f>P4+P5+P6-Q10+P7+P8</f>
        <v>3803.55</v>
      </c>
      <c r="U10" s="1015">
        <f>Q4+Q5+Q6+Q7-N10+Q8</f>
        <v>148</v>
      </c>
    </row>
    <row r="11" spans="1:21" x14ac:dyDescent="0.25">
      <c r="A11" s="2"/>
      <c r="B11" s="81"/>
      <c r="C11" s="15">
        <v>4</v>
      </c>
      <c r="D11" s="146">
        <v>106.7</v>
      </c>
      <c r="E11" s="1018">
        <v>45253</v>
      </c>
      <c r="F11" s="870">
        <f>D11</f>
        <v>106.7</v>
      </c>
      <c r="G11" s="844" t="s">
        <v>357</v>
      </c>
      <c r="H11" s="859">
        <v>70</v>
      </c>
      <c r="I11" s="821">
        <f>I10-F11</f>
        <v>17009.059999999998</v>
      </c>
      <c r="J11" s="1015">
        <f>J10-C11</f>
        <v>652</v>
      </c>
      <c r="L11" s="2"/>
      <c r="M11" s="81"/>
      <c r="N11" s="990">
        <v>18</v>
      </c>
      <c r="O11" s="1103">
        <v>469.54</v>
      </c>
      <c r="P11" s="1018">
        <v>45281</v>
      </c>
      <c r="Q11" s="870">
        <f>O11</f>
        <v>469.54</v>
      </c>
      <c r="R11" s="844" t="s">
        <v>828</v>
      </c>
      <c r="S11" s="859">
        <v>0</v>
      </c>
      <c r="T11" s="821">
        <f>T10-Q11</f>
        <v>3334.01</v>
      </c>
      <c r="U11" s="1015">
        <f>U10-N11</f>
        <v>130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8">
        <v>45253</v>
      </c>
      <c r="F12" s="870">
        <f>D12</f>
        <v>215.9</v>
      </c>
      <c r="G12" s="844" t="s">
        <v>358</v>
      </c>
      <c r="H12" s="859">
        <v>0</v>
      </c>
      <c r="I12" s="821">
        <f t="shared" ref="I12:I75" si="2">I11-F12</f>
        <v>16793.159999999996</v>
      </c>
      <c r="J12" s="1015">
        <f t="shared" ref="J12:J75" si="3">J11-C12</f>
        <v>644</v>
      </c>
      <c r="L12" s="78" t="s">
        <v>32</v>
      </c>
      <c r="M12" s="81"/>
      <c r="N12" s="990">
        <v>30</v>
      </c>
      <c r="O12" s="1103">
        <v>784.49</v>
      </c>
      <c r="P12" s="858">
        <v>45281</v>
      </c>
      <c r="Q12" s="870">
        <f>O12</f>
        <v>784.49</v>
      </c>
      <c r="R12" s="844" t="s">
        <v>829</v>
      </c>
      <c r="S12" s="859">
        <v>0</v>
      </c>
      <c r="T12" s="821">
        <f t="shared" ref="T12:T75" si="4">T11-Q12</f>
        <v>2549.5200000000004</v>
      </c>
      <c r="U12" s="1015">
        <f t="shared" ref="U12:U75" si="5">U11-N12</f>
        <v>100</v>
      </c>
    </row>
    <row r="13" spans="1:21" x14ac:dyDescent="0.25">
      <c r="A13" s="79"/>
      <c r="B13" s="81"/>
      <c r="C13" s="1190"/>
      <c r="D13" s="146"/>
      <c r="E13" s="804"/>
      <c r="F13" s="870">
        <f t="shared" ref="F13:F76" si="6">D13</f>
        <v>0</v>
      </c>
      <c r="G13" s="844"/>
      <c r="H13" s="859"/>
      <c r="I13" s="554">
        <f t="shared" si="2"/>
        <v>16793.159999999996</v>
      </c>
      <c r="J13" s="555">
        <f t="shared" si="3"/>
        <v>644</v>
      </c>
      <c r="L13" s="79"/>
      <c r="M13" s="81"/>
      <c r="N13" s="990">
        <v>21</v>
      </c>
      <c r="O13" s="1103">
        <v>537.64</v>
      </c>
      <c r="P13" s="804">
        <v>45282</v>
      </c>
      <c r="Q13" s="870">
        <f t="shared" ref="Q13:Q76" si="7">O13</f>
        <v>537.64</v>
      </c>
      <c r="R13" s="844" t="s">
        <v>838</v>
      </c>
      <c r="S13" s="859">
        <v>68</v>
      </c>
      <c r="T13" s="821">
        <f t="shared" si="4"/>
        <v>2011.8800000000006</v>
      </c>
      <c r="U13" s="1015">
        <f t="shared" si="5"/>
        <v>79</v>
      </c>
    </row>
    <row r="14" spans="1:21" x14ac:dyDescent="0.25">
      <c r="A14" s="81"/>
      <c r="B14" s="81"/>
      <c r="C14" s="15">
        <v>9</v>
      </c>
      <c r="D14" s="1335">
        <v>225.8</v>
      </c>
      <c r="E14" s="1336">
        <v>45258</v>
      </c>
      <c r="F14" s="1162">
        <f t="shared" si="6"/>
        <v>225.8</v>
      </c>
      <c r="G14" s="1158" t="s">
        <v>561</v>
      </c>
      <c r="H14" s="1159">
        <v>70</v>
      </c>
      <c r="I14" s="821">
        <f t="shared" si="2"/>
        <v>16567.359999999997</v>
      </c>
      <c r="J14" s="1015">
        <f t="shared" si="3"/>
        <v>635</v>
      </c>
      <c r="L14" s="81"/>
      <c r="M14" s="81"/>
      <c r="N14" s="990">
        <v>35</v>
      </c>
      <c r="O14" s="1103">
        <v>894.62</v>
      </c>
      <c r="P14" s="804">
        <v>45283</v>
      </c>
      <c r="Q14" s="870">
        <f t="shared" si="7"/>
        <v>894.62</v>
      </c>
      <c r="R14" s="844" t="s">
        <v>856</v>
      </c>
      <c r="S14" s="859">
        <v>0</v>
      </c>
      <c r="T14" s="821">
        <f t="shared" si="4"/>
        <v>1117.2600000000007</v>
      </c>
      <c r="U14" s="1015">
        <f t="shared" si="5"/>
        <v>44</v>
      </c>
    </row>
    <row r="15" spans="1:21" x14ac:dyDescent="0.25">
      <c r="A15" s="80" t="s">
        <v>33</v>
      </c>
      <c r="B15" s="81"/>
      <c r="C15" s="15">
        <v>13</v>
      </c>
      <c r="D15" s="1335">
        <v>349.32</v>
      </c>
      <c r="E15" s="1336">
        <v>45258</v>
      </c>
      <c r="F15" s="1162">
        <f t="shared" si="6"/>
        <v>349.32</v>
      </c>
      <c r="G15" s="1158" t="s">
        <v>562</v>
      </c>
      <c r="H15" s="1159">
        <v>0</v>
      </c>
      <c r="I15" s="821">
        <f t="shared" si="2"/>
        <v>16218.039999999997</v>
      </c>
      <c r="J15" s="1015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4">
        <v>45282</v>
      </c>
      <c r="Q15" s="870">
        <f t="shared" si="7"/>
        <v>131.34</v>
      </c>
      <c r="R15" s="844" t="s">
        <v>857</v>
      </c>
      <c r="S15" s="859">
        <v>65</v>
      </c>
      <c r="T15" s="821">
        <f t="shared" si="4"/>
        <v>985.92000000000064</v>
      </c>
      <c r="U15" s="1015">
        <f t="shared" si="5"/>
        <v>39</v>
      </c>
    </row>
    <row r="16" spans="1:21" x14ac:dyDescent="0.25">
      <c r="A16" s="79"/>
      <c r="B16" s="81"/>
      <c r="C16" s="15">
        <v>8</v>
      </c>
      <c r="D16" s="1335">
        <v>202.65</v>
      </c>
      <c r="E16" s="1329">
        <v>45260</v>
      </c>
      <c r="F16" s="1162">
        <f t="shared" si="6"/>
        <v>202.65</v>
      </c>
      <c r="G16" s="1158" t="s">
        <v>629</v>
      </c>
      <c r="H16" s="1159">
        <v>70</v>
      </c>
      <c r="I16" s="821">
        <f t="shared" si="2"/>
        <v>16015.389999999998</v>
      </c>
      <c r="J16" s="1015">
        <f t="shared" si="3"/>
        <v>614</v>
      </c>
      <c r="L16" s="79"/>
      <c r="M16" s="81"/>
      <c r="N16" s="15">
        <v>13</v>
      </c>
      <c r="O16" s="146">
        <v>331.37</v>
      </c>
      <c r="P16" s="858">
        <v>45283</v>
      </c>
      <c r="Q16" s="870">
        <f t="shared" si="7"/>
        <v>331.37</v>
      </c>
      <c r="R16" s="844" t="s">
        <v>858</v>
      </c>
      <c r="S16" s="859">
        <v>65</v>
      </c>
      <c r="T16" s="821">
        <f t="shared" si="4"/>
        <v>654.55000000000064</v>
      </c>
      <c r="U16" s="1015">
        <f t="shared" si="5"/>
        <v>26</v>
      </c>
    </row>
    <row r="17" spans="1:21" x14ac:dyDescent="0.25">
      <c r="A17" s="81"/>
      <c r="B17" s="81"/>
      <c r="C17" s="15">
        <v>12</v>
      </c>
      <c r="D17" s="1335">
        <v>304.92</v>
      </c>
      <c r="E17" s="1337">
        <v>45260</v>
      </c>
      <c r="F17" s="781">
        <f t="shared" si="6"/>
        <v>304.92</v>
      </c>
      <c r="G17" s="708" t="s">
        <v>629</v>
      </c>
      <c r="H17" s="709">
        <v>70</v>
      </c>
      <c r="I17" s="194">
        <f t="shared" si="2"/>
        <v>15710.469999999998</v>
      </c>
      <c r="J17" s="1015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868</v>
      </c>
      <c r="S17" s="69">
        <v>65</v>
      </c>
      <c r="T17" s="194">
        <f t="shared" si="4"/>
        <v>556.52000000000066</v>
      </c>
      <c r="U17" s="1015">
        <f t="shared" si="5"/>
        <v>22</v>
      </c>
    </row>
    <row r="18" spans="1:21" x14ac:dyDescent="0.25">
      <c r="A18" s="2"/>
      <c r="B18" s="81"/>
      <c r="C18" s="15">
        <v>4</v>
      </c>
      <c r="D18" s="1335">
        <v>104.94</v>
      </c>
      <c r="E18" s="1337">
        <v>45261</v>
      </c>
      <c r="F18" s="781">
        <f t="shared" si="6"/>
        <v>104.94</v>
      </c>
      <c r="G18" s="1338" t="s">
        <v>646</v>
      </c>
      <c r="H18" s="709">
        <v>70</v>
      </c>
      <c r="I18" s="194">
        <f t="shared" si="2"/>
        <v>15605.529999999997</v>
      </c>
      <c r="J18" s="1015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5" t="s">
        <v>919</v>
      </c>
      <c r="S18" s="69">
        <v>68</v>
      </c>
      <c r="T18" s="194">
        <f t="shared" si="4"/>
        <v>296.35000000000065</v>
      </c>
      <c r="U18" s="1015">
        <f t="shared" si="5"/>
        <v>12</v>
      </c>
    </row>
    <row r="19" spans="1:21" x14ac:dyDescent="0.25">
      <c r="A19" s="2"/>
      <c r="B19" s="81"/>
      <c r="C19" s="53">
        <v>1</v>
      </c>
      <c r="D19" s="1335">
        <v>26.09</v>
      </c>
      <c r="E19" s="1337">
        <v>45261</v>
      </c>
      <c r="F19" s="781">
        <f t="shared" si="6"/>
        <v>26.09</v>
      </c>
      <c r="G19" s="708" t="s">
        <v>649</v>
      </c>
      <c r="H19" s="709">
        <v>70</v>
      </c>
      <c r="I19" s="194">
        <f t="shared" si="2"/>
        <v>15579.439999999997</v>
      </c>
      <c r="J19" s="1015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977</v>
      </c>
      <c r="S19" s="69">
        <v>0</v>
      </c>
      <c r="T19" s="194">
        <f t="shared" si="4"/>
        <v>-9.2899999999993383</v>
      </c>
      <c r="U19" s="1015">
        <f t="shared" si="5"/>
        <v>0</v>
      </c>
    </row>
    <row r="20" spans="1:21" x14ac:dyDescent="0.25">
      <c r="A20" s="2"/>
      <c r="B20" s="81"/>
      <c r="C20" s="15">
        <v>11</v>
      </c>
      <c r="D20" s="1335">
        <v>295.43</v>
      </c>
      <c r="E20" s="1156">
        <v>45262</v>
      </c>
      <c r="F20" s="781">
        <f t="shared" si="6"/>
        <v>295.43</v>
      </c>
      <c r="G20" s="708" t="s">
        <v>653</v>
      </c>
      <c r="H20" s="709">
        <v>70</v>
      </c>
      <c r="I20" s="194">
        <f t="shared" si="2"/>
        <v>15284.009999999997</v>
      </c>
      <c r="J20" s="1015">
        <f t="shared" si="3"/>
        <v>586</v>
      </c>
      <c r="L20" s="2"/>
      <c r="M20" s="81"/>
      <c r="N20" s="15"/>
      <c r="O20" s="146">
        <v>0</v>
      </c>
      <c r="P20" s="228"/>
      <c r="Q20" s="67">
        <f t="shared" si="7"/>
        <v>0</v>
      </c>
      <c r="R20" s="68"/>
      <c r="S20" s="69"/>
      <c r="T20" s="194">
        <f t="shared" si="4"/>
        <v>-9.2899999999993383</v>
      </c>
      <c r="U20" s="1015">
        <f t="shared" si="5"/>
        <v>0</v>
      </c>
    </row>
    <row r="21" spans="1:21" x14ac:dyDescent="0.25">
      <c r="A21" s="2"/>
      <c r="B21" s="81"/>
      <c r="C21" s="15">
        <v>8</v>
      </c>
      <c r="D21" s="1335">
        <v>216.43</v>
      </c>
      <c r="E21" s="1156">
        <v>45265</v>
      </c>
      <c r="F21" s="781">
        <f t="shared" si="6"/>
        <v>216.43</v>
      </c>
      <c r="G21" s="708" t="s">
        <v>661</v>
      </c>
      <c r="H21" s="709">
        <v>0</v>
      </c>
      <c r="I21" s="194">
        <f t="shared" si="2"/>
        <v>15067.579999999996</v>
      </c>
      <c r="J21" s="1015">
        <f t="shared" si="3"/>
        <v>578</v>
      </c>
      <c r="L21" s="2"/>
      <c r="M21" s="81"/>
      <c r="N21" s="15"/>
      <c r="O21" s="146">
        <v>0</v>
      </c>
      <c r="P21" s="228"/>
      <c r="Q21" s="67">
        <f t="shared" si="7"/>
        <v>0</v>
      </c>
      <c r="R21" s="1428"/>
      <c r="S21" s="1429"/>
      <c r="T21" s="1452">
        <f t="shared" si="4"/>
        <v>-9.2899999999993383</v>
      </c>
      <c r="U21" s="1453">
        <f t="shared" si="5"/>
        <v>0</v>
      </c>
    </row>
    <row r="22" spans="1:21" x14ac:dyDescent="0.25">
      <c r="A22" s="2"/>
      <c r="B22" s="81"/>
      <c r="C22" s="15">
        <v>4</v>
      </c>
      <c r="D22" s="1335">
        <v>104.3</v>
      </c>
      <c r="E22" s="1333">
        <v>45265</v>
      </c>
      <c r="F22" s="781">
        <f t="shared" si="6"/>
        <v>104.3</v>
      </c>
      <c r="G22" s="708" t="s">
        <v>663</v>
      </c>
      <c r="H22" s="709">
        <v>70</v>
      </c>
      <c r="I22" s="194">
        <f t="shared" si="2"/>
        <v>14963.279999999997</v>
      </c>
      <c r="J22" s="1015">
        <f t="shared" si="3"/>
        <v>574</v>
      </c>
      <c r="L22" s="2"/>
      <c r="M22" s="81"/>
      <c r="N22" s="15"/>
      <c r="O22" s="146">
        <v>0</v>
      </c>
      <c r="P22" s="229"/>
      <c r="Q22" s="67">
        <f t="shared" si="7"/>
        <v>0</v>
      </c>
      <c r="R22" s="1428"/>
      <c r="S22" s="1429"/>
      <c r="T22" s="1452">
        <f t="shared" si="4"/>
        <v>-9.2899999999993383</v>
      </c>
      <c r="U22" s="1453">
        <f t="shared" si="5"/>
        <v>0</v>
      </c>
    </row>
    <row r="23" spans="1:21" x14ac:dyDescent="0.25">
      <c r="A23" s="2"/>
      <c r="B23" s="81"/>
      <c r="C23" s="15">
        <v>8</v>
      </c>
      <c r="D23" s="1335">
        <v>213.58</v>
      </c>
      <c r="E23" s="1333">
        <v>45266</v>
      </c>
      <c r="F23" s="781">
        <f t="shared" si="6"/>
        <v>213.58</v>
      </c>
      <c r="G23" s="708" t="s">
        <v>682</v>
      </c>
      <c r="H23" s="709">
        <v>70</v>
      </c>
      <c r="I23" s="194">
        <f t="shared" si="2"/>
        <v>14749.699999999997</v>
      </c>
      <c r="J23" s="1015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1428"/>
      <c r="S23" s="1429"/>
      <c r="T23" s="1452">
        <f t="shared" si="4"/>
        <v>-9.2899999999993383</v>
      </c>
      <c r="U23" s="1453">
        <f t="shared" si="5"/>
        <v>0</v>
      </c>
    </row>
    <row r="24" spans="1:21" x14ac:dyDescent="0.25">
      <c r="A24" s="2"/>
      <c r="B24" s="81"/>
      <c r="C24" s="15">
        <v>10</v>
      </c>
      <c r="D24" s="1335">
        <v>265.20999999999998</v>
      </c>
      <c r="E24" s="1333">
        <v>45266</v>
      </c>
      <c r="F24" s="781">
        <f t="shared" si="6"/>
        <v>265.20999999999998</v>
      </c>
      <c r="G24" s="708" t="s">
        <v>684</v>
      </c>
      <c r="H24" s="709">
        <v>68</v>
      </c>
      <c r="I24" s="194">
        <f t="shared" si="2"/>
        <v>14484.489999999998</v>
      </c>
      <c r="J24" s="1015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1428"/>
      <c r="S24" s="1429"/>
      <c r="T24" s="1452">
        <f t="shared" si="4"/>
        <v>-9.2899999999993383</v>
      </c>
      <c r="U24" s="1453">
        <f t="shared" si="5"/>
        <v>0</v>
      </c>
    </row>
    <row r="25" spans="1:21" x14ac:dyDescent="0.25">
      <c r="A25" s="2"/>
      <c r="B25" s="81"/>
      <c r="C25" s="990"/>
      <c r="D25" s="1512">
        <v>0</v>
      </c>
      <c r="E25" s="1332"/>
      <c r="F25" s="1162">
        <f t="shared" si="6"/>
        <v>0</v>
      </c>
      <c r="G25" s="1158"/>
      <c r="H25" s="709"/>
      <c r="I25" s="194">
        <f t="shared" si="2"/>
        <v>14484.489999999998</v>
      </c>
      <c r="J25" s="122">
        <f t="shared" si="3"/>
        <v>556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-9.2899999999993383</v>
      </c>
      <c r="U25" s="122">
        <f t="shared" si="5"/>
        <v>0</v>
      </c>
    </row>
    <row r="26" spans="1:21" x14ac:dyDescent="0.25">
      <c r="A26" s="2"/>
      <c r="B26" s="81"/>
      <c r="C26" s="822">
        <v>8</v>
      </c>
      <c r="D26" s="1508">
        <v>212.72</v>
      </c>
      <c r="E26" s="1509">
        <v>45266</v>
      </c>
      <c r="F26" s="1510">
        <f t="shared" si="6"/>
        <v>212.72</v>
      </c>
      <c r="G26" s="1511" t="s">
        <v>687</v>
      </c>
      <c r="H26" s="709">
        <v>0</v>
      </c>
      <c r="I26" s="194">
        <f t="shared" si="2"/>
        <v>14271.769999999999</v>
      </c>
      <c r="J26" s="122">
        <f t="shared" si="3"/>
        <v>548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-9.2899999999993383</v>
      </c>
      <c r="U26" s="122">
        <f t="shared" si="5"/>
        <v>0</v>
      </c>
    </row>
    <row r="27" spans="1:21" x14ac:dyDescent="0.25">
      <c r="A27" s="2"/>
      <c r="B27" s="81"/>
      <c r="C27" s="822">
        <v>12</v>
      </c>
      <c r="D27" s="1508">
        <v>324.74</v>
      </c>
      <c r="E27" s="1509">
        <v>45266</v>
      </c>
      <c r="F27" s="1510">
        <f t="shared" si="6"/>
        <v>324.74</v>
      </c>
      <c r="G27" s="1511" t="s">
        <v>687</v>
      </c>
      <c r="H27" s="709">
        <v>0</v>
      </c>
      <c r="I27" s="194">
        <f t="shared" si="2"/>
        <v>13947.029999999999</v>
      </c>
      <c r="J27" s="122">
        <f t="shared" si="3"/>
        <v>536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-9.2899999999993383</v>
      </c>
      <c r="U27" s="122">
        <f t="shared" si="5"/>
        <v>0</v>
      </c>
    </row>
    <row r="28" spans="1:21" x14ac:dyDescent="0.25">
      <c r="A28" s="2"/>
      <c r="B28" s="81"/>
      <c r="C28" s="15">
        <v>30</v>
      </c>
      <c r="D28" s="1335">
        <v>805.68</v>
      </c>
      <c r="E28" s="1333">
        <v>45266</v>
      </c>
      <c r="F28" s="781">
        <f t="shared" si="6"/>
        <v>805.68</v>
      </c>
      <c r="G28" s="708" t="s">
        <v>688</v>
      </c>
      <c r="H28" s="709">
        <v>0</v>
      </c>
      <c r="I28" s="194">
        <f t="shared" si="2"/>
        <v>13141.349999999999</v>
      </c>
      <c r="J28" s="122">
        <f t="shared" si="3"/>
        <v>506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-9.2899999999993383</v>
      </c>
      <c r="U28" s="122">
        <f t="shared" si="5"/>
        <v>0</v>
      </c>
    </row>
    <row r="29" spans="1:21" x14ac:dyDescent="0.25">
      <c r="A29" s="2"/>
      <c r="B29" s="81"/>
      <c r="C29" s="15">
        <v>20</v>
      </c>
      <c r="D29" s="1335">
        <v>548.47</v>
      </c>
      <c r="E29" s="1333">
        <v>45267</v>
      </c>
      <c r="F29" s="781">
        <f t="shared" si="6"/>
        <v>548.47</v>
      </c>
      <c r="G29" s="708" t="s">
        <v>691</v>
      </c>
      <c r="H29" s="709">
        <v>70</v>
      </c>
      <c r="I29" s="194">
        <f t="shared" si="2"/>
        <v>12592.88</v>
      </c>
      <c r="J29" s="122">
        <f t="shared" si="3"/>
        <v>486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-9.2899999999993383</v>
      </c>
      <c r="U29" s="122">
        <f t="shared" si="5"/>
        <v>0</v>
      </c>
    </row>
    <row r="30" spans="1:21" x14ac:dyDescent="0.25">
      <c r="A30" s="2"/>
      <c r="B30" s="81"/>
      <c r="C30" s="15">
        <v>20</v>
      </c>
      <c r="D30" s="1335">
        <v>528.79999999999995</v>
      </c>
      <c r="E30" s="1333">
        <v>45267</v>
      </c>
      <c r="F30" s="781">
        <f t="shared" si="6"/>
        <v>528.79999999999995</v>
      </c>
      <c r="G30" s="708" t="s">
        <v>665</v>
      </c>
      <c r="H30" s="709">
        <v>0</v>
      </c>
      <c r="I30" s="194">
        <f t="shared" si="2"/>
        <v>12064.08</v>
      </c>
      <c r="J30" s="122">
        <f t="shared" si="3"/>
        <v>466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-9.2899999999993383</v>
      </c>
      <c r="U30" s="122">
        <f t="shared" si="5"/>
        <v>0</v>
      </c>
    </row>
    <row r="31" spans="1:21" x14ac:dyDescent="0.25">
      <c r="A31" s="2"/>
      <c r="B31" s="81"/>
      <c r="C31" s="15">
        <v>20</v>
      </c>
      <c r="D31" s="1335">
        <v>511.04</v>
      </c>
      <c r="E31" s="1333">
        <v>45267</v>
      </c>
      <c r="F31" s="781">
        <f t="shared" si="6"/>
        <v>511.04</v>
      </c>
      <c r="G31" s="708" t="s">
        <v>693</v>
      </c>
      <c r="H31" s="709">
        <v>70</v>
      </c>
      <c r="I31" s="194">
        <f t="shared" si="2"/>
        <v>11553.039999999999</v>
      </c>
      <c r="J31" s="122">
        <f t="shared" si="3"/>
        <v>446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-9.2899999999993383</v>
      </c>
      <c r="U31" s="122">
        <f t="shared" si="5"/>
        <v>0</v>
      </c>
    </row>
    <row r="32" spans="1:21" x14ac:dyDescent="0.25">
      <c r="A32" s="2"/>
      <c r="B32" s="81"/>
      <c r="C32" s="15">
        <v>8</v>
      </c>
      <c r="D32" s="1335">
        <v>216.99</v>
      </c>
      <c r="E32" s="1333">
        <v>45268</v>
      </c>
      <c r="F32" s="781">
        <f t="shared" si="6"/>
        <v>216.99</v>
      </c>
      <c r="G32" s="708" t="s">
        <v>700</v>
      </c>
      <c r="H32" s="709">
        <v>0</v>
      </c>
      <c r="I32" s="194">
        <f t="shared" si="2"/>
        <v>11336.05</v>
      </c>
      <c r="J32" s="122">
        <f t="shared" si="3"/>
        <v>438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-9.2899999999993383</v>
      </c>
      <c r="U32" s="122">
        <f t="shared" si="5"/>
        <v>0</v>
      </c>
    </row>
    <row r="33" spans="1:21" x14ac:dyDescent="0.25">
      <c r="A33" s="2"/>
      <c r="B33" s="81"/>
      <c r="C33" s="15">
        <v>5</v>
      </c>
      <c r="D33" s="1335">
        <v>126.22</v>
      </c>
      <c r="E33" s="1333">
        <v>45269</v>
      </c>
      <c r="F33" s="781">
        <f t="shared" si="6"/>
        <v>126.22</v>
      </c>
      <c r="G33" s="708" t="s">
        <v>708</v>
      </c>
      <c r="H33" s="709">
        <v>65</v>
      </c>
      <c r="I33" s="194">
        <f t="shared" si="2"/>
        <v>11209.83</v>
      </c>
      <c r="J33" s="122">
        <f t="shared" si="3"/>
        <v>433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-9.2899999999993383</v>
      </c>
      <c r="U33" s="122">
        <f t="shared" si="5"/>
        <v>0</v>
      </c>
    </row>
    <row r="34" spans="1:21" x14ac:dyDescent="0.25">
      <c r="A34" s="2"/>
      <c r="B34" s="81"/>
      <c r="C34" s="15">
        <v>30</v>
      </c>
      <c r="D34" s="1335">
        <v>790.3</v>
      </c>
      <c r="E34" s="1333">
        <v>45269</v>
      </c>
      <c r="F34" s="781">
        <f t="shared" si="6"/>
        <v>790.3</v>
      </c>
      <c r="G34" s="708" t="s">
        <v>712</v>
      </c>
      <c r="H34" s="709">
        <v>0</v>
      </c>
      <c r="I34" s="194">
        <f t="shared" si="2"/>
        <v>10419.530000000001</v>
      </c>
      <c r="J34" s="122">
        <f t="shared" si="3"/>
        <v>403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-9.2899999999993383</v>
      </c>
      <c r="U34" s="122">
        <f t="shared" si="5"/>
        <v>0</v>
      </c>
    </row>
    <row r="35" spans="1:21" x14ac:dyDescent="0.25">
      <c r="A35" s="2"/>
      <c r="B35" s="81"/>
      <c r="C35" s="15">
        <v>20</v>
      </c>
      <c r="D35" s="1335">
        <v>506.75</v>
      </c>
      <c r="E35" s="1333">
        <v>45271</v>
      </c>
      <c r="F35" s="781">
        <f t="shared" si="6"/>
        <v>506.75</v>
      </c>
      <c r="G35" s="708" t="s">
        <v>726</v>
      </c>
      <c r="H35" s="709">
        <v>70</v>
      </c>
      <c r="I35" s="194">
        <f t="shared" si="2"/>
        <v>9912.7800000000007</v>
      </c>
      <c r="J35" s="122">
        <f t="shared" si="3"/>
        <v>383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-9.2899999999993383</v>
      </c>
      <c r="U35" s="122">
        <f t="shared" si="5"/>
        <v>0</v>
      </c>
    </row>
    <row r="36" spans="1:21" x14ac:dyDescent="0.25">
      <c r="A36" s="2"/>
      <c r="B36" s="81"/>
      <c r="C36" s="15">
        <v>30</v>
      </c>
      <c r="D36" s="1335">
        <v>790.67</v>
      </c>
      <c r="E36" s="1333">
        <v>45272</v>
      </c>
      <c r="F36" s="781">
        <f t="shared" si="6"/>
        <v>790.67</v>
      </c>
      <c r="G36" s="708" t="s">
        <v>733</v>
      </c>
      <c r="H36" s="709">
        <v>70</v>
      </c>
      <c r="I36" s="194">
        <f t="shared" si="2"/>
        <v>9122.11</v>
      </c>
      <c r="J36" s="122">
        <f t="shared" si="3"/>
        <v>353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-9.2899999999993383</v>
      </c>
      <c r="U36" s="122">
        <f t="shared" si="5"/>
        <v>0</v>
      </c>
    </row>
    <row r="37" spans="1:21" x14ac:dyDescent="0.25">
      <c r="A37" s="2"/>
      <c r="B37" s="81"/>
      <c r="C37" s="15">
        <v>30</v>
      </c>
      <c r="D37" s="1335">
        <v>786.53</v>
      </c>
      <c r="E37" s="1333">
        <v>45272</v>
      </c>
      <c r="F37" s="781">
        <f t="shared" si="6"/>
        <v>786.53</v>
      </c>
      <c r="G37" s="708" t="s">
        <v>737</v>
      </c>
      <c r="H37" s="709">
        <v>0</v>
      </c>
      <c r="I37" s="194">
        <f t="shared" si="2"/>
        <v>8335.58</v>
      </c>
      <c r="J37" s="122">
        <f t="shared" si="3"/>
        <v>323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-9.2899999999993383</v>
      </c>
      <c r="U37" s="122">
        <f t="shared" si="5"/>
        <v>0</v>
      </c>
    </row>
    <row r="38" spans="1:21" x14ac:dyDescent="0.25">
      <c r="A38" s="2"/>
      <c r="B38" s="81"/>
      <c r="C38" s="1469">
        <v>10</v>
      </c>
      <c r="D38" s="1335">
        <v>243.85</v>
      </c>
      <c r="E38" s="1333">
        <v>45273</v>
      </c>
      <c r="F38" s="781">
        <f t="shared" si="6"/>
        <v>243.85</v>
      </c>
      <c r="G38" s="708" t="s">
        <v>739</v>
      </c>
      <c r="H38" s="709">
        <v>0</v>
      </c>
      <c r="I38" s="194">
        <f t="shared" si="2"/>
        <v>8091.73</v>
      </c>
      <c r="J38" s="122">
        <f t="shared" si="3"/>
        <v>313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-9.2899999999993383</v>
      </c>
      <c r="U38" s="122">
        <f t="shared" si="5"/>
        <v>0</v>
      </c>
    </row>
    <row r="39" spans="1:21" x14ac:dyDescent="0.25">
      <c r="A39" s="2"/>
      <c r="B39" s="81"/>
      <c r="C39" s="1469">
        <v>5</v>
      </c>
      <c r="D39" s="1335">
        <v>122.9</v>
      </c>
      <c r="E39" s="1333">
        <v>45274</v>
      </c>
      <c r="F39" s="781">
        <f t="shared" si="6"/>
        <v>122.9</v>
      </c>
      <c r="G39" s="708" t="s">
        <v>752</v>
      </c>
      <c r="H39" s="709">
        <v>70</v>
      </c>
      <c r="I39" s="194">
        <f t="shared" si="2"/>
        <v>7968.83</v>
      </c>
      <c r="J39" s="122">
        <f t="shared" si="3"/>
        <v>308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-9.2899999999993383</v>
      </c>
      <c r="U39" s="122">
        <f t="shared" si="5"/>
        <v>0</v>
      </c>
    </row>
    <row r="40" spans="1:21" x14ac:dyDescent="0.25">
      <c r="A40" s="2"/>
      <c r="B40" s="81"/>
      <c r="C40" s="1469">
        <v>15</v>
      </c>
      <c r="D40" s="1335">
        <v>372.92</v>
      </c>
      <c r="E40" s="1333">
        <v>45274</v>
      </c>
      <c r="F40" s="781">
        <f t="shared" si="6"/>
        <v>372.92</v>
      </c>
      <c r="G40" s="708" t="s">
        <v>753</v>
      </c>
      <c r="H40" s="709">
        <v>0</v>
      </c>
      <c r="I40" s="194">
        <f t="shared" si="2"/>
        <v>7595.91</v>
      </c>
      <c r="J40" s="122">
        <f t="shared" si="3"/>
        <v>293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-9.2899999999993383</v>
      </c>
      <c r="U40" s="122">
        <f t="shared" si="5"/>
        <v>0</v>
      </c>
    </row>
    <row r="41" spans="1:21" x14ac:dyDescent="0.25">
      <c r="A41" s="2"/>
      <c r="B41" s="81"/>
      <c r="C41" s="1469">
        <v>20</v>
      </c>
      <c r="D41" s="1335">
        <v>498.5</v>
      </c>
      <c r="E41" s="1333">
        <v>45274</v>
      </c>
      <c r="F41" s="781">
        <f t="shared" si="6"/>
        <v>498.5</v>
      </c>
      <c r="G41" s="708" t="s">
        <v>746</v>
      </c>
      <c r="H41" s="709">
        <v>70</v>
      </c>
      <c r="I41" s="194">
        <f t="shared" si="2"/>
        <v>7097.41</v>
      </c>
      <c r="J41" s="122">
        <f t="shared" si="3"/>
        <v>273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-9.2899999999993383</v>
      </c>
      <c r="U41" s="122">
        <f t="shared" si="5"/>
        <v>0</v>
      </c>
    </row>
    <row r="42" spans="1:21" x14ac:dyDescent="0.25">
      <c r="A42" s="2"/>
      <c r="B42" s="81"/>
      <c r="C42" s="1469">
        <v>8</v>
      </c>
      <c r="D42" s="1335">
        <v>199.03</v>
      </c>
      <c r="E42" s="1333">
        <v>45275</v>
      </c>
      <c r="F42" s="781">
        <f t="shared" si="6"/>
        <v>199.03</v>
      </c>
      <c r="G42" s="708" t="s">
        <v>763</v>
      </c>
      <c r="H42" s="709">
        <v>70</v>
      </c>
      <c r="I42" s="194">
        <f t="shared" si="2"/>
        <v>6898.38</v>
      </c>
      <c r="J42" s="122">
        <f t="shared" si="3"/>
        <v>265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-9.2899999999993383</v>
      </c>
      <c r="U42" s="122">
        <f t="shared" si="5"/>
        <v>0</v>
      </c>
    </row>
    <row r="43" spans="1:21" x14ac:dyDescent="0.25">
      <c r="A43" s="2"/>
      <c r="B43" s="81"/>
      <c r="C43" s="1469">
        <v>5</v>
      </c>
      <c r="D43" s="1335">
        <v>125.77</v>
      </c>
      <c r="E43" s="1333">
        <v>45275</v>
      </c>
      <c r="F43" s="781">
        <f t="shared" si="6"/>
        <v>125.77</v>
      </c>
      <c r="G43" s="708" t="s">
        <v>766</v>
      </c>
      <c r="H43" s="709">
        <v>65</v>
      </c>
      <c r="I43" s="194">
        <f t="shared" si="2"/>
        <v>6772.61</v>
      </c>
      <c r="J43" s="122">
        <f t="shared" si="3"/>
        <v>260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-9.2899999999993383</v>
      </c>
      <c r="U43" s="122">
        <f t="shared" si="5"/>
        <v>0</v>
      </c>
    </row>
    <row r="44" spans="1:21" x14ac:dyDescent="0.25">
      <c r="A44" s="2"/>
      <c r="B44" s="81"/>
      <c r="C44" s="1469">
        <v>10</v>
      </c>
      <c r="D44" s="1335">
        <v>260.37</v>
      </c>
      <c r="E44" s="1333">
        <v>45276</v>
      </c>
      <c r="F44" s="781">
        <f t="shared" si="6"/>
        <v>260.37</v>
      </c>
      <c r="G44" s="708" t="s">
        <v>748</v>
      </c>
      <c r="H44" s="709">
        <v>70</v>
      </c>
      <c r="I44" s="194">
        <f t="shared" si="2"/>
        <v>6512.24</v>
      </c>
      <c r="J44" s="122">
        <f t="shared" si="3"/>
        <v>250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-9.2899999999993383</v>
      </c>
      <c r="U44" s="122">
        <f t="shared" si="5"/>
        <v>0</v>
      </c>
    </row>
    <row r="45" spans="1:21" x14ac:dyDescent="0.25">
      <c r="A45" s="2"/>
      <c r="B45" s="81"/>
      <c r="C45" s="1469">
        <v>20</v>
      </c>
      <c r="D45" s="1335">
        <v>515.85</v>
      </c>
      <c r="E45" s="1333">
        <v>45276</v>
      </c>
      <c r="F45" s="781">
        <f t="shared" si="6"/>
        <v>515.85</v>
      </c>
      <c r="G45" s="708" t="s">
        <v>785</v>
      </c>
      <c r="H45" s="709">
        <v>68</v>
      </c>
      <c r="I45" s="194">
        <f t="shared" si="2"/>
        <v>5996.3899999999994</v>
      </c>
      <c r="J45" s="122">
        <f t="shared" si="3"/>
        <v>230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-9.2899999999993383</v>
      </c>
      <c r="U45" s="122">
        <f t="shared" si="5"/>
        <v>0</v>
      </c>
    </row>
    <row r="46" spans="1:21" x14ac:dyDescent="0.25">
      <c r="A46" s="2"/>
      <c r="B46" s="81"/>
      <c r="C46" s="1469">
        <v>38</v>
      </c>
      <c r="D46" s="1335">
        <v>1010.36</v>
      </c>
      <c r="E46" s="1333">
        <v>45276</v>
      </c>
      <c r="F46" s="781">
        <f t="shared" si="6"/>
        <v>1010.36</v>
      </c>
      <c r="G46" s="708" t="s">
        <v>789</v>
      </c>
      <c r="H46" s="709">
        <v>65</v>
      </c>
      <c r="I46" s="194">
        <f t="shared" si="2"/>
        <v>4986.03</v>
      </c>
      <c r="J46" s="122">
        <f t="shared" si="3"/>
        <v>192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-9.2899999999993383</v>
      </c>
      <c r="U46" s="122">
        <f t="shared" si="5"/>
        <v>0</v>
      </c>
    </row>
    <row r="47" spans="1:21" x14ac:dyDescent="0.25">
      <c r="A47" s="2"/>
      <c r="B47" s="81"/>
      <c r="C47" s="1469">
        <v>30</v>
      </c>
      <c r="D47" s="1335">
        <v>795.55</v>
      </c>
      <c r="E47" s="1333">
        <v>45277</v>
      </c>
      <c r="F47" s="781">
        <f t="shared" si="6"/>
        <v>795.55</v>
      </c>
      <c r="G47" s="708" t="s">
        <v>795</v>
      </c>
      <c r="H47" s="709">
        <v>0</v>
      </c>
      <c r="I47" s="194">
        <f t="shared" si="2"/>
        <v>4190.4799999999996</v>
      </c>
      <c r="J47" s="122">
        <f t="shared" si="3"/>
        <v>162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-9.2899999999993383</v>
      </c>
      <c r="U47" s="122">
        <f t="shared" si="5"/>
        <v>0</v>
      </c>
    </row>
    <row r="48" spans="1:21" x14ac:dyDescent="0.25">
      <c r="A48" s="2"/>
      <c r="B48" s="81"/>
      <c r="C48" s="1469">
        <v>30</v>
      </c>
      <c r="D48" s="1335">
        <v>746.32</v>
      </c>
      <c r="E48" s="1333">
        <v>45277</v>
      </c>
      <c r="F48" s="781">
        <f t="shared" si="6"/>
        <v>746.32</v>
      </c>
      <c r="G48" s="708" t="s">
        <v>795</v>
      </c>
      <c r="H48" s="709">
        <v>0</v>
      </c>
      <c r="I48" s="194">
        <f t="shared" si="2"/>
        <v>3444.1599999999994</v>
      </c>
      <c r="J48" s="122">
        <f t="shared" si="3"/>
        <v>132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-9.2899999999993383</v>
      </c>
      <c r="U48" s="122">
        <f t="shared" si="5"/>
        <v>0</v>
      </c>
    </row>
    <row r="49" spans="1:21" x14ac:dyDescent="0.25">
      <c r="A49" s="2"/>
      <c r="B49" s="81"/>
      <c r="C49" s="1469">
        <v>4</v>
      </c>
      <c r="D49" s="1335">
        <v>106.29</v>
      </c>
      <c r="E49" s="1333">
        <v>45278</v>
      </c>
      <c r="F49" s="781">
        <f t="shared" si="6"/>
        <v>106.29</v>
      </c>
      <c r="G49" s="708" t="s">
        <v>784</v>
      </c>
      <c r="H49" s="709">
        <v>0</v>
      </c>
      <c r="I49" s="194">
        <f t="shared" si="2"/>
        <v>3337.8699999999994</v>
      </c>
      <c r="J49" s="122">
        <f t="shared" si="3"/>
        <v>128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-9.2899999999993383</v>
      </c>
      <c r="U49" s="122">
        <f t="shared" si="5"/>
        <v>0</v>
      </c>
    </row>
    <row r="50" spans="1:21" x14ac:dyDescent="0.25">
      <c r="A50" s="2"/>
      <c r="B50" s="81"/>
      <c r="C50" s="1469">
        <v>1</v>
      </c>
      <c r="D50" s="1335">
        <v>25.81</v>
      </c>
      <c r="E50" s="1333">
        <v>45279</v>
      </c>
      <c r="F50" s="781">
        <f t="shared" si="6"/>
        <v>25.81</v>
      </c>
      <c r="G50" s="708" t="s">
        <v>782</v>
      </c>
      <c r="H50" s="709">
        <v>70</v>
      </c>
      <c r="I50" s="194">
        <f t="shared" si="2"/>
        <v>3312.0599999999995</v>
      </c>
      <c r="J50" s="122">
        <f t="shared" si="3"/>
        <v>127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-9.2899999999993383</v>
      </c>
      <c r="U50" s="122">
        <f t="shared" si="5"/>
        <v>0</v>
      </c>
    </row>
    <row r="51" spans="1:21" x14ac:dyDescent="0.25">
      <c r="A51" s="2"/>
      <c r="B51" s="81"/>
      <c r="C51" s="1469">
        <v>1</v>
      </c>
      <c r="D51" s="1335">
        <v>26.59</v>
      </c>
      <c r="E51" s="1333">
        <v>45279</v>
      </c>
      <c r="F51" s="781">
        <f t="shared" si="6"/>
        <v>26.59</v>
      </c>
      <c r="G51" s="708" t="s">
        <v>782</v>
      </c>
      <c r="H51" s="709">
        <v>70</v>
      </c>
      <c r="I51" s="194">
        <f t="shared" si="2"/>
        <v>3285.4699999999993</v>
      </c>
      <c r="J51" s="122">
        <f t="shared" si="3"/>
        <v>126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-9.2899999999993383</v>
      </c>
      <c r="U51" s="122">
        <f t="shared" si="5"/>
        <v>0</v>
      </c>
    </row>
    <row r="52" spans="1:21" x14ac:dyDescent="0.25">
      <c r="A52" s="2"/>
      <c r="B52" s="81"/>
      <c r="C52" s="1469">
        <v>30</v>
      </c>
      <c r="D52" s="1335">
        <v>780.95</v>
      </c>
      <c r="E52" s="1333">
        <v>45279</v>
      </c>
      <c r="F52" s="781">
        <f t="shared" si="6"/>
        <v>780.95</v>
      </c>
      <c r="G52" s="708" t="s">
        <v>809</v>
      </c>
      <c r="H52" s="709">
        <v>70</v>
      </c>
      <c r="I52" s="194">
        <f t="shared" si="2"/>
        <v>2504.5199999999995</v>
      </c>
      <c r="J52" s="122">
        <f t="shared" si="3"/>
        <v>96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-9.2899999999993383</v>
      </c>
      <c r="U52" s="122">
        <f t="shared" si="5"/>
        <v>0</v>
      </c>
    </row>
    <row r="53" spans="1:21" x14ac:dyDescent="0.25">
      <c r="A53" s="2"/>
      <c r="B53" s="81"/>
      <c r="C53" s="1469">
        <v>36</v>
      </c>
      <c r="D53" s="1335">
        <v>952.22</v>
      </c>
      <c r="E53" s="1333">
        <v>45279</v>
      </c>
      <c r="F53" s="781">
        <f t="shared" si="6"/>
        <v>952.22</v>
      </c>
      <c r="G53" s="708" t="s">
        <v>810</v>
      </c>
      <c r="H53" s="709">
        <v>0</v>
      </c>
      <c r="I53" s="194">
        <f t="shared" si="2"/>
        <v>1552.2999999999995</v>
      </c>
      <c r="J53" s="122">
        <f t="shared" si="3"/>
        <v>60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-9.2899999999993383</v>
      </c>
      <c r="U53" s="122">
        <f t="shared" si="5"/>
        <v>0</v>
      </c>
    </row>
    <row r="54" spans="1:21" x14ac:dyDescent="0.25">
      <c r="A54" s="2"/>
      <c r="B54" s="81"/>
      <c r="C54" s="1469">
        <v>5</v>
      </c>
      <c r="D54" s="1335">
        <v>125.49</v>
      </c>
      <c r="E54" s="1333">
        <v>45280</v>
      </c>
      <c r="F54" s="781">
        <f t="shared" si="6"/>
        <v>125.49</v>
      </c>
      <c r="G54" s="708" t="s">
        <v>814</v>
      </c>
      <c r="H54" s="709">
        <v>65</v>
      </c>
      <c r="I54" s="194">
        <f t="shared" si="2"/>
        <v>1426.8099999999995</v>
      </c>
      <c r="J54" s="122">
        <f t="shared" si="3"/>
        <v>55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-9.2899999999993383</v>
      </c>
      <c r="U54" s="122">
        <f t="shared" si="5"/>
        <v>0</v>
      </c>
    </row>
    <row r="55" spans="1:21" x14ac:dyDescent="0.25">
      <c r="A55" s="2"/>
      <c r="B55" s="81"/>
      <c r="C55" s="1469">
        <v>17</v>
      </c>
      <c r="D55" s="1335">
        <v>438.16</v>
      </c>
      <c r="E55" s="1333">
        <v>45281</v>
      </c>
      <c r="F55" s="781">
        <f t="shared" si="6"/>
        <v>438.16</v>
      </c>
      <c r="G55" s="708" t="s">
        <v>824</v>
      </c>
      <c r="H55" s="709">
        <v>0</v>
      </c>
      <c r="I55" s="194">
        <f t="shared" si="2"/>
        <v>988.64999999999941</v>
      </c>
      <c r="J55" s="122">
        <f t="shared" si="3"/>
        <v>38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-9.2899999999993383</v>
      </c>
      <c r="U55" s="122">
        <f t="shared" si="5"/>
        <v>0</v>
      </c>
    </row>
    <row r="56" spans="1:21" x14ac:dyDescent="0.25">
      <c r="A56" s="2"/>
      <c r="B56" s="81"/>
      <c r="C56" s="1469">
        <v>4</v>
      </c>
      <c r="D56" s="1335">
        <v>101.09</v>
      </c>
      <c r="E56" s="1333">
        <v>45281</v>
      </c>
      <c r="F56" s="781">
        <f t="shared" si="6"/>
        <v>101.09</v>
      </c>
      <c r="G56" s="708" t="s">
        <v>825</v>
      </c>
      <c r="H56" s="709">
        <v>65</v>
      </c>
      <c r="I56" s="194">
        <f t="shared" si="2"/>
        <v>887.55999999999938</v>
      </c>
      <c r="J56" s="122">
        <f t="shared" si="3"/>
        <v>34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-9.2899999999993383</v>
      </c>
      <c r="U56" s="122">
        <f t="shared" si="5"/>
        <v>0</v>
      </c>
    </row>
    <row r="57" spans="1:21" x14ac:dyDescent="0.25">
      <c r="A57" s="2"/>
      <c r="B57" s="81"/>
      <c r="C57" s="1469"/>
      <c r="D57" s="1335">
        <v>0</v>
      </c>
      <c r="E57" s="1333"/>
      <c r="F57" s="781">
        <f t="shared" si="6"/>
        <v>0</v>
      </c>
      <c r="G57" s="708"/>
      <c r="H57" s="709"/>
      <c r="I57" s="194">
        <f t="shared" si="2"/>
        <v>887.55999999999938</v>
      </c>
      <c r="J57" s="122">
        <f t="shared" si="3"/>
        <v>34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-9.2899999999993383</v>
      </c>
      <c r="U57" s="122">
        <f t="shared" si="5"/>
        <v>0</v>
      </c>
    </row>
    <row r="58" spans="1:21" x14ac:dyDescent="0.25">
      <c r="A58" s="2"/>
      <c r="B58" s="81"/>
      <c r="C58" s="1469"/>
      <c r="D58" s="1335">
        <v>0</v>
      </c>
      <c r="E58" s="1333"/>
      <c r="F58" s="781">
        <f t="shared" si="6"/>
        <v>0</v>
      </c>
      <c r="G58" s="708"/>
      <c r="H58" s="709"/>
      <c r="I58" s="194">
        <f t="shared" si="2"/>
        <v>887.55999999999938</v>
      </c>
      <c r="J58" s="122">
        <f t="shared" si="3"/>
        <v>34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-9.2899999999993383</v>
      </c>
      <c r="U58" s="122">
        <f t="shared" si="5"/>
        <v>0</v>
      </c>
    </row>
    <row r="59" spans="1:21" x14ac:dyDescent="0.25">
      <c r="A59" s="2"/>
      <c r="B59" s="81"/>
      <c r="C59" s="1469"/>
      <c r="D59" s="1335">
        <v>0</v>
      </c>
      <c r="E59" s="1333"/>
      <c r="F59" s="781">
        <f t="shared" si="6"/>
        <v>0</v>
      </c>
      <c r="G59" s="708"/>
      <c r="H59" s="709"/>
      <c r="I59" s="194">
        <f t="shared" si="2"/>
        <v>887.55999999999938</v>
      </c>
      <c r="J59" s="122">
        <f t="shared" si="3"/>
        <v>34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-9.2899999999993383</v>
      </c>
      <c r="U59" s="122">
        <f t="shared" si="5"/>
        <v>0</v>
      </c>
    </row>
    <row r="60" spans="1:21" x14ac:dyDescent="0.25">
      <c r="A60" s="2"/>
      <c r="B60" s="81"/>
      <c r="C60" s="71">
        <v>34</v>
      </c>
      <c r="D60" s="1335">
        <v>0</v>
      </c>
      <c r="E60" s="1333"/>
      <c r="F60" s="781">
        <v>887.56</v>
      </c>
      <c r="G60" s="708"/>
      <c r="H60" s="709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-9.2899999999993383</v>
      </c>
      <c r="U60" s="122">
        <f t="shared" si="5"/>
        <v>0</v>
      </c>
    </row>
    <row r="61" spans="1:21" x14ac:dyDescent="0.25">
      <c r="A61" s="2"/>
      <c r="B61" s="81"/>
      <c r="C61" s="71"/>
      <c r="D61" s="1335">
        <v>0</v>
      </c>
      <c r="E61" s="1333"/>
      <c r="F61" s="1455">
        <f t="shared" si="6"/>
        <v>0</v>
      </c>
      <c r="G61" s="1423"/>
      <c r="H61" s="1424"/>
      <c r="I61" s="1452">
        <f t="shared" si="2"/>
        <v>0</v>
      </c>
      <c r="J61" s="1453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-9.2899999999993383</v>
      </c>
      <c r="U61" s="122">
        <f t="shared" si="5"/>
        <v>0</v>
      </c>
    </row>
    <row r="62" spans="1:21" x14ac:dyDescent="0.25">
      <c r="A62" s="2"/>
      <c r="B62" s="81"/>
      <c r="C62" s="71"/>
      <c r="D62" s="1335">
        <v>0</v>
      </c>
      <c r="E62" s="1333"/>
      <c r="F62" s="1455">
        <f t="shared" si="6"/>
        <v>0</v>
      </c>
      <c r="G62" s="1423"/>
      <c r="H62" s="1424"/>
      <c r="I62" s="1452">
        <f t="shared" si="2"/>
        <v>0</v>
      </c>
      <c r="J62" s="1453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-9.2899999999993383</v>
      </c>
      <c r="U62" s="122">
        <f t="shared" si="5"/>
        <v>0</v>
      </c>
    </row>
    <row r="63" spans="1:21" x14ac:dyDescent="0.25">
      <c r="A63" s="2"/>
      <c r="B63" s="81"/>
      <c r="C63" s="71"/>
      <c r="D63" s="1335">
        <v>0</v>
      </c>
      <c r="E63" s="1333"/>
      <c r="F63" s="1455">
        <f t="shared" si="6"/>
        <v>0</v>
      </c>
      <c r="G63" s="1423"/>
      <c r="H63" s="1424"/>
      <c r="I63" s="1452">
        <f t="shared" si="2"/>
        <v>0</v>
      </c>
      <c r="J63" s="1453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-9.2899999999993383</v>
      </c>
      <c r="U63" s="122">
        <f t="shared" si="5"/>
        <v>0</v>
      </c>
    </row>
    <row r="64" spans="1:21" x14ac:dyDescent="0.25">
      <c r="A64" s="2"/>
      <c r="B64" s="81"/>
      <c r="C64" s="71"/>
      <c r="D64" s="1335"/>
      <c r="E64" s="1333"/>
      <c r="F64" s="1455">
        <f t="shared" si="6"/>
        <v>0</v>
      </c>
      <c r="G64" s="1423"/>
      <c r="H64" s="1424"/>
      <c r="I64" s="1452">
        <f t="shared" si="2"/>
        <v>0</v>
      </c>
      <c r="J64" s="1453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-9.2899999999993383</v>
      </c>
      <c r="U64" s="122">
        <f t="shared" si="5"/>
        <v>0</v>
      </c>
    </row>
    <row r="65" spans="1:21" x14ac:dyDescent="0.25">
      <c r="A65" s="2"/>
      <c r="B65" s="81"/>
      <c r="C65" s="71"/>
      <c r="D65" s="1335"/>
      <c r="E65" s="1333"/>
      <c r="F65" s="1455">
        <f t="shared" si="6"/>
        <v>0</v>
      </c>
      <c r="G65" s="1423"/>
      <c r="H65" s="1424"/>
      <c r="I65" s="1452">
        <f t="shared" si="2"/>
        <v>0</v>
      </c>
      <c r="J65" s="1453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-9.2899999999993383</v>
      </c>
      <c r="U65" s="122">
        <f t="shared" si="5"/>
        <v>0</v>
      </c>
    </row>
    <row r="66" spans="1:21" x14ac:dyDescent="0.25">
      <c r="A66" s="2"/>
      <c r="B66" s="81"/>
      <c r="C66" s="71"/>
      <c r="D66" s="1335"/>
      <c r="E66" s="1333"/>
      <c r="F66" s="1455">
        <f t="shared" si="6"/>
        <v>0</v>
      </c>
      <c r="G66" s="1423"/>
      <c r="H66" s="1424"/>
      <c r="I66" s="1452">
        <f t="shared" si="2"/>
        <v>0</v>
      </c>
      <c r="J66" s="1453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-9.2899999999993383</v>
      </c>
      <c r="U66" s="122">
        <f t="shared" si="5"/>
        <v>0</v>
      </c>
    </row>
    <row r="67" spans="1:21" x14ac:dyDescent="0.25">
      <c r="A67" s="2"/>
      <c r="B67" s="81"/>
      <c r="C67" s="71"/>
      <c r="D67" s="1335"/>
      <c r="E67" s="1333"/>
      <c r="F67" s="781">
        <f t="shared" si="6"/>
        <v>0</v>
      </c>
      <c r="G67" s="708"/>
      <c r="H67" s="709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-9.2899999999993383</v>
      </c>
      <c r="U67" s="122">
        <f t="shared" si="5"/>
        <v>0</v>
      </c>
    </row>
    <row r="68" spans="1:21" x14ac:dyDescent="0.25">
      <c r="A68" s="2"/>
      <c r="B68" s="81"/>
      <c r="C68" s="71"/>
      <c r="D68" s="1335"/>
      <c r="E68" s="1333"/>
      <c r="F68" s="781">
        <f t="shared" si="6"/>
        <v>0</v>
      </c>
      <c r="G68" s="708"/>
      <c r="H68" s="709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-9.2899999999993383</v>
      </c>
      <c r="U68" s="122">
        <f t="shared" si="5"/>
        <v>0</v>
      </c>
    </row>
    <row r="69" spans="1:21" x14ac:dyDescent="0.25">
      <c r="A69" s="2"/>
      <c r="B69" s="81"/>
      <c r="C69" s="71"/>
      <c r="D69" s="1335"/>
      <c r="E69" s="1333"/>
      <c r="F69" s="781">
        <f t="shared" si="6"/>
        <v>0</v>
      </c>
      <c r="G69" s="708"/>
      <c r="H69" s="709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-9.2899999999993383</v>
      </c>
      <c r="U69" s="122">
        <f t="shared" si="5"/>
        <v>0</v>
      </c>
    </row>
    <row r="70" spans="1:21" x14ac:dyDescent="0.25">
      <c r="A70" s="2"/>
      <c r="B70" s="81"/>
      <c r="C70" s="71"/>
      <c r="D70" s="1335"/>
      <c r="E70" s="1333"/>
      <c r="F70" s="781">
        <f t="shared" si="6"/>
        <v>0</v>
      </c>
      <c r="G70" s="708"/>
      <c r="H70" s="709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-9.2899999999993383</v>
      </c>
      <c r="U70" s="122">
        <f t="shared" si="5"/>
        <v>0</v>
      </c>
    </row>
    <row r="71" spans="1:21" x14ac:dyDescent="0.25">
      <c r="A71" s="2"/>
      <c r="B71" s="81"/>
      <c r="C71" s="71"/>
      <c r="D71" s="1335"/>
      <c r="E71" s="1333"/>
      <c r="F71" s="781">
        <f t="shared" si="6"/>
        <v>0</v>
      </c>
      <c r="G71" s="708"/>
      <c r="H71" s="709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-9.2899999999993383</v>
      </c>
      <c r="U71" s="122">
        <f t="shared" si="5"/>
        <v>0</v>
      </c>
    </row>
    <row r="72" spans="1:21" x14ac:dyDescent="0.25">
      <c r="A72" s="2"/>
      <c r="B72" s="81"/>
      <c r="C72" s="71"/>
      <c r="D72" s="1335"/>
      <c r="E72" s="1333"/>
      <c r="F72" s="781">
        <f t="shared" si="6"/>
        <v>0</v>
      </c>
      <c r="G72" s="708"/>
      <c r="H72" s="709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-9.2899999999993383</v>
      </c>
      <c r="U72" s="122">
        <f t="shared" si="5"/>
        <v>0</v>
      </c>
    </row>
    <row r="73" spans="1:21" x14ac:dyDescent="0.25">
      <c r="A73" s="2"/>
      <c r="B73" s="81"/>
      <c r="C73" s="71"/>
      <c r="D73" s="1335"/>
      <c r="E73" s="1333"/>
      <c r="F73" s="781">
        <f t="shared" si="6"/>
        <v>0</v>
      </c>
      <c r="G73" s="708"/>
      <c r="H73" s="709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-9.2899999999993383</v>
      </c>
      <c r="U73" s="122">
        <f t="shared" si="5"/>
        <v>0</v>
      </c>
    </row>
    <row r="74" spans="1:21" x14ac:dyDescent="0.25">
      <c r="A74" s="2"/>
      <c r="B74" s="81"/>
      <c r="C74" s="71"/>
      <c r="D74" s="1335"/>
      <c r="E74" s="1333"/>
      <c r="F74" s="781">
        <f t="shared" si="6"/>
        <v>0</v>
      </c>
      <c r="G74" s="708"/>
      <c r="H74" s="709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-9.2899999999993383</v>
      </c>
      <c r="U74" s="122">
        <f t="shared" si="5"/>
        <v>0</v>
      </c>
    </row>
    <row r="75" spans="1:21" x14ac:dyDescent="0.25">
      <c r="A75" s="2"/>
      <c r="B75" s="81"/>
      <c r="C75" s="71"/>
      <c r="D75" s="1335"/>
      <c r="E75" s="1333"/>
      <c r="F75" s="781">
        <f t="shared" si="6"/>
        <v>0</v>
      </c>
      <c r="G75" s="708"/>
      <c r="H75" s="709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-9.2899999999993383</v>
      </c>
      <c r="U75" s="122">
        <f t="shared" si="5"/>
        <v>0</v>
      </c>
    </row>
    <row r="76" spans="1:21" x14ac:dyDescent="0.25">
      <c r="A76" s="2"/>
      <c r="B76" s="81"/>
      <c r="C76" s="71"/>
      <c r="D76" s="1335"/>
      <c r="E76" s="1333"/>
      <c r="F76" s="781">
        <f t="shared" si="6"/>
        <v>0</v>
      </c>
      <c r="G76" s="708"/>
      <c r="H76" s="709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-9.2899999999993383</v>
      </c>
      <c r="U76" s="122">
        <f t="shared" ref="U76:U91" si="11">U75-N76</f>
        <v>0</v>
      </c>
    </row>
    <row r="77" spans="1:21" x14ac:dyDescent="0.25">
      <c r="A77" s="2"/>
      <c r="B77" s="81"/>
      <c r="C77" s="71"/>
      <c r="D77" s="1335"/>
      <c r="E77" s="1333"/>
      <c r="F77" s="781">
        <f t="shared" ref="F77:F91" si="12">D77</f>
        <v>0</v>
      </c>
      <c r="G77" s="708"/>
      <c r="H77" s="709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-9.2899999999993383</v>
      </c>
      <c r="U77" s="122">
        <f t="shared" si="11"/>
        <v>0</v>
      </c>
    </row>
    <row r="78" spans="1:21" x14ac:dyDescent="0.25">
      <c r="A78" s="2"/>
      <c r="B78" s="81"/>
      <c r="C78" s="71"/>
      <c r="D78" s="1335"/>
      <c r="E78" s="1333"/>
      <c r="F78" s="781">
        <f t="shared" si="12"/>
        <v>0</v>
      </c>
      <c r="G78" s="708"/>
      <c r="H78" s="709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-9.2899999999993383</v>
      </c>
      <c r="U78" s="122">
        <f t="shared" si="11"/>
        <v>0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-9.2899999999993383</v>
      </c>
      <c r="U79" s="122">
        <f t="shared" si="11"/>
        <v>0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-9.2899999999993383</v>
      </c>
      <c r="U80" s="122">
        <f t="shared" si="11"/>
        <v>0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-9.2899999999993383</v>
      </c>
      <c r="U81" s="122">
        <f t="shared" si="11"/>
        <v>0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-9.2899999999993383</v>
      </c>
      <c r="U82" s="122">
        <f t="shared" si="11"/>
        <v>0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-9.2899999999993383</v>
      </c>
      <c r="U83" s="122">
        <f t="shared" si="11"/>
        <v>0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-9.2899999999993383</v>
      </c>
      <c r="U84" s="122">
        <f t="shared" si="11"/>
        <v>0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-9.2899999999993383</v>
      </c>
      <c r="U85" s="122">
        <f t="shared" si="11"/>
        <v>0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-9.2899999999993383</v>
      </c>
      <c r="U86" s="122">
        <f t="shared" si="11"/>
        <v>0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-9.2899999999993383</v>
      </c>
      <c r="U87" s="122">
        <f t="shared" si="11"/>
        <v>0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-9.2899999999993383</v>
      </c>
      <c r="U88" s="122">
        <f t="shared" si="11"/>
        <v>0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-9.2899999999993383</v>
      </c>
      <c r="U89" s="122">
        <f t="shared" si="11"/>
        <v>0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-9.2899999999993383</v>
      </c>
      <c r="U90" s="122">
        <f t="shared" si="11"/>
        <v>0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-9.2899999999993383</v>
      </c>
      <c r="U91" s="122">
        <f t="shared" si="11"/>
        <v>0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17221.920000000002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0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654" t="s">
        <v>11</v>
      </c>
      <c r="D105" s="1655"/>
      <c r="E105" s="140">
        <f>E5+E4+E6+-F102+E7</f>
        <v>-3.637978807091713E-12</v>
      </c>
      <c r="F105" s="5"/>
      <c r="L105" s="47"/>
      <c r="N105" s="1654" t="s">
        <v>11</v>
      </c>
      <c r="O105" s="1655"/>
      <c r="P105" s="140">
        <f>P5+P4+P6+-Q102+P7</f>
        <v>-9.2899999999999636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6" sqref="E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93" t="s">
        <v>381</v>
      </c>
      <c r="B1" s="1693"/>
      <c r="C1" s="1693"/>
      <c r="D1" s="1693"/>
      <c r="E1" s="1693"/>
      <c r="F1" s="1693"/>
      <c r="G1" s="1693"/>
      <c r="H1" s="1693"/>
      <c r="I1" s="169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694" t="s">
        <v>87</v>
      </c>
      <c r="B5" s="1695" t="s">
        <v>134</v>
      </c>
      <c r="C5" s="633">
        <v>69</v>
      </c>
      <c r="D5" s="312">
        <v>45288</v>
      </c>
      <c r="E5" s="632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694"/>
      <c r="B6" s="1696"/>
      <c r="C6" s="219"/>
      <c r="D6" s="312"/>
      <c r="E6" s="632"/>
      <c r="F6" s="224"/>
      <c r="G6" s="71"/>
    </row>
    <row r="7" spans="1:10" ht="15.75" customHeight="1" thickBot="1" x14ac:dyDescent="0.35">
      <c r="A7" s="1694"/>
      <c r="B7" s="1697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670" t="s">
        <v>47</v>
      </c>
      <c r="J8" s="16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71"/>
      <c r="J9" s="1687"/>
    </row>
    <row r="10" spans="1:10" ht="15.75" thickTop="1" x14ac:dyDescent="0.25">
      <c r="A10" s="2"/>
      <c r="B10" s="81"/>
      <c r="C10" s="15">
        <v>3</v>
      </c>
      <c r="D10" s="1103">
        <v>115.14</v>
      </c>
      <c r="E10" s="858">
        <v>45288</v>
      </c>
      <c r="F10" s="870">
        <f>D10</f>
        <v>115.14</v>
      </c>
      <c r="G10" s="844" t="s">
        <v>909</v>
      </c>
      <c r="H10" s="859">
        <v>71</v>
      </c>
      <c r="I10" s="821">
        <f>E4+E5+E6-F10+E7+E8</f>
        <v>422.15999999999997</v>
      </c>
      <c r="J10" s="1015">
        <f>F4+F5+F6+F7-C10+F8</f>
        <v>11</v>
      </c>
    </row>
    <row r="11" spans="1:10" x14ac:dyDescent="0.25">
      <c r="A11" s="2"/>
      <c r="B11" s="81"/>
      <c r="C11" s="15">
        <v>2</v>
      </c>
      <c r="D11" s="1103">
        <v>76.73</v>
      </c>
      <c r="E11" s="1018">
        <v>45294</v>
      </c>
      <c r="F11" s="870">
        <f>D11</f>
        <v>76.73</v>
      </c>
      <c r="G11" s="844" t="s">
        <v>949</v>
      </c>
      <c r="H11" s="859">
        <v>0</v>
      </c>
      <c r="I11" s="843">
        <f>I10-F11</f>
        <v>345.42999999999995</v>
      </c>
      <c r="J11" s="1015">
        <f>J10-C11</f>
        <v>9</v>
      </c>
    </row>
    <row r="12" spans="1:10" x14ac:dyDescent="0.25">
      <c r="A12" s="78" t="s">
        <v>32</v>
      </c>
      <c r="B12" s="81"/>
      <c r="C12" s="15"/>
      <c r="D12" s="1103"/>
      <c r="E12" s="858"/>
      <c r="F12" s="870">
        <f>D12</f>
        <v>0</v>
      </c>
      <c r="G12" s="844"/>
      <c r="H12" s="859"/>
      <c r="I12" s="547">
        <f t="shared" ref="I12:I40" si="0">I11-F12</f>
        <v>345.42999999999995</v>
      </c>
      <c r="J12" s="555">
        <f t="shared" ref="J12:J40" si="1">J11-C12</f>
        <v>9</v>
      </c>
    </row>
    <row r="13" spans="1:10" x14ac:dyDescent="0.25">
      <c r="A13" s="79"/>
      <c r="B13" s="81"/>
      <c r="C13" s="15"/>
      <c r="D13" s="1103"/>
      <c r="E13" s="804"/>
      <c r="F13" s="870">
        <f t="shared" ref="F13:F40" si="2">D13</f>
        <v>0</v>
      </c>
      <c r="G13" s="844"/>
      <c r="H13" s="859"/>
      <c r="I13" s="843">
        <f t="shared" si="0"/>
        <v>345.42999999999995</v>
      </c>
      <c r="J13" s="1015">
        <f t="shared" si="1"/>
        <v>9</v>
      </c>
    </row>
    <row r="14" spans="1:10" x14ac:dyDescent="0.25">
      <c r="A14" s="81"/>
      <c r="B14" s="81"/>
      <c r="C14" s="15"/>
      <c r="D14" s="1103"/>
      <c r="E14" s="804"/>
      <c r="F14" s="870">
        <f t="shared" si="2"/>
        <v>0</v>
      </c>
      <c r="G14" s="844"/>
      <c r="H14" s="859"/>
      <c r="I14" s="843">
        <f t="shared" si="0"/>
        <v>345.42999999999995</v>
      </c>
      <c r="J14" s="1015">
        <f t="shared" si="1"/>
        <v>9</v>
      </c>
    </row>
    <row r="15" spans="1:10" x14ac:dyDescent="0.25">
      <c r="A15" s="80" t="s">
        <v>33</v>
      </c>
      <c r="B15" s="81"/>
      <c r="C15" s="15"/>
      <c r="D15" s="1103"/>
      <c r="E15" s="804"/>
      <c r="F15" s="870">
        <f t="shared" si="2"/>
        <v>0</v>
      </c>
      <c r="G15" s="844"/>
      <c r="H15" s="859"/>
      <c r="I15" s="843">
        <f t="shared" si="0"/>
        <v>345.42999999999995</v>
      </c>
      <c r="J15" s="1015">
        <f t="shared" si="1"/>
        <v>9</v>
      </c>
    </row>
    <row r="16" spans="1:10" x14ac:dyDescent="0.25">
      <c r="A16" s="79"/>
      <c r="B16" s="81"/>
      <c r="C16" s="15"/>
      <c r="D16" s="1103"/>
      <c r="E16" s="858"/>
      <c r="F16" s="870">
        <f t="shared" si="2"/>
        <v>0</v>
      </c>
      <c r="G16" s="844"/>
      <c r="H16" s="859"/>
      <c r="I16" s="843">
        <f t="shared" si="0"/>
        <v>345.42999999999995</v>
      </c>
      <c r="J16" s="1015">
        <f t="shared" si="1"/>
        <v>9</v>
      </c>
    </row>
    <row r="17" spans="1:10" x14ac:dyDescent="0.25">
      <c r="A17" s="81"/>
      <c r="B17" s="81"/>
      <c r="C17" s="15"/>
      <c r="D17" s="1103"/>
      <c r="E17" s="804"/>
      <c r="F17" s="870">
        <f t="shared" si="2"/>
        <v>0</v>
      </c>
      <c r="G17" s="844"/>
      <c r="H17" s="859"/>
      <c r="I17" s="843">
        <f t="shared" si="0"/>
        <v>345.42999999999995</v>
      </c>
      <c r="J17" s="1015">
        <f t="shared" si="1"/>
        <v>9</v>
      </c>
    </row>
    <row r="18" spans="1:10" x14ac:dyDescent="0.25">
      <c r="A18" s="2"/>
      <c r="B18" s="81"/>
      <c r="C18" s="15"/>
      <c r="D18" s="1103"/>
      <c r="E18" s="804"/>
      <c r="F18" s="870">
        <f t="shared" si="2"/>
        <v>0</v>
      </c>
      <c r="G18" s="1016"/>
      <c r="H18" s="859"/>
      <c r="I18" s="843">
        <f t="shared" si="0"/>
        <v>345.42999999999995</v>
      </c>
      <c r="J18" s="1015">
        <f t="shared" si="1"/>
        <v>9</v>
      </c>
    </row>
    <row r="19" spans="1:10" x14ac:dyDescent="0.25">
      <c r="A19" s="2"/>
      <c r="B19" s="81"/>
      <c r="C19" s="53"/>
      <c r="D19" s="1103"/>
      <c r="E19" s="804"/>
      <c r="F19" s="870">
        <f t="shared" si="2"/>
        <v>0</v>
      </c>
      <c r="G19" s="844"/>
      <c r="H19" s="859"/>
      <c r="I19" s="843">
        <f t="shared" si="0"/>
        <v>345.42999999999995</v>
      </c>
      <c r="J19" s="1015">
        <f t="shared" si="1"/>
        <v>9</v>
      </c>
    </row>
    <row r="20" spans="1:10" x14ac:dyDescent="0.25">
      <c r="A20" s="2"/>
      <c r="B20" s="81"/>
      <c r="C20" s="15"/>
      <c r="D20" s="1103"/>
      <c r="E20" s="858"/>
      <c r="F20" s="870">
        <f t="shared" si="2"/>
        <v>0</v>
      </c>
      <c r="G20" s="844"/>
      <c r="H20" s="859"/>
      <c r="I20" s="843">
        <f t="shared" si="0"/>
        <v>345.42999999999995</v>
      </c>
      <c r="J20" s="1015">
        <f t="shared" si="1"/>
        <v>9</v>
      </c>
    </row>
    <row r="21" spans="1:10" x14ac:dyDescent="0.25">
      <c r="A21" s="2"/>
      <c r="B21" s="81"/>
      <c r="C21" s="15"/>
      <c r="D21" s="1103"/>
      <c r="E21" s="858"/>
      <c r="F21" s="870">
        <f t="shared" si="2"/>
        <v>0</v>
      </c>
      <c r="G21" s="844"/>
      <c r="H21" s="859"/>
      <c r="I21" s="843">
        <f t="shared" si="0"/>
        <v>345.42999999999995</v>
      </c>
      <c r="J21" s="1015">
        <f t="shared" si="1"/>
        <v>9</v>
      </c>
    </row>
    <row r="22" spans="1:10" x14ac:dyDescent="0.25">
      <c r="A22" s="2"/>
      <c r="B22" s="81"/>
      <c r="C22" s="15"/>
      <c r="D22" s="1103"/>
      <c r="E22" s="1018"/>
      <c r="F22" s="870">
        <f t="shared" si="2"/>
        <v>0</v>
      </c>
      <c r="G22" s="844"/>
      <c r="H22" s="859"/>
      <c r="I22" s="843">
        <f t="shared" si="0"/>
        <v>345.42999999999995</v>
      </c>
      <c r="J22" s="1015">
        <f t="shared" si="1"/>
        <v>9</v>
      </c>
    </row>
    <row r="23" spans="1:10" x14ac:dyDescent="0.25">
      <c r="A23" s="2"/>
      <c r="B23" s="81"/>
      <c r="C23" s="15"/>
      <c r="D23" s="1103"/>
      <c r="E23" s="1018"/>
      <c r="F23" s="870">
        <f t="shared" si="2"/>
        <v>0</v>
      </c>
      <c r="G23" s="844"/>
      <c r="H23" s="859"/>
      <c r="I23" s="843">
        <f t="shared" si="0"/>
        <v>345.42999999999995</v>
      </c>
      <c r="J23" s="1015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54" t="s">
        <v>11</v>
      </c>
      <c r="D46" s="1655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I1" workbookViewId="0">
      <selection activeCell="N24" sqref="N2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26" t="s">
        <v>378</v>
      </c>
      <c r="B1" s="1626"/>
      <c r="C1" s="1626"/>
      <c r="D1" s="1626"/>
      <c r="E1" s="1626"/>
      <c r="F1" s="1626"/>
      <c r="G1" s="1626"/>
      <c r="H1" s="250">
        <v>1</v>
      </c>
      <c r="I1" s="351"/>
      <c r="L1" s="1586" t="s">
        <v>381</v>
      </c>
      <c r="M1" s="1586"/>
      <c r="N1" s="1586"/>
      <c r="O1" s="1586"/>
      <c r="P1" s="1586"/>
      <c r="Q1" s="1586"/>
      <c r="R1" s="1586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27" t="s">
        <v>248</v>
      </c>
      <c r="C4" s="227"/>
      <c r="D4" s="129"/>
      <c r="E4" s="344"/>
      <c r="F4" s="71"/>
      <c r="G4" s="1077"/>
      <c r="H4" s="143"/>
      <c r="I4" s="356"/>
      <c r="L4" s="73"/>
      <c r="M4" s="1627" t="s">
        <v>248</v>
      </c>
      <c r="N4" s="227"/>
      <c r="O4" s="129"/>
      <c r="P4" s="344"/>
      <c r="Q4" s="71"/>
      <c r="R4" s="1361"/>
      <c r="S4" s="143"/>
      <c r="T4" s="356"/>
    </row>
    <row r="5" spans="1:21" ht="16.5" customHeight="1" x14ac:dyDescent="0.25">
      <c r="A5" s="1593" t="s">
        <v>247</v>
      </c>
      <c r="B5" s="1627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593" t="s">
        <v>247</v>
      </c>
      <c r="M5" s="1627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3.5527136788005009E-14</v>
      </c>
      <c r="T5" s="353"/>
    </row>
    <row r="6" spans="1:21" ht="15" customHeight="1" x14ac:dyDescent="0.25">
      <c r="A6" s="1593"/>
      <c r="B6" s="1627"/>
      <c r="C6" s="350"/>
      <c r="D6" s="129"/>
      <c r="E6" s="73">
        <v>278.69</v>
      </c>
      <c r="F6" s="71">
        <v>12</v>
      </c>
      <c r="G6" s="71"/>
      <c r="H6" s="73"/>
      <c r="I6" s="227"/>
      <c r="L6" s="1593"/>
      <c r="M6" s="1627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627"/>
      <c r="C7" s="350"/>
      <c r="D7" s="129"/>
      <c r="E7" s="73"/>
      <c r="F7" s="71"/>
      <c r="G7" s="71"/>
      <c r="H7" s="73"/>
      <c r="I7" s="227"/>
      <c r="L7" s="210"/>
      <c r="M7" s="1627"/>
      <c r="N7" s="350"/>
      <c r="O7" s="129"/>
      <c r="P7" s="73">
        <v>8.5399999999999991</v>
      </c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304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760</v>
      </c>
      <c r="S9" s="69">
        <v>80</v>
      </c>
      <c r="T9" s="227">
        <f>P4+P5+P6-Q9+P7</f>
        <v>1291.69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321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909</v>
      </c>
      <c r="S10" s="69">
        <v>94</v>
      </c>
      <c r="T10" s="227">
        <f>T9-Q10</f>
        <v>961.69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321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919</v>
      </c>
      <c r="S11" s="69">
        <v>93</v>
      </c>
      <c r="T11" s="227">
        <f t="shared" ref="T11:T28" si="7">T10-Q11</f>
        <v>699.6400000000001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332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924</v>
      </c>
      <c r="S12" s="69">
        <v>99</v>
      </c>
      <c r="T12" s="227">
        <f t="shared" si="7"/>
        <v>487.69000000000011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344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8">
        <f t="shared" si="6"/>
        <v>9</v>
      </c>
      <c r="N13" s="990">
        <v>10</v>
      </c>
      <c r="O13" s="870">
        <v>267.8</v>
      </c>
      <c r="P13" s="804">
        <v>45291</v>
      </c>
      <c r="Q13" s="857">
        <f t="shared" si="2"/>
        <v>267.8</v>
      </c>
      <c r="R13" s="844" t="s">
        <v>932</v>
      </c>
      <c r="S13" s="859">
        <v>93</v>
      </c>
      <c r="T13" s="227">
        <f t="shared" si="7"/>
        <v>219.8900000000001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363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8">
        <f t="shared" si="6"/>
        <v>0</v>
      </c>
      <c r="N14" s="990">
        <v>9</v>
      </c>
      <c r="O14" s="870">
        <v>219.89</v>
      </c>
      <c r="P14" s="804">
        <v>45291</v>
      </c>
      <c r="Q14" s="857">
        <f t="shared" si="2"/>
        <v>219.89</v>
      </c>
      <c r="R14" s="844" t="s">
        <v>935</v>
      </c>
      <c r="S14" s="859">
        <v>0</v>
      </c>
      <c r="T14" s="227">
        <f t="shared" si="7"/>
        <v>0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0">
        <f t="shared" si="5"/>
        <v>1862.8799999999999</v>
      </c>
      <c r="J15" s="59">
        <f t="shared" si="1"/>
        <v>0</v>
      </c>
      <c r="L15" s="73"/>
      <c r="M15" s="1048">
        <f t="shared" si="6"/>
        <v>0</v>
      </c>
      <c r="N15" s="990"/>
      <c r="O15" s="870">
        <v>0</v>
      </c>
      <c r="P15" s="804"/>
      <c r="Q15" s="857">
        <f t="shared" si="2"/>
        <v>0</v>
      </c>
      <c r="R15" s="844"/>
      <c r="S15" s="859"/>
      <c r="T15" s="227">
        <f t="shared" si="7"/>
        <v>0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48">
        <v>45264</v>
      </c>
      <c r="F16" s="734">
        <f t="shared" si="0"/>
        <v>294.24</v>
      </c>
      <c r="G16" s="688" t="s">
        <v>656</v>
      </c>
      <c r="H16" s="689">
        <v>0</v>
      </c>
      <c r="I16" s="227">
        <f t="shared" si="5"/>
        <v>1568.6399999999999</v>
      </c>
      <c r="J16" s="59">
        <f t="shared" si="1"/>
        <v>0</v>
      </c>
      <c r="L16" s="73"/>
      <c r="M16" s="1048">
        <f t="shared" si="6"/>
        <v>0</v>
      </c>
      <c r="N16" s="990"/>
      <c r="O16" s="870">
        <v>0</v>
      </c>
      <c r="P16" s="804"/>
      <c r="Q16" s="857">
        <f t="shared" si="2"/>
        <v>0</v>
      </c>
      <c r="R16" s="1428"/>
      <c r="S16" s="1429"/>
      <c r="T16" s="1470">
        <f t="shared" si="7"/>
        <v>0</v>
      </c>
      <c r="U16" s="1344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48">
        <v>45264</v>
      </c>
      <c r="F17" s="734">
        <f t="shared" si="0"/>
        <v>235.47</v>
      </c>
      <c r="G17" s="688" t="s">
        <v>658</v>
      </c>
      <c r="H17" s="689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8">
        <f t="shared" si="6"/>
        <v>0</v>
      </c>
      <c r="N17" s="990"/>
      <c r="O17" s="870">
        <v>0</v>
      </c>
      <c r="P17" s="804"/>
      <c r="Q17" s="857">
        <f t="shared" si="2"/>
        <v>0</v>
      </c>
      <c r="R17" s="1428"/>
      <c r="S17" s="1429"/>
      <c r="T17" s="1470">
        <f t="shared" si="7"/>
        <v>0</v>
      </c>
      <c r="U17" s="1344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48">
        <v>45266</v>
      </c>
      <c r="F18" s="734">
        <f t="shared" si="0"/>
        <v>248.65</v>
      </c>
      <c r="G18" s="688" t="s">
        <v>684</v>
      </c>
      <c r="H18" s="689">
        <v>80</v>
      </c>
      <c r="I18" s="227">
        <f t="shared" si="5"/>
        <v>1084.5199999999998</v>
      </c>
      <c r="J18" s="59">
        <f t="shared" si="1"/>
        <v>19892</v>
      </c>
      <c r="L18" s="73"/>
      <c r="M18" s="1048">
        <f t="shared" si="6"/>
        <v>0</v>
      </c>
      <c r="N18" s="990"/>
      <c r="O18" s="870">
        <v>0</v>
      </c>
      <c r="P18" s="804"/>
      <c r="Q18" s="857">
        <f t="shared" si="2"/>
        <v>0</v>
      </c>
      <c r="R18" s="1428"/>
      <c r="S18" s="1429"/>
      <c r="T18" s="1470">
        <f t="shared" si="7"/>
        <v>0</v>
      </c>
      <c r="U18" s="1344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48">
        <v>45269</v>
      </c>
      <c r="F19" s="734">
        <f t="shared" si="0"/>
        <v>197.2</v>
      </c>
      <c r="G19" s="688" t="s">
        <v>712</v>
      </c>
      <c r="H19" s="689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1428"/>
      <c r="S19" s="1429"/>
      <c r="T19" s="1470">
        <f t="shared" si="7"/>
        <v>0</v>
      </c>
      <c r="U19" s="1344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48">
        <v>45271</v>
      </c>
      <c r="F20" s="734">
        <f t="shared" si="0"/>
        <v>201.44</v>
      </c>
      <c r="G20" s="688" t="s">
        <v>723</v>
      </c>
      <c r="H20" s="689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1428"/>
      <c r="S20" s="1429"/>
      <c r="T20" s="1470">
        <f t="shared" si="7"/>
        <v>0</v>
      </c>
      <c r="U20" s="1344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48">
        <v>45272</v>
      </c>
      <c r="F21" s="734">
        <f t="shared" si="0"/>
        <v>236</v>
      </c>
      <c r="G21" s="688" t="s">
        <v>736</v>
      </c>
      <c r="H21" s="689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0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48">
        <v>45274</v>
      </c>
      <c r="F22" s="734">
        <f t="shared" si="0"/>
        <v>222.87</v>
      </c>
      <c r="G22" s="688" t="s">
        <v>753</v>
      </c>
      <c r="H22" s="689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0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3"/>
      <c r="F23" s="734">
        <f t="shared" si="0"/>
        <v>0</v>
      </c>
      <c r="G23" s="688"/>
      <c r="H23" s="689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0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3"/>
      <c r="F24" s="734">
        <f t="shared" si="0"/>
        <v>0</v>
      </c>
      <c r="G24" s="688"/>
      <c r="H24" s="689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0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3"/>
      <c r="F25" s="734">
        <f t="shared" si="0"/>
        <v>0</v>
      </c>
      <c r="G25" s="1450"/>
      <c r="H25" s="1459"/>
      <c r="I25" s="1470">
        <f t="shared" si="5"/>
        <v>227.00999999999965</v>
      </c>
      <c r="J25" s="1344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0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3"/>
      <c r="F26" s="734">
        <v>227.01</v>
      </c>
      <c r="G26" s="1450"/>
      <c r="H26" s="1459"/>
      <c r="I26" s="1470">
        <f t="shared" si="5"/>
        <v>-3.4106051316484809E-13</v>
      </c>
      <c r="J26" s="1344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0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3"/>
      <c r="F27" s="734">
        <f t="shared" si="0"/>
        <v>0</v>
      </c>
      <c r="G27" s="1450"/>
      <c r="H27" s="1459"/>
      <c r="I27" s="1470">
        <f t="shared" si="5"/>
        <v>-3.4106051316484809E-13</v>
      </c>
      <c r="J27" s="1344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0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28"/>
      <c r="H28" s="1429"/>
      <c r="I28" s="1470">
        <f t="shared" si="5"/>
        <v>-3.4106051316484809E-13</v>
      </c>
      <c r="J28" s="1344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0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82" t="s">
        <v>21</v>
      </c>
      <c r="E32" s="1583"/>
      <c r="F32" s="136">
        <f>G5-F30</f>
        <v>0</v>
      </c>
      <c r="M32" s="173"/>
      <c r="O32" s="1582" t="s">
        <v>21</v>
      </c>
      <c r="P32" s="1583"/>
      <c r="Q32" s="136">
        <f>R5-Q30</f>
        <v>0</v>
      </c>
    </row>
    <row r="33" spans="1:17" ht="15.75" thickBot="1" x14ac:dyDescent="0.3">
      <c r="A33" s="120"/>
      <c r="B33" s="71"/>
      <c r="D33" s="1075" t="s">
        <v>4</v>
      </c>
      <c r="E33" s="1076"/>
      <c r="F33" s="49">
        <v>0</v>
      </c>
      <c r="L33" s="120"/>
      <c r="M33" s="71"/>
      <c r="O33" s="1357" t="s">
        <v>4</v>
      </c>
      <c r="P33" s="1358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6" t="s">
        <v>367</v>
      </c>
      <c r="B1" s="1596"/>
      <c r="C1" s="1596"/>
      <c r="D1" s="1596"/>
      <c r="E1" s="1596"/>
      <c r="F1" s="1596"/>
      <c r="G1" s="15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98" t="s">
        <v>52</v>
      </c>
      <c r="B5" s="1597" t="s">
        <v>81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598"/>
      <c r="B6" s="1597"/>
      <c r="C6" s="213"/>
      <c r="D6" s="129"/>
      <c r="E6" s="76"/>
      <c r="F6" s="61"/>
      <c r="G6" s="47">
        <f>F33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69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763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30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779</v>
      </c>
      <c r="H11" s="69">
        <v>0</v>
      </c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28" si="3">D13</f>
        <v>0</v>
      </c>
      <c r="G13" s="1428"/>
      <c r="H13" s="1429"/>
      <c r="I13" s="1425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1428"/>
      <c r="H14" s="1429"/>
      <c r="I14" s="1425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1428"/>
      <c r="H15" s="1429"/>
      <c r="I15" s="1425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1428"/>
      <c r="H16" s="1429"/>
      <c r="I16" s="1425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1428"/>
      <c r="H17" s="1429"/>
      <c r="I17" s="1425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1428"/>
      <c r="H18" s="1429"/>
      <c r="I18" s="1425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16</v>
      </c>
      <c r="D33" s="6">
        <f>SUM(D9:D32)</f>
        <v>413.95000000000005</v>
      </c>
      <c r="F33" s="6">
        <f>SUM(F9:F32)</f>
        <v>413.95000000000005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591" t="s">
        <v>11</v>
      </c>
      <c r="D38" s="1592"/>
      <c r="E38" s="56">
        <f>E5+E6-F33+E7</f>
        <v>-5.6843418860808015E-14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9" sqref="I9:J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9" t="s">
        <v>381</v>
      </c>
      <c r="B1" s="1589"/>
      <c r="C1" s="1589"/>
      <c r="D1" s="1589"/>
      <c r="E1" s="1589"/>
      <c r="F1" s="1589"/>
      <c r="G1" s="158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91" t="s">
        <v>192</v>
      </c>
      <c r="B4" s="1695" t="s">
        <v>95</v>
      </c>
      <c r="C4" s="467"/>
      <c r="D4" s="638"/>
      <c r="E4" s="222"/>
      <c r="F4" s="223"/>
    </row>
    <row r="5" spans="1:10" ht="16.5" customHeight="1" thickBot="1" x14ac:dyDescent="0.3">
      <c r="A5" s="1691"/>
      <c r="B5" s="1697"/>
      <c r="C5" s="467">
        <v>210</v>
      </c>
      <c r="D5" s="638">
        <v>45297</v>
      </c>
      <c r="E5" s="632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2"/>
      <c r="B6" s="1053"/>
      <c r="C6" s="430"/>
      <c r="D6" s="129"/>
      <c r="E6" s="76"/>
      <c r="F6" s="61"/>
      <c r="I6" s="1683" t="s">
        <v>3</v>
      </c>
      <c r="J6" s="1678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4"/>
      <c r="J7" s="1679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8">
        <v>45297</v>
      </c>
      <c r="F8" s="870">
        <f>D8</f>
        <v>511.33</v>
      </c>
      <c r="G8" s="844" t="s">
        <v>991</v>
      </c>
      <c r="H8" s="831">
        <v>0</v>
      </c>
      <c r="I8" s="821">
        <f>E5+E4-F8+E6</f>
        <v>3334.48</v>
      </c>
      <c r="J8" s="1015">
        <f>F4+F5+F6-C8</f>
        <v>105</v>
      </c>
    </row>
    <row r="9" spans="1:10" x14ac:dyDescent="0.25">
      <c r="A9" s="182"/>
      <c r="B9" s="81"/>
      <c r="C9" s="15"/>
      <c r="D9" s="165">
        <v>0</v>
      </c>
      <c r="E9" s="1018"/>
      <c r="F9" s="870">
        <f t="shared" ref="F9:F30" si="0">D9</f>
        <v>0</v>
      </c>
      <c r="G9" s="844"/>
      <c r="H9" s="831"/>
      <c r="I9" s="554">
        <f>I8-F9</f>
        <v>3334.48</v>
      </c>
      <c r="J9" s="555">
        <f>J8-C9</f>
        <v>105</v>
      </c>
    </row>
    <row r="10" spans="1:10" x14ac:dyDescent="0.25">
      <c r="A10" s="171"/>
      <c r="B10" s="81"/>
      <c r="C10" s="15"/>
      <c r="D10" s="165">
        <v>0</v>
      </c>
      <c r="E10" s="1018"/>
      <c r="F10" s="870">
        <f t="shared" si="0"/>
        <v>0</v>
      </c>
      <c r="G10" s="844"/>
      <c r="H10" s="831"/>
      <c r="I10" s="821">
        <f t="shared" ref="I10:I28" si="1">I9-F10</f>
        <v>3334.48</v>
      </c>
      <c r="J10" s="1015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8"/>
      <c r="F11" s="870">
        <f t="shared" si="0"/>
        <v>0</v>
      </c>
      <c r="G11" s="844"/>
      <c r="H11" s="831"/>
      <c r="I11" s="821">
        <f t="shared" si="1"/>
        <v>3334.48</v>
      </c>
      <c r="J11" s="1015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8"/>
      <c r="F12" s="870">
        <f t="shared" si="0"/>
        <v>0</v>
      </c>
      <c r="G12" s="844"/>
      <c r="H12" s="831"/>
      <c r="I12" s="821">
        <f t="shared" si="1"/>
        <v>3334.48</v>
      </c>
      <c r="J12" s="1015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8"/>
      <c r="F13" s="870">
        <f t="shared" si="0"/>
        <v>0</v>
      </c>
      <c r="G13" s="844"/>
      <c r="H13" s="831"/>
      <c r="I13" s="821">
        <f t="shared" si="1"/>
        <v>3334.48</v>
      </c>
      <c r="J13" s="1015">
        <f t="shared" si="2"/>
        <v>105</v>
      </c>
    </row>
    <row r="14" spans="1:10" x14ac:dyDescent="0.25">
      <c r="B14" s="81"/>
      <c r="C14" s="15"/>
      <c r="D14" s="165">
        <v>0</v>
      </c>
      <c r="E14" s="1018"/>
      <c r="F14" s="870">
        <f t="shared" si="0"/>
        <v>0</v>
      </c>
      <c r="G14" s="844"/>
      <c r="H14" s="831"/>
      <c r="I14" s="821">
        <f t="shared" si="1"/>
        <v>3334.48</v>
      </c>
      <c r="J14" s="1015">
        <f t="shared" si="2"/>
        <v>105</v>
      </c>
    </row>
    <row r="15" spans="1:10" x14ac:dyDescent="0.25">
      <c r="B15" s="81"/>
      <c r="C15" s="15"/>
      <c r="D15" s="165">
        <v>0</v>
      </c>
      <c r="E15" s="1018"/>
      <c r="F15" s="870">
        <f t="shared" si="0"/>
        <v>0</v>
      </c>
      <c r="G15" s="844"/>
      <c r="H15" s="831"/>
      <c r="I15" s="821">
        <f t="shared" si="1"/>
        <v>3334.48</v>
      </c>
      <c r="J15" s="1015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8"/>
      <c r="F16" s="870">
        <f t="shared" si="0"/>
        <v>0</v>
      </c>
      <c r="G16" s="844"/>
      <c r="H16" s="831"/>
      <c r="I16" s="821">
        <f t="shared" si="1"/>
        <v>3334.48</v>
      </c>
      <c r="J16" s="1015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8"/>
      <c r="F17" s="870">
        <f t="shared" si="0"/>
        <v>0</v>
      </c>
      <c r="G17" s="1016"/>
      <c r="H17" s="831"/>
      <c r="I17" s="821">
        <f t="shared" si="1"/>
        <v>3334.48</v>
      </c>
      <c r="J17" s="1015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8"/>
      <c r="F18" s="870">
        <f t="shared" si="0"/>
        <v>0</v>
      </c>
      <c r="G18" s="844"/>
      <c r="H18" s="831"/>
      <c r="I18" s="821">
        <f t="shared" si="1"/>
        <v>3334.48</v>
      </c>
      <c r="J18" s="1015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8"/>
      <c r="F19" s="870">
        <f t="shared" si="0"/>
        <v>0</v>
      </c>
      <c r="G19" s="844"/>
      <c r="H19" s="831"/>
      <c r="I19" s="821">
        <f t="shared" si="1"/>
        <v>3334.48</v>
      </c>
      <c r="J19" s="1015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8"/>
      <c r="F20" s="870">
        <f t="shared" si="0"/>
        <v>0</v>
      </c>
      <c r="G20" s="844"/>
      <c r="H20" s="831"/>
      <c r="I20" s="821">
        <f t="shared" si="1"/>
        <v>3334.48</v>
      </c>
      <c r="J20" s="1015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8"/>
      <c r="F21" s="870">
        <f t="shared" si="0"/>
        <v>0</v>
      </c>
      <c r="G21" s="844"/>
      <c r="H21" s="831"/>
      <c r="I21" s="821">
        <f t="shared" si="1"/>
        <v>3334.48</v>
      </c>
      <c r="J21" s="1015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8"/>
      <c r="F22" s="870">
        <f t="shared" si="0"/>
        <v>0</v>
      </c>
      <c r="G22" s="844"/>
      <c r="H22" s="831"/>
      <c r="I22" s="821">
        <f t="shared" si="1"/>
        <v>3334.48</v>
      </c>
      <c r="J22" s="1015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8"/>
      <c r="F23" s="870">
        <f t="shared" si="0"/>
        <v>0</v>
      </c>
      <c r="G23" s="844"/>
      <c r="H23" s="831"/>
      <c r="I23" s="821">
        <f t="shared" si="1"/>
        <v>3334.48</v>
      </c>
      <c r="J23" s="1015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4"/>
      <c r="F24" s="870">
        <f t="shared" si="0"/>
        <v>0</v>
      </c>
      <c r="G24" s="844"/>
      <c r="H24" s="831"/>
      <c r="I24" s="821">
        <f t="shared" si="1"/>
        <v>3334.48</v>
      </c>
      <c r="J24" s="1015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4"/>
      <c r="F25" s="870">
        <f t="shared" si="0"/>
        <v>0</v>
      </c>
      <c r="G25" s="844"/>
      <c r="H25" s="831"/>
      <c r="I25" s="821">
        <f t="shared" si="1"/>
        <v>3334.48</v>
      </c>
      <c r="J25" s="1015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8"/>
      <c r="F26" s="870">
        <f t="shared" si="0"/>
        <v>0</v>
      </c>
      <c r="G26" s="844"/>
      <c r="H26" s="859"/>
      <c r="I26" s="821">
        <f t="shared" si="1"/>
        <v>3334.48</v>
      </c>
      <c r="J26" s="1015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8"/>
      <c r="F27" s="870">
        <f t="shared" si="0"/>
        <v>0</v>
      </c>
      <c r="G27" s="844"/>
      <c r="H27" s="859"/>
      <c r="I27" s="821">
        <f t="shared" si="1"/>
        <v>3334.48</v>
      </c>
      <c r="J27" s="1015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4" t="s">
        <v>11</v>
      </c>
      <c r="D33" s="1655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6"/>
      <c r="B1" s="1586"/>
      <c r="C1" s="1586"/>
      <c r="D1" s="1586"/>
      <c r="E1" s="1586"/>
      <c r="F1" s="1586"/>
      <c r="G1" s="158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93"/>
      <c r="B5" s="1617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593"/>
      <c r="B6" s="1698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82" t="s">
        <v>21</v>
      </c>
      <c r="E75" s="1583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F1" workbookViewId="0">
      <pane ySplit="8" topLeftCell="A9" activePane="bottomLeft" state="frozen"/>
      <selection pane="bottomLeft" activeCell="J37" sqref="J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96" t="s">
        <v>376</v>
      </c>
      <c r="B1" s="1596"/>
      <c r="C1" s="1596"/>
      <c r="D1" s="1596"/>
      <c r="E1" s="1596"/>
      <c r="F1" s="1596"/>
      <c r="G1" s="1596"/>
      <c r="H1" s="11">
        <v>1</v>
      </c>
      <c r="L1" s="1589" t="s">
        <v>381</v>
      </c>
      <c r="M1" s="1589"/>
      <c r="N1" s="1589"/>
      <c r="O1" s="1589"/>
      <c r="P1" s="1589"/>
      <c r="Q1" s="1589"/>
      <c r="R1" s="1589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4" t="s">
        <v>334</v>
      </c>
      <c r="D4" s="1175"/>
      <c r="E4" s="1176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601" t="s">
        <v>339</v>
      </c>
      <c r="B5" s="1699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601" t="s">
        <v>570</v>
      </c>
      <c r="M5" s="1598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601"/>
      <c r="B6" s="1699"/>
      <c r="C6" s="98"/>
      <c r="D6" s="215">
        <v>45233</v>
      </c>
      <c r="E6" s="101">
        <v>18522.05</v>
      </c>
      <c r="F6" s="71">
        <v>751</v>
      </c>
      <c r="L6" s="1601"/>
      <c r="M6" s="1598"/>
      <c r="N6" s="213"/>
      <c r="O6" s="129" t="s">
        <v>571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81">
        <v>332.85</v>
      </c>
      <c r="E9" s="1333">
        <v>45241</v>
      </c>
      <c r="F9" s="781">
        <f>D9</f>
        <v>332.85</v>
      </c>
      <c r="G9" s="708" t="s">
        <v>297</v>
      </c>
      <c r="H9" s="709">
        <v>58</v>
      </c>
      <c r="I9" s="76">
        <f>E6+E5+E4-F9+E7</f>
        <v>18189.2</v>
      </c>
      <c r="L9" s="78" t="s">
        <v>32</v>
      </c>
      <c r="M9" s="543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2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81">
        <v>221.55</v>
      </c>
      <c r="E10" s="1333">
        <v>45246</v>
      </c>
      <c r="F10" s="781">
        <f>D10</f>
        <v>221.55</v>
      </c>
      <c r="G10" s="708" t="s">
        <v>321</v>
      </c>
      <c r="H10" s="709">
        <v>0</v>
      </c>
      <c r="I10" s="76">
        <f>I9-F10</f>
        <v>17967.650000000001</v>
      </c>
      <c r="J10" s="1521" t="s">
        <v>355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81">
        <v>1335.42</v>
      </c>
      <c r="E11" s="1333">
        <v>45253</v>
      </c>
      <c r="F11" s="781">
        <f>D11</f>
        <v>1335.42</v>
      </c>
      <c r="G11" s="708" t="s">
        <v>354</v>
      </c>
      <c r="H11" s="709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5">
        <f t="shared" si="1"/>
        <v>676</v>
      </c>
      <c r="C12" s="1190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623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624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635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676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687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699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713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714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729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740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741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751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769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774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793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798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807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807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812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815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820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831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831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835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836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839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846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855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859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862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862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865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870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881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891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894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913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920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920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929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943</v>
      </c>
      <c r="B53" s="171">
        <f t="shared" si="1"/>
        <v>9</v>
      </c>
      <c r="C53" s="822">
        <v>0</v>
      </c>
      <c r="D53" s="67">
        <v>6</v>
      </c>
      <c r="E53" s="229">
        <v>45293</v>
      </c>
      <c r="F53" s="67">
        <f t="shared" si="5"/>
        <v>6</v>
      </c>
      <c r="G53" s="68" t="s">
        <v>942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5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8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67"/>
      <c r="E55" s="229"/>
      <c r="F55" s="67">
        <f t="shared" si="5"/>
        <v>0</v>
      </c>
      <c r="G55" s="68"/>
      <c r="H55" s="69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67"/>
      <c r="E56" s="229"/>
      <c r="F56" s="67">
        <f t="shared" si="5"/>
        <v>0</v>
      </c>
      <c r="G56" s="68"/>
      <c r="H56" s="69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67"/>
      <c r="E57" s="229"/>
      <c r="F57" s="67">
        <f t="shared" si="5"/>
        <v>0</v>
      </c>
      <c r="G57" s="68"/>
      <c r="H57" s="69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67"/>
      <c r="E58" s="229"/>
      <c r="F58" s="67">
        <f t="shared" si="5"/>
        <v>0</v>
      </c>
      <c r="G58" s="68"/>
      <c r="H58" s="69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67"/>
      <c r="E59" s="229"/>
      <c r="F59" s="67">
        <f t="shared" si="5"/>
        <v>0</v>
      </c>
      <c r="G59" s="68"/>
      <c r="H59" s="69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67"/>
      <c r="E60" s="229"/>
      <c r="F60" s="67">
        <f t="shared" si="5"/>
        <v>0</v>
      </c>
      <c r="G60" s="68"/>
      <c r="H60" s="69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67"/>
      <c r="E61" s="229"/>
      <c r="F61" s="67">
        <f t="shared" si="5"/>
        <v>0</v>
      </c>
      <c r="G61" s="68"/>
      <c r="H61" s="69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67"/>
      <c r="E62" s="229"/>
      <c r="F62" s="67">
        <f t="shared" si="5"/>
        <v>0</v>
      </c>
      <c r="G62" s="68"/>
      <c r="H62" s="69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67"/>
      <c r="E63" s="229"/>
      <c r="F63" s="67">
        <f t="shared" si="5"/>
        <v>0</v>
      </c>
      <c r="G63" s="68"/>
      <c r="H63" s="69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591" t="s">
        <v>11</v>
      </c>
      <c r="D70" s="1592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591" t="s">
        <v>11</v>
      </c>
      <c r="O93" s="1592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6"/>
      <c r="B1" s="1586"/>
      <c r="C1" s="1586"/>
      <c r="D1" s="1586"/>
      <c r="E1" s="1586"/>
      <c r="F1" s="1586"/>
      <c r="G1" s="158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3" t="s">
        <v>157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598" t="s">
        <v>158</v>
      </c>
      <c r="B5" s="1700" t="s">
        <v>133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598"/>
      <c r="B6" s="1700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700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0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70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8">
        <f t="shared" si="2"/>
        <v>0</v>
      </c>
      <c r="C20" s="990"/>
      <c r="D20" s="870"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8">
        <f t="shared" si="1"/>
        <v>0</v>
      </c>
      <c r="K20" s="803"/>
    </row>
    <row r="21" spans="1:11" x14ac:dyDescent="0.25">
      <c r="A21" s="73"/>
      <c r="B21" s="1048">
        <f t="shared" si="2"/>
        <v>0</v>
      </c>
      <c r="C21" s="990"/>
      <c r="D21" s="870"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8">
        <f t="shared" si="1"/>
        <v>0</v>
      </c>
      <c r="K21" s="803"/>
    </row>
    <row r="22" spans="1:11" x14ac:dyDescent="0.25">
      <c r="A22" s="73"/>
      <c r="B22" s="1048">
        <f t="shared" si="2"/>
        <v>0</v>
      </c>
      <c r="C22" s="990"/>
      <c r="D22" s="870"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8">
        <f t="shared" si="1"/>
        <v>0</v>
      </c>
      <c r="K22" s="803"/>
    </row>
    <row r="23" spans="1:11" x14ac:dyDescent="0.25">
      <c r="A23" s="19"/>
      <c r="B23" s="1048">
        <f t="shared" si="2"/>
        <v>0</v>
      </c>
      <c r="C23" s="825"/>
      <c r="D23" s="870">
        <v>0</v>
      </c>
      <c r="E23" s="820"/>
      <c r="F23" s="857">
        <f t="shared" si="0"/>
        <v>0</v>
      </c>
      <c r="G23" s="844"/>
      <c r="H23" s="859"/>
      <c r="I23" s="227">
        <f t="shared" si="4"/>
        <v>0</v>
      </c>
      <c r="J23" s="988">
        <f t="shared" si="1"/>
        <v>0</v>
      </c>
      <c r="K23" s="803"/>
    </row>
    <row r="24" spans="1:11" x14ac:dyDescent="0.25">
      <c r="A24" s="19"/>
      <c r="B24" s="1048">
        <f t="shared" si="2"/>
        <v>0</v>
      </c>
      <c r="C24" s="825"/>
      <c r="D24" s="870">
        <v>0</v>
      </c>
      <c r="E24" s="820"/>
      <c r="F24" s="857">
        <f t="shared" si="0"/>
        <v>0</v>
      </c>
      <c r="G24" s="844"/>
      <c r="H24" s="859"/>
      <c r="I24" s="227">
        <f t="shared" si="4"/>
        <v>0</v>
      </c>
      <c r="J24" s="988">
        <f t="shared" si="1"/>
        <v>0</v>
      </c>
      <c r="K24" s="803"/>
    </row>
    <row r="25" spans="1:11" x14ac:dyDescent="0.25">
      <c r="A25" s="19"/>
      <c r="B25" s="1048">
        <f t="shared" si="2"/>
        <v>0</v>
      </c>
      <c r="C25" s="825"/>
      <c r="D25" s="870">
        <v>0</v>
      </c>
      <c r="E25" s="820"/>
      <c r="F25" s="857">
        <f t="shared" si="0"/>
        <v>0</v>
      </c>
      <c r="G25" s="844"/>
      <c r="H25" s="859"/>
      <c r="I25" s="227">
        <f t="shared" si="4"/>
        <v>0</v>
      </c>
      <c r="J25" s="988">
        <f t="shared" si="1"/>
        <v>0</v>
      </c>
      <c r="K25" s="803"/>
    </row>
    <row r="26" spans="1:11" x14ac:dyDescent="0.25">
      <c r="A26" s="19"/>
      <c r="B26" s="1048">
        <f t="shared" si="2"/>
        <v>0</v>
      </c>
      <c r="C26" s="990"/>
      <c r="D26" s="870">
        <v>0</v>
      </c>
      <c r="E26" s="820"/>
      <c r="F26" s="857">
        <f t="shared" si="0"/>
        <v>0</v>
      </c>
      <c r="G26" s="844"/>
      <c r="H26" s="859"/>
      <c r="I26" s="227">
        <f t="shared" si="4"/>
        <v>0</v>
      </c>
      <c r="J26" s="988">
        <f t="shared" si="1"/>
        <v>0</v>
      </c>
      <c r="K26" s="803"/>
    </row>
    <row r="27" spans="1:11" x14ac:dyDescent="0.25">
      <c r="A27" s="19"/>
      <c r="B27" s="1048">
        <f t="shared" si="2"/>
        <v>0</v>
      </c>
      <c r="C27" s="990"/>
      <c r="D27" s="870">
        <v>0</v>
      </c>
      <c r="E27" s="820"/>
      <c r="F27" s="857">
        <f t="shared" si="0"/>
        <v>0</v>
      </c>
      <c r="G27" s="844"/>
      <c r="H27" s="859"/>
      <c r="I27" s="227">
        <f t="shared" si="4"/>
        <v>0</v>
      </c>
      <c r="J27" s="988">
        <f t="shared" si="1"/>
        <v>0</v>
      </c>
      <c r="K27" s="803"/>
    </row>
    <row r="28" spans="1:11" x14ac:dyDescent="0.25">
      <c r="A28" s="19"/>
      <c r="B28" s="1048">
        <f t="shared" si="2"/>
        <v>0</v>
      </c>
      <c r="C28" s="990"/>
      <c r="D28" s="870">
        <v>0</v>
      </c>
      <c r="E28" s="820"/>
      <c r="F28" s="857">
        <f t="shared" si="0"/>
        <v>0</v>
      </c>
      <c r="G28" s="844"/>
      <c r="H28" s="859"/>
      <c r="I28" s="227">
        <f t="shared" si="4"/>
        <v>0</v>
      </c>
      <c r="J28" s="988">
        <f t="shared" si="1"/>
        <v>0</v>
      </c>
      <c r="K28" s="803"/>
    </row>
    <row r="29" spans="1:11" x14ac:dyDescent="0.25">
      <c r="A29" s="19"/>
      <c r="B29" s="1048">
        <f t="shared" si="2"/>
        <v>0</v>
      </c>
      <c r="C29" s="990"/>
      <c r="D29" s="870">
        <v>0</v>
      </c>
      <c r="E29" s="820"/>
      <c r="F29" s="857">
        <f t="shared" si="0"/>
        <v>0</v>
      </c>
      <c r="G29" s="844"/>
      <c r="H29" s="859"/>
      <c r="I29" s="227">
        <f t="shared" si="4"/>
        <v>0</v>
      </c>
      <c r="J29" s="988">
        <f t="shared" si="1"/>
        <v>0</v>
      </c>
      <c r="K29" s="803"/>
    </row>
    <row r="30" spans="1:11" x14ac:dyDescent="0.25">
      <c r="A30" s="19"/>
      <c r="B30" s="1048">
        <f t="shared" si="2"/>
        <v>0</v>
      </c>
      <c r="C30" s="990"/>
      <c r="D30" s="870">
        <v>0</v>
      </c>
      <c r="E30" s="820"/>
      <c r="F30" s="857">
        <f t="shared" si="0"/>
        <v>0</v>
      </c>
      <c r="G30" s="844"/>
      <c r="H30" s="859"/>
      <c r="I30" s="227">
        <f t="shared" si="4"/>
        <v>0</v>
      </c>
      <c r="J30" s="988">
        <f t="shared" si="1"/>
        <v>0</v>
      </c>
      <c r="K30" s="803"/>
    </row>
    <row r="31" spans="1:11" x14ac:dyDescent="0.25">
      <c r="A31" s="19" t="s">
        <v>204</v>
      </c>
      <c r="B31" s="1048">
        <f t="shared" si="2"/>
        <v>0</v>
      </c>
      <c r="C31" s="990"/>
      <c r="D31" s="870">
        <v>0</v>
      </c>
      <c r="E31" s="820"/>
      <c r="F31" s="857">
        <f t="shared" si="0"/>
        <v>0</v>
      </c>
      <c r="G31" s="844"/>
      <c r="H31" s="859"/>
      <c r="I31" s="227">
        <f t="shared" si="4"/>
        <v>0</v>
      </c>
      <c r="J31" s="988">
        <f t="shared" si="1"/>
        <v>0</v>
      </c>
      <c r="K31" s="803"/>
    </row>
    <row r="32" spans="1:11" x14ac:dyDescent="0.25">
      <c r="A32" s="19"/>
      <c r="B32" s="1048">
        <f t="shared" si="2"/>
        <v>0</v>
      </c>
      <c r="C32" s="990"/>
      <c r="D32" s="870">
        <v>0</v>
      </c>
      <c r="E32" s="820"/>
      <c r="F32" s="857">
        <f t="shared" si="0"/>
        <v>0</v>
      </c>
      <c r="G32" s="844"/>
      <c r="H32" s="859"/>
      <c r="I32" s="227">
        <f t="shared" si="4"/>
        <v>0</v>
      </c>
      <c r="J32" s="988">
        <f t="shared" si="1"/>
        <v>0</v>
      </c>
      <c r="K32" s="803"/>
    </row>
    <row r="33" spans="1:11" x14ac:dyDescent="0.25">
      <c r="A33" s="19"/>
      <c r="B33" s="1048">
        <f t="shared" si="2"/>
        <v>0</v>
      </c>
      <c r="C33" s="990"/>
      <c r="D33" s="870">
        <v>0</v>
      </c>
      <c r="E33" s="820"/>
      <c r="F33" s="857">
        <f t="shared" si="0"/>
        <v>0</v>
      </c>
      <c r="G33" s="844"/>
      <c r="H33" s="859"/>
      <c r="I33" s="227">
        <f t="shared" si="4"/>
        <v>0</v>
      </c>
      <c r="J33" s="988">
        <f t="shared" si="1"/>
        <v>0</v>
      </c>
      <c r="K33" s="803"/>
    </row>
    <row r="34" spans="1:11" x14ac:dyDescent="0.25">
      <c r="A34" s="19"/>
      <c r="B34" s="1048">
        <f t="shared" si="2"/>
        <v>0</v>
      </c>
      <c r="C34" s="990"/>
      <c r="D34" s="870">
        <v>0</v>
      </c>
      <c r="E34" s="820"/>
      <c r="F34" s="857">
        <f t="shared" si="0"/>
        <v>0</v>
      </c>
      <c r="G34" s="844"/>
      <c r="H34" s="859"/>
      <c r="I34" s="227">
        <f t="shared" si="4"/>
        <v>0</v>
      </c>
      <c r="J34" s="988">
        <f t="shared" si="1"/>
        <v>0</v>
      </c>
      <c r="K34" s="803"/>
    </row>
    <row r="35" spans="1:11" x14ac:dyDescent="0.25">
      <c r="A35" s="19"/>
      <c r="B35" s="1048">
        <f t="shared" si="2"/>
        <v>0</v>
      </c>
      <c r="C35" s="990"/>
      <c r="D35" s="870">
        <v>0</v>
      </c>
      <c r="E35" s="820"/>
      <c r="F35" s="857">
        <f t="shared" si="0"/>
        <v>0</v>
      </c>
      <c r="G35" s="844"/>
      <c r="H35" s="859"/>
      <c r="I35" s="227">
        <f t="shared" si="4"/>
        <v>0</v>
      </c>
      <c r="J35" s="988">
        <f t="shared" si="1"/>
        <v>0</v>
      </c>
      <c r="K35" s="803"/>
    </row>
    <row r="36" spans="1:11" x14ac:dyDescent="0.25">
      <c r="A36" s="19"/>
      <c r="B36" s="1048">
        <f t="shared" si="2"/>
        <v>0</v>
      </c>
      <c r="C36" s="990"/>
      <c r="D36" s="870">
        <v>0</v>
      </c>
      <c r="E36" s="820"/>
      <c r="F36" s="857">
        <f t="shared" si="0"/>
        <v>0</v>
      </c>
      <c r="G36" s="844"/>
      <c r="H36" s="859"/>
      <c r="I36" s="227">
        <f t="shared" si="4"/>
        <v>0</v>
      </c>
      <c r="J36" s="988">
        <f t="shared" si="1"/>
        <v>0</v>
      </c>
      <c r="K36" s="803"/>
    </row>
    <row r="37" spans="1:11" x14ac:dyDescent="0.25">
      <c r="B37" s="1048">
        <f t="shared" si="2"/>
        <v>0</v>
      </c>
      <c r="C37" s="990"/>
      <c r="D37" s="870">
        <v>0</v>
      </c>
      <c r="E37" s="820"/>
      <c r="F37" s="857">
        <f t="shared" si="0"/>
        <v>0</v>
      </c>
      <c r="G37" s="844"/>
      <c r="H37" s="859"/>
      <c r="I37" s="227">
        <f t="shared" si="4"/>
        <v>0</v>
      </c>
      <c r="J37" s="988">
        <f t="shared" si="1"/>
        <v>0</v>
      </c>
      <c r="K37" s="803"/>
    </row>
    <row r="38" spans="1:11" ht="15.75" thickBot="1" x14ac:dyDescent="0.3">
      <c r="A38" s="116"/>
      <c r="B38" s="1105">
        <f t="shared" si="2"/>
        <v>0</v>
      </c>
      <c r="C38" s="1096"/>
      <c r="D38" s="1106">
        <v>0</v>
      </c>
      <c r="E38" s="1104"/>
      <c r="F38" s="1107">
        <f t="shared" si="0"/>
        <v>0</v>
      </c>
      <c r="G38" s="1099"/>
      <c r="H38" s="1100"/>
      <c r="I38" s="1108">
        <f t="shared" si="4"/>
        <v>0</v>
      </c>
      <c r="J38" s="1109">
        <f>SUM(J9:J37)</f>
        <v>0</v>
      </c>
      <c r="K38" s="80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82" t="s">
        <v>21</v>
      </c>
      <c r="E41" s="1583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68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701"/>
      <c r="B5" s="1702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669"/>
      <c r="B6" s="1703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10">
        <f t="shared" si="1"/>
        <v>0</v>
      </c>
      <c r="C21" s="1111"/>
      <c r="D21" s="1020"/>
      <c r="E21" s="1112"/>
      <c r="F21" s="1020">
        <f t="shared" si="0"/>
        <v>0</v>
      </c>
      <c r="G21" s="1113"/>
      <c r="H21" s="1114"/>
      <c r="I21" s="843">
        <f t="shared" si="3"/>
        <v>0</v>
      </c>
      <c r="J21" s="803"/>
    </row>
    <row r="22" spans="2:10" x14ac:dyDescent="0.25">
      <c r="B22" s="1110">
        <f t="shared" si="1"/>
        <v>0</v>
      </c>
      <c r="C22" s="1111"/>
      <c r="D22" s="1020"/>
      <c r="E22" s="1112"/>
      <c r="F22" s="1020">
        <f t="shared" si="0"/>
        <v>0</v>
      </c>
      <c r="G22" s="1113"/>
      <c r="H22" s="1114"/>
      <c r="I22" s="843">
        <f t="shared" si="3"/>
        <v>0</v>
      </c>
      <c r="J22" s="803"/>
    </row>
    <row r="23" spans="2:10" x14ac:dyDescent="0.25">
      <c r="B23" s="1110">
        <f t="shared" si="1"/>
        <v>0</v>
      </c>
      <c r="C23" s="1111"/>
      <c r="D23" s="1020"/>
      <c r="E23" s="1112"/>
      <c r="F23" s="1020">
        <f t="shared" si="0"/>
        <v>0</v>
      </c>
      <c r="G23" s="1113"/>
      <c r="H23" s="1114"/>
      <c r="I23" s="843">
        <f t="shared" si="3"/>
        <v>0</v>
      </c>
      <c r="J23" s="803"/>
    </row>
    <row r="24" spans="2:10" x14ac:dyDescent="0.25">
      <c r="B24" s="1110">
        <f t="shared" si="1"/>
        <v>0</v>
      </c>
      <c r="C24" s="1111"/>
      <c r="D24" s="1020"/>
      <c r="E24" s="1112"/>
      <c r="F24" s="1020">
        <f t="shared" si="0"/>
        <v>0</v>
      </c>
      <c r="G24" s="1113"/>
      <c r="H24" s="1114"/>
      <c r="I24" s="843">
        <f t="shared" si="3"/>
        <v>0</v>
      </c>
      <c r="J24" s="803"/>
    </row>
    <row r="25" spans="2:10" x14ac:dyDescent="0.25">
      <c r="B25" s="1110">
        <f t="shared" si="1"/>
        <v>0</v>
      </c>
      <c r="C25" s="1111"/>
      <c r="D25" s="1020"/>
      <c r="E25" s="1112"/>
      <c r="F25" s="1020">
        <f t="shared" si="0"/>
        <v>0</v>
      </c>
      <c r="G25" s="1113"/>
      <c r="H25" s="1114"/>
      <c r="I25" s="843">
        <f t="shared" si="3"/>
        <v>0</v>
      </c>
      <c r="J25" s="803"/>
    </row>
    <row r="26" spans="2:10" x14ac:dyDescent="0.25">
      <c r="B26" s="1110">
        <f t="shared" si="1"/>
        <v>0</v>
      </c>
      <c r="C26" s="1111"/>
      <c r="D26" s="1020"/>
      <c r="E26" s="1112"/>
      <c r="F26" s="1020">
        <f t="shared" si="0"/>
        <v>0</v>
      </c>
      <c r="G26" s="1113"/>
      <c r="H26" s="1114"/>
      <c r="I26" s="843">
        <f t="shared" si="3"/>
        <v>0</v>
      </c>
      <c r="J26" s="803"/>
    </row>
    <row r="27" spans="2:10" x14ac:dyDescent="0.25">
      <c r="B27" s="1110">
        <f t="shared" si="1"/>
        <v>0</v>
      </c>
      <c r="C27" s="1111"/>
      <c r="D27" s="1020"/>
      <c r="E27" s="1112"/>
      <c r="F27" s="1020">
        <f t="shared" si="0"/>
        <v>0</v>
      </c>
      <c r="G27" s="1113"/>
      <c r="H27" s="1114"/>
      <c r="I27" s="843">
        <f t="shared" si="3"/>
        <v>0</v>
      </c>
      <c r="J27" s="803"/>
    </row>
    <row r="28" spans="2:10" x14ac:dyDescent="0.25">
      <c r="B28" s="1110">
        <f t="shared" si="1"/>
        <v>0</v>
      </c>
      <c r="C28" s="1111"/>
      <c r="D28" s="1020"/>
      <c r="E28" s="1112"/>
      <c r="F28" s="1020">
        <f t="shared" si="0"/>
        <v>0</v>
      </c>
      <c r="G28" s="1113"/>
      <c r="H28" s="1114"/>
      <c r="I28" s="843">
        <f t="shared" si="3"/>
        <v>0</v>
      </c>
      <c r="J28" s="803"/>
    </row>
    <row r="29" spans="2:10" x14ac:dyDescent="0.25">
      <c r="B29" s="1110">
        <f t="shared" si="1"/>
        <v>0</v>
      </c>
      <c r="C29" s="1111"/>
      <c r="D29" s="1020"/>
      <c r="E29" s="1112"/>
      <c r="F29" s="1020">
        <f t="shared" si="0"/>
        <v>0</v>
      </c>
      <c r="G29" s="1113"/>
      <c r="H29" s="1114"/>
      <c r="I29" s="843">
        <f t="shared" si="3"/>
        <v>0</v>
      </c>
      <c r="J29" s="803"/>
    </row>
    <row r="30" spans="2:10" x14ac:dyDescent="0.25">
      <c r="B30" s="1110">
        <f t="shared" si="1"/>
        <v>0</v>
      </c>
      <c r="C30" s="1111"/>
      <c r="D30" s="1020"/>
      <c r="E30" s="1112"/>
      <c r="F30" s="1020">
        <f t="shared" si="0"/>
        <v>0</v>
      </c>
      <c r="G30" s="1113"/>
      <c r="H30" s="1114"/>
      <c r="I30" s="843">
        <f t="shared" si="3"/>
        <v>0</v>
      </c>
      <c r="J30" s="803"/>
    </row>
    <row r="31" spans="2:10" x14ac:dyDescent="0.25">
      <c r="B31" s="1110">
        <f t="shared" si="1"/>
        <v>0</v>
      </c>
      <c r="C31" s="1111"/>
      <c r="D31" s="1020"/>
      <c r="E31" s="1115"/>
      <c r="F31" s="1020">
        <f t="shared" si="0"/>
        <v>0</v>
      </c>
      <c r="G31" s="1113"/>
      <c r="H31" s="1114"/>
      <c r="I31" s="843">
        <f t="shared" si="3"/>
        <v>0</v>
      </c>
      <c r="J31" s="803"/>
    </row>
    <row r="32" spans="2:10" x14ac:dyDescent="0.25">
      <c r="B32" s="1110">
        <f t="shared" si="1"/>
        <v>0</v>
      </c>
      <c r="C32" s="1111"/>
      <c r="D32" s="1020"/>
      <c r="E32" s="1115"/>
      <c r="F32" s="1020">
        <f t="shared" si="0"/>
        <v>0</v>
      </c>
      <c r="G32" s="1113"/>
      <c r="H32" s="1114"/>
      <c r="I32" s="843">
        <f t="shared" si="3"/>
        <v>0</v>
      </c>
      <c r="J32" s="803"/>
    </row>
    <row r="33" spans="1:10" x14ac:dyDescent="0.25">
      <c r="B33" s="1110">
        <f t="shared" si="1"/>
        <v>0</v>
      </c>
      <c r="C33" s="1111"/>
      <c r="D33" s="1020"/>
      <c r="E33" s="1115"/>
      <c r="F33" s="1020">
        <f t="shared" si="0"/>
        <v>0</v>
      </c>
      <c r="G33" s="1113"/>
      <c r="H33" s="1114"/>
      <c r="I33" s="843">
        <f t="shared" si="3"/>
        <v>0</v>
      </c>
      <c r="J33" s="803"/>
    </row>
    <row r="34" spans="1:10" x14ac:dyDescent="0.25">
      <c r="B34" s="1110">
        <f t="shared" si="1"/>
        <v>0</v>
      </c>
      <c r="C34" s="1111"/>
      <c r="D34" s="1020"/>
      <c r="E34" s="1115"/>
      <c r="F34" s="1020">
        <f t="shared" si="0"/>
        <v>0</v>
      </c>
      <c r="G34" s="1113"/>
      <c r="H34" s="1114"/>
      <c r="I34" s="843">
        <f t="shared" si="3"/>
        <v>0</v>
      </c>
      <c r="J34" s="803"/>
    </row>
    <row r="35" spans="1:10" x14ac:dyDescent="0.25">
      <c r="B35" s="1110">
        <f t="shared" si="1"/>
        <v>0</v>
      </c>
      <c r="C35" s="1111"/>
      <c r="D35" s="1020"/>
      <c r="E35" s="1115"/>
      <c r="F35" s="1020">
        <f t="shared" si="0"/>
        <v>0</v>
      </c>
      <c r="G35" s="1113"/>
      <c r="H35" s="1114"/>
      <c r="I35" s="843">
        <f t="shared" si="3"/>
        <v>0</v>
      </c>
      <c r="J35" s="803"/>
    </row>
    <row r="36" spans="1:10" x14ac:dyDescent="0.25">
      <c r="B36" s="1110">
        <f t="shared" si="1"/>
        <v>0</v>
      </c>
      <c r="C36" s="1111"/>
      <c r="D36" s="1020"/>
      <c r="E36" s="1115"/>
      <c r="F36" s="1020">
        <f t="shared" si="0"/>
        <v>0</v>
      </c>
      <c r="G36" s="1113"/>
      <c r="H36" s="1114"/>
      <c r="I36" s="843">
        <f t="shared" si="3"/>
        <v>0</v>
      </c>
      <c r="J36" s="803"/>
    </row>
    <row r="37" spans="1:10" x14ac:dyDescent="0.25">
      <c r="B37" s="1110">
        <f t="shared" si="1"/>
        <v>0</v>
      </c>
      <c r="C37" s="1111"/>
      <c r="D37" s="1020"/>
      <c r="E37" s="1115"/>
      <c r="F37" s="1020">
        <f t="shared" si="0"/>
        <v>0</v>
      </c>
      <c r="G37" s="1113"/>
      <c r="H37" s="1114"/>
      <c r="I37" s="843">
        <f t="shared" si="3"/>
        <v>0</v>
      </c>
      <c r="J37" s="803"/>
    </row>
    <row r="38" spans="1:10" x14ac:dyDescent="0.25">
      <c r="B38" s="1110">
        <f t="shared" si="1"/>
        <v>0</v>
      </c>
      <c r="C38" s="1111"/>
      <c r="D38" s="1020"/>
      <c r="E38" s="1115"/>
      <c r="F38" s="1020">
        <f t="shared" si="0"/>
        <v>0</v>
      </c>
      <c r="G38" s="1113"/>
      <c r="H38" s="1114"/>
      <c r="I38" s="843">
        <f t="shared" si="3"/>
        <v>0</v>
      </c>
      <c r="J38" s="803"/>
    </row>
    <row r="39" spans="1:10" x14ac:dyDescent="0.25">
      <c r="B39" s="1110">
        <f t="shared" si="1"/>
        <v>0</v>
      </c>
      <c r="C39" s="1111"/>
      <c r="D39" s="1020"/>
      <c r="E39" s="1115"/>
      <c r="F39" s="1020">
        <f t="shared" si="0"/>
        <v>0</v>
      </c>
      <c r="G39" s="1113"/>
      <c r="H39" s="1114"/>
      <c r="I39" s="843">
        <f t="shared" si="3"/>
        <v>0</v>
      </c>
      <c r="J39" s="803"/>
    </row>
    <row r="40" spans="1:10" x14ac:dyDescent="0.25">
      <c r="A40" s="73"/>
      <c r="B40" s="1110">
        <f t="shared" si="1"/>
        <v>0</v>
      </c>
      <c r="C40" s="1111"/>
      <c r="D40" s="1020"/>
      <c r="E40" s="1115"/>
      <c r="F40" s="1020">
        <f t="shared" si="0"/>
        <v>0</v>
      </c>
      <c r="G40" s="1113"/>
      <c r="H40" s="1114"/>
      <c r="I40" s="843">
        <f t="shared" si="3"/>
        <v>0</v>
      </c>
      <c r="J40" s="803"/>
    </row>
    <row r="41" spans="1:10" x14ac:dyDescent="0.25">
      <c r="B41" s="1110">
        <f t="shared" si="1"/>
        <v>0</v>
      </c>
      <c r="C41" s="1111"/>
      <c r="D41" s="1020"/>
      <c r="E41" s="1115"/>
      <c r="F41" s="1020">
        <f t="shared" si="0"/>
        <v>0</v>
      </c>
      <c r="G41" s="1113"/>
      <c r="H41" s="1114"/>
      <c r="I41" s="843">
        <f t="shared" si="3"/>
        <v>0</v>
      </c>
      <c r="J41" s="803"/>
    </row>
    <row r="42" spans="1:10" x14ac:dyDescent="0.25">
      <c r="B42" s="1110">
        <f t="shared" si="1"/>
        <v>0</v>
      </c>
      <c r="C42" s="1111"/>
      <c r="D42" s="1020"/>
      <c r="E42" s="1115"/>
      <c r="F42" s="1020">
        <f t="shared" si="0"/>
        <v>0</v>
      </c>
      <c r="G42" s="1113"/>
      <c r="H42" s="1114"/>
      <c r="I42" s="843">
        <f t="shared" si="3"/>
        <v>0</v>
      </c>
      <c r="J42" s="803"/>
    </row>
    <row r="43" spans="1:10" x14ac:dyDescent="0.25">
      <c r="B43" s="1110">
        <f t="shared" si="1"/>
        <v>0</v>
      </c>
      <c r="C43" s="1111"/>
      <c r="D43" s="1020"/>
      <c r="E43" s="1115"/>
      <c r="F43" s="1020">
        <f t="shared" si="0"/>
        <v>0</v>
      </c>
      <c r="G43" s="1113"/>
      <c r="H43" s="1114"/>
      <c r="I43" s="843">
        <f t="shared" si="3"/>
        <v>0</v>
      </c>
      <c r="J43" s="803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04" t="s">
        <v>78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705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10" ht="15.75" thickTop="1" x14ac:dyDescent="0.25">
      <c r="A8" s="54"/>
      <c r="B8" s="367">
        <f>F4+F5+F6-C8</f>
        <v>0</v>
      </c>
      <c r="C8" s="1116"/>
      <c r="D8" s="1020"/>
      <c r="E8" s="820"/>
      <c r="F8" s="857">
        <f t="shared" ref="F8:F28" si="0">D8</f>
        <v>0</v>
      </c>
      <c r="G8" s="1021"/>
      <c r="H8" s="227"/>
      <c r="I8" s="843">
        <f>E4+E5+E6-F8</f>
        <v>0</v>
      </c>
      <c r="J8" s="803"/>
    </row>
    <row r="9" spans="1:10" x14ac:dyDescent="0.25">
      <c r="A9" s="73"/>
      <c r="B9" s="1010">
        <f>B8-C9</f>
        <v>0</v>
      </c>
      <c r="C9" s="1116"/>
      <c r="D9" s="1020"/>
      <c r="E9" s="820"/>
      <c r="F9" s="857">
        <f t="shared" si="0"/>
        <v>0</v>
      </c>
      <c r="G9" s="1021"/>
      <c r="H9" s="227"/>
      <c r="I9" s="843">
        <f>I8-F9</f>
        <v>0</v>
      </c>
      <c r="J9" s="803"/>
    </row>
    <row r="10" spans="1:10" x14ac:dyDescent="0.25">
      <c r="A10" s="73"/>
      <c r="B10" s="1010">
        <f t="shared" ref="B10:B28" si="1">B9-C10</f>
        <v>0</v>
      </c>
      <c r="C10" s="1022"/>
      <c r="D10" s="1020"/>
      <c r="E10" s="820"/>
      <c r="F10" s="857">
        <f t="shared" si="0"/>
        <v>0</v>
      </c>
      <c r="G10" s="1021"/>
      <c r="H10" s="227"/>
      <c r="I10" s="843">
        <f t="shared" ref="I10:I28" si="2">I9-F10</f>
        <v>0</v>
      </c>
      <c r="J10" s="803"/>
    </row>
    <row r="11" spans="1:10" x14ac:dyDescent="0.25">
      <c r="A11" s="54"/>
      <c r="B11" s="1010">
        <f t="shared" si="1"/>
        <v>0</v>
      </c>
      <c r="C11" s="1022"/>
      <c r="D11" s="1020"/>
      <c r="E11" s="820"/>
      <c r="F11" s="857">
        <f t="shared" si="0"/>
        <v>0</v>
      </c>
      <c r="G11" s="1021"/>
      <c r="H11" s="227"/>
      <c r="I11" s="843">
        <f t="shared" si="2"/>
        <v>0</v>
      </c>
      <c r="J11" s="803"/>
    </row>
    <row r="12" spans="1:10" x14ac:dyDescent="0.25">
      <c r="A12" s="73"/>
      <c r="B12" s="1010">
        <f t="shared" si="1"/>
        <v>0</v>
      </c>
      <c r="C12" s="1022"/>
      <c r="D12" s="1020"/>
      <c r="E12" s="820"/>
      <c r="F12" s="857">
        <f t="shared" si="0"/>
        <v>0</v>
      </c>
      <c r="G12" s="1021"/>
      <c r="H12" s="227"/>
      <c r="I12" s="843">
        <f t="shared" si="2"/>
        <v>0</v>
      </c>
      <c r="J12" s="803"/>
    </row>
    <row r="13" spans="1:10" x14ac:dyDescent="0.25">
      <c r="A13" s="73"/>
      <c r="B13" s="1010">
        <f t="shared" si="1"/>
        <v>0</v>
      </c>
      <c r="C13" s="1022"/>
      <c r="D13" s="1020"/>
      <c r="E13" s="820"/>
      <c r="F13" s="857">
        <f t="shared" si="0"/>
        <v>0</v>
      </c>
      <c r="G13" s="1021"/>
      <c r="H13" s="227"/>
      <c r="I13" s="843">
        <f t="shared" si="2"/>
        <v>0</v>
      </c>
      <c r="J13" s="803"/>
    </row>
    <row r="14" spans="1:10" x14ac:dyDescent="0.25">
      <c r="B14" s="1010">
        <f t="shared" si="1"/>
        <v>0</v>
      </c>
      <c r="C14" s="1022"/>
      <c r="D14" s="1020"/>
      <c r="E14" s="820"/>
      <c r="F14" s="857">
        <f t="shared" si="0"/>
        <v>0</v>
      </c>
      <c r="G14" s="1021"/>
      <c r="H14" s="227"/>
      <c r="I14" s="843">
        <f t="shared" si="2"/>
        <v>0</v>
      </c>
      <c r="J14" s="803"/>
    </row>
    <row r="15" spans="1:10" x14ac:dyDescent="0.25">
      <c r="B15" s="1010">
        <f t="shared" si="1"/>
        <v>0</v>
      </c>
      <c r="C15" s="1022"/>
      <c r="D15" s="1020"/>
      <c r="E15" s="820"/>
      <c r="F15" s="857">
        <f t="shared" si="0"/>
        <v>0</v>
      </c>
      <c r="G15" s="1021"/>
      <c r="H15" s="227"/>
      <c r="I15" s="843">
        <f t="shared" si="2"/>
        <v>0</v>
      </c>
      <c r="J15" s="803"/>
    </row>
    <row r="16" spans="1:10" x14ac:dyDescent="0.25">
      <c r="B16" s="1010">
        <f t="shared" si="1"/>
        <v>0</v>
      </c>
      <c r="C16" s="1022"/>
      <c r="D16" s="1020"/>
      <c r="E16" s="820"/>
      <c r="F16" s="857">
        <f t="shared" si="0"/>
        <v>0</v>
      </c>
      <c r="G16" s="1021"/>
      <c r="H16" s="227"/>
      <c r="I16" s="843">
        <f t="shared" si="2"/>
        <v>0</v>
      </c>
      <c r="J16" s="803"/>
    </row>
    <row r="17" spans="1:10" x14ac:dyDescent="0.25">
      <c r="B17" s="1010">
        <f t="shared" si="1"/>
        <v>0</v>
      </c>
      <c r="C17" s="1022"/>
      <c r="D17" s="1020"/>
      <c r="E17" s="820"/>
      <c r="F17" s="857">
        <f t="shared" si="0"/>
        <v>0</v>
      </c>
      <c r="G17" s="1021"/>
      <c r="H17" s="227"/>
      <c r="I17" s="843">
        <f t="shared" si="2"/>
        <v>0</v>
      </c>
      <c r="J17" s="803"/>
    </row>
    <row r="18" spans="1:10" x14ac:dyDescent="0.25">
      <c r="B18" s="1010">
        <f t="shared" si="1"/>
        <v>0</v>
      </c>
      <c r="C18" s="1022"/>
      <c r="D18" s="1020"/>
      <c r="E18" s="820"/>
      <c r="F18" s="857">
        <f t="shared" si="0"/>
        <v>0</v>
      </c>
      <c r="G18" s="1021"/>
      <c r="H18" s="227"/>
      <c r="I18" s="843">
        <f t="shared" si="2"/>
        <v>0</v>
      </c>
      <c r="J18" s="803"/>
    </row>
    <row r="19" spans="1:10" x14ac:dyDescent="0.25">
      <c r="B19" s="1010">
        <f t="shared" si="1"/>
        <v>0</v>
      </c>
      <c r="C19" s="1022"/>
      <c r="D19" s="1020"/>
      <c r="E19" s="820"/>
      <c r="F19" s="857">
        <f t="shared" si="0"/>
        <v>0</v>
      </c>
      <c r="G19" s="1021"/>
      <c r="H19" s="227"/>
      <c r="I19" s="843">
        <f t="shared" si="2"/>
        <v>0</v>
      </c>
      <c r="J19" s="803"/>
    </row>
    <row r="20" spans="1:10" x14ac:dyDescent="0.25">
      <c r="B20" s="1010">
        <f t="shared" si="1"/>
        <v>0</v>
      </c>
      <c r="C20" s="1022"/>
      <c r="D20" s="1020"/>
      <c r="E20" s="820"/>
      <c r="F20" s="857">
        <f t="shared" si="0"/>
        <v>0</v>
      </c>
      <c r="G20" s="1021"/>
      <c r="H20" s="227"/>
      <c r="I20" s="843">
        <f t="shared" si="2"/>
        <v>0</v>
      </c>
      <c r="J20" s="803"/>
    </row>
    <row r="21" spans="1:10" x14ac:dyDescent="0.25">
      <c r="B21" s="1010">
        <f t="shared" si="1"/>
        <v>0</v>
      </c>
      <c r="C21" s="1022"/>
      <c r="D21" s="1020"/>
      <c r="E21" s="820"/>
      <c r="F21" s="857">
        <f t="shared" si="0"/>
        <v>0</v>
      </c>
      <c r="G21" s="1021"/>
      <c r="H21" s="1023"/>
      <c r="I21" s="843">
        <f t="shared" si="2"/>
        <v>0</v>
      </c>
      <c r="J21" s="803"/>
    </row>
    <row r="22" spans="1:10" x14ac:dyDescent="0.25">
      <c r="B22" s="1010">
        <f t="shared" si="1"/>
        <v>0</v>
      </c>
      <c r="C22" s="1022"/>
      <c r="D22" s="1020"/>
      <c r="E22" s="820"/>
      <c r="F22" s="857">
        <f t="shared" si="0"/>
        <v>0</v>
      </c>
      <c r="G22" s="1021"/>
      <c r="H22" s="1023"/>
      <c r="I22" s="843">
        <f t="shared" si="2"/>
        <v>0</v>
      </c>
      <c r="J22" s="803"/>
    </row>
    <row r="23" spans="1:10" x14ac:dyDescent="0.25">
      <c r="B23" s="1010">
        <f t="shared" si="1"/>
        <v>0</v>
      </c>
      <c r="C23" s="1022"/>
      <c r="D23" s="1020"/>
      <c r="E23" s="820"/>
      <c r="F23" s="857">
        <f t="shared" si="0"/>
        <v>0</v>
      </c>
      <c r="G23" s="1021"/>
      <c r="H23" s="1023"/>
      <c r="I23" s="843">
        <f t="shared" si="2"/>
        <v>0</v>
      </c>
      <c r="J23" s="803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6"/>
      <c r="E29" s="595"/>
      <c r="F29" s="389"/>
      <c r="G29" s="651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9" t="s">
        <v>244</v>
      </c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4"/>
      <c r="C4" s="98"/>
      <c r="D4" s="130"/>
      <c r="E4" s="84"/>
      <c r="F4" s="71"/>
      <c r="G4" s="221"/>
    </row>
    <row r="5" spans="1:9" x14ac:dyDescent="0.25">
      <c r="A5" s="1593" t="s">
        <v>255</v>
      </c>
      <c r="B5" s="170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9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1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4" t="s">
        <v>135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705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9" ht="15.75" thickTop="1" x14ac:dyDescent="0.25">
      <c r="A8" s="54"/>
      <c r="B8" s="367">
        <f>F4+F5+F6-C8</f>
        <v>0</v>
      </c>
      <c r="C8" s="654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4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6"/>
      <c r="E29" s="595"/>
      <c r="F29" s="389"/>
      <c r="G29" s="651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P13" sqref="P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6" t="s">
        <v>379</v>
      </c>
      <c r="B1" s="1596"/>
      <c r="C1" s="1596"/>
      <c r="D1" s="1596"/>
      <c r="E1" s="1596"/>
      <c r="F1" s="1596"/>
      <c r="G1" s="1596"/>
      <c r="H1" s="95">
        <v>1</v>
      </c>
      <c r="L1" s="1589" t="s">
        <v>381</v>
      </c>
      <c r="M1" s="1589"/>
      <c r="N1" s="1589"/>
      <c r="O1" s="1589"/>
      <c r="P1" s="1589"/>
      <c r="Q1" s="1589"/>
      <c r="R1" s="1589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4"/>
      <c r="B4" s="1054"/>
      <c r="C4" s="467">
        <v>124</v>
      </c>
      <c r="D4" s="113">
        <v>45223</v>
      </c>
      <c r="E4" s="139">
        <v>625.01</v>
      </c>
      <c r="F4" s="224">
        <v>21</v>
      </c>
      <c r="L4" s="1024"/>
      <c r="M4" s="1054"/>
      <c r="N4" s="467"/>
      <c r="O4" s="113"/>
      <c r="P4" s="139"/>
      <c r="Q4" s="224"/>
    </row>
    <row r="5" spans="1:21" ht="15.75" customHeight="1" thickBot="1" x14ac:dyDescent="0.3">
      <c r="A5" s="1706" t="s">
        <v>160</v>
      </c>
      <c r="B5" s="1708" t="s">
        <v>120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706" t="s">
        <v>192</v>
      </c>
      <c r="M5" s="1708" t="s">
        <v>120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707"/>
      <c r="B6" s="1709"/>
      <c r="C6" s="209"/>
      <c r="D6" s="113"/>
      <c r="E6" s="139"/>
      <c r="F6" s="224"/>
      <c r="I6" s="1683" t="s">
        <v>3</v>
      </c>
      <c r="J6" s="1678" t="s">
        <v>4</v>
      </c>
      <c r="L6" s="1707"/>
      <c r="M6" s="1709"/>
      <c r="N6" s="209"/>
      <c r="O6" s="113"/>
      <c r="P6" s="139"/>
      <c r="Q6" s="224"/>
      <c r="T6" s="1683" t="s">
        <v>3</v>
      </c>
      <c r="U6" s="167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4"/>
      <c r="J7" s="1679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84"/>
      <c r="U7" s="1679"/>
    </row>
    <row r="8" spans="1:21" ht="15.75" thickTop="1" x14ac:dyDescent="0.25">
      <c r="A8" s="78" t="s">
        <v>32</v>
      </c>
      <c r="B8" s="81"/>
      <c r="C8" s="15"/>
      <c r="D8" s="1019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5"/>
      <c r="N8" s="990"/>
      <c r="O8" s="1014">
        <v>0</v>
      </c>
      <c r="P8" s="1018"/>
      <c r="Q8" s="870">
        <f t="shared" ref="Q8:Q13" si="1">O8</f>
        <v>0</v>
      </c>
      <c r="R8" s="844"/>
      <c r="S8" s="831"/>
      <c r="T8" s="554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274</v>
      </c>
      <c r="H9" s="123">
        <v>0</v>
      </c>
      <c r="I9" s="194">
        <f>I8-F9</f>
        <v>474.76</v>
      </c>
      <c r="J9" s="122">
        <f>J8-C9</f>
        <v>16</v>
      </c>
      <c r="L9" s="182"/>
      <c r="M9" s="1055"/>
      <c r="N9" s="990"/>
      <c r="O9" s="1014">
        <v>0</v>
      </c>
      <c r="P9" s="1018"/>
      <c r="Q9" s="870">
        <f t="shared" si="1"/>
        <v>0</v>
      </c>
      <c r="R9" s="844"/>
      <c r="S9" s="831"/>
      <c r="T9" s="821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329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5"/>
      <c r="N10" s="990"/>
      <c r="O10" s="1014">
        <v>0</v>
      </c>
      <c r="P10" s="1018"/>
      <c r="Q10" s="870">
        <f t="shared" si="1"/>
        <v>0</v>
      </c>
      <c r="R10" s="844"/>
      <c r="S10" s="831"/>
      <c r="T10" s="821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346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5"/>
      <c r="N11" s="990"/>
      <c r="O11" s="1014">
        <v>0</v>
      </c>
      <c r="P11" s="1018"/>
      <c r="Q11" s="870">
        <f t="shared" si="1"/>
        <v>0</v>
      </c>
      <c r="R11" s="844"/>
      <c r="S11" s="831"/>
      <c r="T11" s="821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0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5"/>
      <c r="N12" s="990"/>
      <c r="O12" s="1014">
        <v>0</v>
      </c>
      <c r="P12" s="1018"/>
      <c r="Q12" s="870">
        <f t="shared" si="1"/>
        <v>0</v>
      </c>
      <c r="R12" s="844"/>
      <c r="S12" s="831"/>
      <c r="T12" s="821">
        <f t="shared" si="4"/>
        <v>541.46</v>
      </c>
      <c r="U12" s="1015">
        <f t="shared" si="5"/>
        <v>23</v>
      </c>
    </row>
    <row r="13" spans="1:21" x14ac:dyDescent="0.25">
      <c r="A13" s="71"/>
      <c r="B13" s="81"/>
      <c r="C13" s="15">
        <v>6</v>
      </c>
      <c r="D13" s="1445">
        <v>176.35</v>
      </c>
      <c r="E13" s="1446">
        <v>45266</v>
      </c>
      <c r="F13" s="556">
        <f t="shared" si="0"/>
        <v>176.35</v>
      </c>
      <c r="G13" s="688" t="s">
        <v>688</v>
      </c>
      <c r="H13" s="1447">
        <v>0</v>
      </c>
      <c r="I13" s="194">
        <f t="shared" si="2"/>
        <v>9.0000000000003411E-2</v>
      </c>
      <c r="J13" s="122">
        <f t="shared" si="3"/>
        <v>0</v>
      </c>
      <c r="L13" s="71"/>
      <c r="M13" s="1055"/>
      <c r="N13" s="990"/>
      <c r="O13" s="1014">
        <v>0</v>
      </c>
      <c r="P13" s="858"/>
      <c r="Q13" s="870">
        <f t="shared" si="1"/>
        <v>0</v>
      </c>
      <c r="R13" s="844"/>
      <c r="S13" s="831"/>
      <c r="T13" s="821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45">
        <v>0</v>
      </c>
      <c r="E14" s="1446"/>
      <c r="F14" s="556">
        <f>D14</f>
        <v>0</v>
      </c>
      <c r="G14" s="688"/>
      <c r="H14" s="1447"/>
      <c r="I14" s="194">
        <f t="shared" si="2"/>
        <v>9.0000000000003411E-2</v>
      </c>
      <c r="J14" s="122">
        <f t="shared" si="3"/>
        <v>0</v>
      </c>
      <c r="M14" s="1055"/>
      <c r="N14" s="990"/>
      <c r="O14" s="1014">
        <v>0</v>
      </c>
      <c r="P14" s="858"/>
      <c r="Q14" s="870">
        <f>O14</f>
        <v>0</v>
      </c>
      <c r="R14" s="844"/>
      <c r="S14" s="831"/>
      <c r="T14" s="821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45">
        <v>0</v>
      </c>
      <c r="E15" s="1446"/>
      <c r="F15" s="1449">
        <f>D15</f>
        <v>0</v>
      </c>
      <c r="G15" s="1450"/>
      <c r="H15" s="1451"/>
      <c r="I15" s="1452">
        <f t="shared" si="2"/>
        <v>9.0000000000003411E-2</v>
      </c>
      <c r="J15" s="1453">
        <f t="shared" si="3"/>
        <v>0</v>
      </c>
      <c r="M15" s="1055"/>
      <c r="N15" s="990"/>
      <c r="O15" s="1014">
        <v>0</v>
      </c>
      <c r="P15" s="858"/>
      <c r="Q15" s="870">
        <f>O15</f>
        <v>0</v>
      </c>
      <c r="R15" s="844"/>
      <c r="S15" s="831"/>
      <c r="T15" s="821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45">
        <v>0</v>
      </c>
      <c r="E16" s="1448"/>
      <c r="F16" s="1449">
        <f>D16</f>
        <v>0</v>
      </c>
      <c r="G16" s="1450"/>
      <c r="H16" s="1451"/>
      <c r="I16" s="1452">
        <f t="shared" si="2"/>
        <v>9.0000000000003411E-2</v>
      </c>
      <c r="J16" s="1453">
        <f t="shared" si="3"/>
        <v>0</v>
      </c>
      <c r="L16" s="79"/>
      <c r="M16" s="1055"/>
      <c r="N16" s="990"/>
      <c r="O16" s="1014">
        <v>0</v>
      </c>
      <c r="P16" s="804"/>
      <c r="Q16" s="870">
        <f>O16</f>
        <v>0</v>
      </c>
      <c r="R16" s="844"/>
      <c r="S16" s="831"/>
      <c r="T16" s="821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45">
        <v>0</v>
      </c>
      <c r="E17" s="1448"/>
      <c r="F17" s="1449">
        <f t="shared" ref="F17:F29" si="6">D17</f>
        <v>0</v>
      </c>
      <c r="G17" s="1454"/>
      <c r="H17" s="1451"/>
      <c r="I17" s="1452">
        <f t="shared" si="2"/>
        <v>9.0000000000003411E-2</v>
      </c>
      <c r="J17" s="1453">
        <f t="shared" si="3"/>
        <v>0</v>
      </c>
      <c r="L17" s="81"/>
      <c r="M17" s="1055"/>
      <c r="N17" s="990"/>
      <c r="O17" s="1014">
        <v>0</v>
      </c>
      <c r="P17" s="804"/>
      <c r="Q17" s="870">
        <f t="shared" ref="Q17:Q29" si="7">O17</f>
        <v>0</v>
      </c>
      <c r="R17" s="1016"/>
      <c r="S17" s="831"/>
      <c r="T17" s="821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45">
        <v>0</v>
      </c>
      <c r="E18" s="1448"/>
      <c r="F18" s="1449">
        <f t="shared" si="6"/>
        <v>0</v>
      </c>
      <c r="G18" s="1450"/>
      <c r="H18" s="1451"/>
      <c r="I18" s="1452">
        <f t="shared" si="2"/>
        <v>9.0000000000003411E-2</v>
      </c>
      <c r="J18" s="1453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54" t="s">
        <v>11</v>
      </c>
      <c r="D33" s="1655"/>
      <c r="E33" s="140">
        <f>E5+E4+E6+-F30</f>
        <v>9.0000000000031832E-2</v>
      </c>
      <c r="L33" s="47"/>
      <c r="N33" s="1654" t="s">
        <v>11</v>
      </c>
      <c r="O33" s="1655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04" t="s">
        <v>253</v>
      </c>
      <c r="C4" s="98"/>
      <c r="D4" s="130"/>
      <c r="E4" s="84"/>
      <c r="F4" s="71"/>
      <c r="G4" s="221"/>
    </row>
    <row r="5" spans="1:11" x14ac:dyDescent="0.25">
      <c r="A5" s="1598" t="s">
        <v>52</v>
      </c>
      <c r="B5" s="170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98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8"/>
      <c r="F10" s="857">
        <f t="shared" si="0"/>
        <v>0</v>
      </c>
      <c r="G10" s="865"/>
      <c r="H10" s="859"/>
      <c r="I10" s="843">
        <f t="shared" ref="I10:I27" si="1">I9-D10</f>
        <v>0</v>
      </c>
      <c r="J10" s="803"/>
      <c r="K10" s="803"/>
    </row>
    <row r="11" spans="1:11" x14ac:dyDescent="0.25">
      <c r="A11" s="54"/>
      <c r="B11" s="2"/>
      <c r="C11" s="15"/>
      <c r="D11" s="389"/>
      <c r="E11" s="858"/>
      <c r="F11" s="857">
        <f t="shared" si="0"/>
        <v>0</v>
      </c>
      <c r="G11" s="865"/>
      <c r="H11" s="859"/>
      <c r="I11" s="843">
        <f t="shared" si="1"/>
        <v>0</v>
      </c>
      <c r="J11" s="803"/>
      <c r="K11" s="803"/>
    </row>
    <row r="12" spans="1:11" x14ac:dyDescent="0.25">
      <c r="A12" s="73"/>
      <c r="B12" s="2"/>
      <c r="C12" s="15"/>
      <c r="D12" s="389"/>
      <c r="E12" s="858"/>
      <c r="F12" s="857">
        <f t="shared" si="0"/>
        <v>0</v>
      </c>
      <c r="G12" s="865"/>
      <c r="H12" s="859"/>
      <c r="I12" s="843">
        <f t="shared" si="1"/>
        <v>0</v>
      </c>
      <c r="J12" s="803"/>
      <c r="K12" s="803"/>
    </row>
    <row r="13" spans="1:11" x14ac:dyDescent="0.25">
      <c r="A13" s="73"/>
      <c r="B13" s="2"/>
      <c r="C13" s="15"/>
      <c r="D13" s="389"/>
      <c r="E13" s="858"/>
      <c r="F13" s="857">
        <f t="shared" si="0"/>
        <v>0</v>
      </c>
      <c r="G13" s="865"/>
      <c r="H13" s="859"/>
      <c r="I13" s="843">
        <f t="shared" si="1"/>
        <v>0</v>
      </c>
      <c r="J13" s="803"/>
      <c r="K13" s="803"/>
    </row>
    <row r="14" spans="1:11" x14ac:dyDescent="0.25">
      <c r="B14" s="2"/>
      <c r="C14" s="15"/>
      <c r="D14" s="389"/>
      <c r="E14" s="858"/>
      <c r="F14" s="857">
        <f t="shared" si="0"/>
        <v>0</v>
      </c>
      <c r="G14" s="865"/>
      <c r="H14" s="859"/>
      <c r="I14" s="843">
        <f t="shared" si="1"/>
        <v>0</v>
      </c>
      <c r="J14" s="803"/>
      <c r="K14" s="803"/>
    </row>
    <row r="15" spans="1:11" x14ac:dyDescent="0.25">
      <c r="B15" s="2"/>
      <c r="C15" s="15"/>
      <c r="D15" s="389"/>
      <c r="E15" s="858"/>
      <c r="F15" s="857">
        <f t="shared" si="0"/>
        <v>0</v>
      </c>
      <c r="G15" s="865"/>
      <c r="H15" s="859"/>
      <c r="I15" s="843">
        <f t="shared" si="1"/>
        <v>0</v>
      </c>
      <c r="J15" s="803"/>
      <c r="K15" s="803"/>
    </row>
    <row r="16" spans="1:11" x14ac:dyDescent="0.25">
      <c r="B16" s="2"/>
      <c r="C16" s="15"/>
      <c r="D16" s="389"/>
      <c r="E16" s="1196"/>
      <c r="F16" s="857">
        <f t="shared" si="0"/>
        <v>0</v>
      </c>
      <c r="G16" s="865"/>
      <c r="H16" s="859"/>
      <c r="I16" s="843">
        <f t="shared" si="1"/>
        <v>0</v>
      </c>
      <c r="J16" s="803"/>
      <c r="K16" s="80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9"/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98"/>
      <c r="B5" s="1598" t="s">
        <v>119</v>
      </c>
      <c r="C5" s="349"/>
      <c r="D5" s="129"/>
      <c r="E5" s="194"/>
      <c r="F5" s="61"/>
      <c r="G5" s="5"/>
    </row>
    <row r="6" spans="1:9" ht="20.25" customHeight="1" x14ac:dyDescent="0.25">
      <c r="A6" s="1598"/>
      <c r="B6" s="159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1" t="s">
        <v>11</v>
      </c>
      <c r="D83" s="159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9" t="s">
        <v>194</v>
      </c>
      <c r="B1" s="1589"/>
      <c r="C1" s="1589"/>
      <c r="D1" s="1589"/>
      <c r="E1" s="1589"/>
      <c r="F1" s="1589"/>
      <c r="G1" s="15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0" t="s">
        <v>195</v>
      </c>
      <c r="C4" s="98"/>
      <c r="D4" s="130"/>
      <c r="E4" s="84"/>
      <c r="F4" s="71"/>
      <c r="G4" s="221"/>
    </row>
    <row r="5" spans="1:9" x14ac:dyDescent="0.25">
      <c r="A5" s="1598"/>
      <c r="B5" s="171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98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9"/>
      <c r="B1" s="1589"/>
      <c r="C1" s="1589"/>
      <c r="D1" s="1589"/>
      <c r="E1" s="1589"/>
      <c r="F1" s="1589"/>
      <c r="G1" s="158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706"/>
      <c r="B5" s="1708" t="s">
        <v>117</v>
      </c>
      <c r="C5" s="467"/>
      <c r="D5" s="113"/>
      <c r="E5" s="632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707"/>
      <c r="B6" s="1709"/>
      <c r="C6" s="209"/>
      <c r="D6" s="113"/>
      <c r="E6" s="139"/>
      <c r="F6" s="224"/>
      <c r="I6" s="1683" t="s">
        <v>3</v>
      </c>
      <c r="J6" s="16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4"/>
      <c r="J7" s="1679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5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4" t="s">
        <v>11</v>
      </c>
      <c r="D33" s="1655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1" sqref="E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9" t="s">
        <v>381</v>
      </c>
      <c r="B1" s="1589"/>
      <c r="C1" s="1589"/>
      <c r="D1" s="1589"/>
      <c r="E1" s="1589"/>
      <c r="F1" s="1589"/>
      <c r="G1" s="15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99" t="s">
        <v>339</v>
      </c>
      <c r="B5" s="1600" t="s">
        <v>578</v>
      </c>
      <c r="C5" s="349"/>
      <c r="D5" s="129">
        <v>45287</v>
      </c>
      <c r="E5" s="666">
        <v>10499.034</v>
      </c>
      <c r="F5" s="61">
        <v>519</v>
      </c>
      <c r="G5" s="101">
        <f>F35</f>
        <v>3013.91</v>
      </c>
    </row>
    <row r="6" spans="1:10" x14ac:dyDescent="0.25">
      <c r="A6" s="1599"/>
      <c r="B6" s="1600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900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907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79">
        <v>45288</v>
      </c>
      <c r="F11" s="67">
        <f t="shared" ref="F11:F32" si="2">D11</f>
        <v>106.73</v>
      </c>
      <c r="G11" s="844" t="s">
        <v>910</v>
      </c>
      <c r="H11" s="859">
        <v>112</v>
      </c>
      <c r="I11" s="101">
        <f t="shared" ref="I11:I33" si="3">I10-F11</f>
        <v>10233.333999999999</v>
      </c>
      <c r="J11" s="80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79">
        <v>45288</v>
      </c>
      <c r="F12" s="67">
        <f t="shared" si="2"/>
        <v>870.05</v>
      </c>
      <c r="G12" s="844" t="s">
        <v>911</v>
      </c>
      <c r="H12" s="859">
        <v>0</v>
      </c>
      <c r="I12" s="101">
        <f t="shared" si="3"/>
        <v>9363.2839999999997</v>
      </c>
      <c r="J12" s="80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79">
        <v>45294</v>
      </c>
      <c r="F13" s="67">
        <f t="shared" si="2"/>
        <v>40.64</v>
      </c>
      <c r="G13" s="844" t="s">
        <v>949</v>
      </c>
      <c r="H13" s="859">
        <v>0</v>
      </c>
      <c r="I13" s="101">
        <f t="shared" si="3"/>
        <v>9322.6440000000002</v>
      </c>
      <c r="J13" s="803"/>
    </row>
    <row r="14" spans="1:10" x14ac:dyDescent="0.25">
      <c r="A14" s="71"/>
      <c r="B14" s="171">
        <f t="shared" si="1"/>
        <v>460</v>
      </c>
      <c r="C14" s="15"/>
      <c r="D14" s="67"/>
      <c r="E14" s="979"/>
      <c r="F14" s="67">
        <f t="shared" si="2"/>
        <v>0</v>
      </c>
      <c r="G14" s="844"/>
      <c r="H14" s="859"/>
      <c r="I14" s="101">
        <f t="shared" si="3"/>
        <v>9322.6440000000002</v>
      </c>
      <c r="J14" s="80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79">
        <v>45295</v>
      </c>
      <c r="F15" s="67">
        <f t="shared" si="2"/>
        <v>963.63</v>
      </c>
      <c r="G15" s="844" t="s">
        <v>955</v>
      </c>
      <c r="H15" s="859">
        <v>120</v>
      </c>
      <c r="I15" s="101">
        <f t="shared" si="3"/>
        <v>8359.014000000001</v>
      </c>
      <c r="J15" s="80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79">
        <v>45296</v>
      </c>
      <c r="F16" s="67">
        <f t="shared" si="2"/>
        <v>873.89</v>
      </c>
      <c r="G16" s="844" t="s">
        <v>971</v>
      </c>
      <c r="H16" s="859">
        <v>0</v>
      </c>
      <c r="I16" s="101">
        <f t="shared" si="3"/>
        <v>7485.1240000000007</v>
      </c>
      <c r="J16" s="803"/>
    </row>
    <row r="17" spans="1:10" x14ac:dyDescent="0.25">
      <c r="B17" s="545">
        <f t="shared" si="1"/>
        <v>370</v>
      </c>
      <c r="C17" s="15"/>
      <c r="D17" s="67"/>
      <c r="E17" s="979"/>
      <c r="F17" s="67">
        <f t="shared" si="2"/>
        <v>0</v>
      </c>
      <c r="G17" s="844"/>
      <c r="H17" s="859"/>
      <c r="I17" s="542">
        <f t="shared" si="3"/>
        <v>7485.1240000000007</v>
      </c>
      <c r="J17" s="803"/>
    </row>
    <row r="18" spans="1:10" x14ac:dyDescent="0.25">
      <c r="A18" s="117"/>
      <c r="B18" s="171">
        <f t="shared" si="1"/>
        <v>370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E32" sqref="E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9" t="s">
        <v>381</v>
      </c>
      <c r="B1" s="1589"/>
      <c r="C1" s="1589"/>
      <c r="D1" s="1589"/>
      <c r="E1" s="1589"/>
      <c r="F1" s="1589"/>
      <c r="G1" s="158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9"/>
      <c r="F4" s="61"/>
      <c r="G4" s="150"/>
      <c r="H4" s="150"/>
      <c r="I4" s="150"/>
    </row>
    <row r="5" spans="1:9" ht="15.75" x14ac:dyDescent="0.25">
      <c r="A5" s="1601" t="s">
        <v>339</v>
      </c>
      <c r="B5" s="1602" t="s">
        <v>94</v>
      </c>
      <c r="C5" s="642"/>
      <c r="D5" s="212">
        <v>45287</v>
      </c>
      <c r="E5" s="640">
        <v>5791.491</v>
      </c>
      <c r="F5" s="61">
        <v>247</v>
      </c>
      <c r="G5" s="5"/>
      <c r="H5" t="s">
        <v>41</v>
      </c>
    </row>
    <row r="6" spans="1:9" ht="15.75" x14ac:dyDescent="0.25">
      <c r="A6" s="1601"/>
      <c r="B6" s="1602"/>
      <c r="C6" s="641"/>
      <c r="D6" s="129"/>
      <c r="E6" s="640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1"/>
      <c r="D7" s="129"/>
      <c r="E7" s="640"/>
      <c r="F7" s="61"/>
    </row>
    <row r="8" spans="1:9" ht="16.5" thickBot="1" x14ac:dyDescent="0.3">
      <c r="B8" s="143"/>
      <c r="C8" s="641"/>
      <c r="D8" s="129"/>
      <c r="E8" s="64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900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907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909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916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954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967</v>
      </c>
      <c r="H15" s="69">
        <v>120</v>
      </c>
      <c r="I15" s="69">
        <f t="shared" si="2"/>
        <v>4288.820999999999</v>
      </c>
    </row>
    <row r="16" spans="1:9" x14ac:dyDescent="0.25">
      <c r="B16" s="783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522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3"/>
      <c r="E34" s="664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591" t="s">
        <v>11</v>
      </c>
      <c r="D40" s="1592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V17" sqref="V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96" t="s">
        <v>368</v>
      </c>
      <c r="B1" s="1596"/>
      <c r="C1" s="1596"/>
      <c r="D1" s="1596"/>
      <c r="E1" s="1596"/>
      <c r="F1" s="1596"/>
      <c r="G1" s="1596"/>
      <c r="H1" s="11">
        <v>1</v>
      </c>
      <c r="K1" s="1596" t="str">
        <f>A1</f>
        <v>INVENTARIO   DEL MES DE   NOVIEMBRE  2023</v>
      </c>
      <c r="L1" s="1596"/>
      <c r="M1" s="1596"/>
      <c r="N1" s="1596"/>
      <c r="O1" s="1596"/>
      <c r="P1" s="1596"/>
      <c r="Q1" s="1596"/>
      <c r="R1" s="11">
        <v>2</v>
      </c>
      <c r="U1" s="1589" t="s">
        <v>381</v>
      </c>
      <c r="V1" s="1589"/>
      <c r="W1" s="1589"/>
      <c r="X1" s="1589"/>
      <c r="Y1" s="1589"/>
      <c r="Z1" s="1589"/>
      <c r="AA1" s="158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598" t="s">
        <v>91</v>
      </c>
      <c r="B5" s="1603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598" t="s">
        <v>91</v>
      </c>
      <c r="L5" s="1603" t="s">
        <v>61</v>
      </c>
      <c r="M5" s="358"/>
      <c r="N5" s="129"/>
      <c r="O5" s="67">
        <v>106.18</v>
      </c>
      <c r="P5" s="71">
        <v>9</v>
      </c>
      <c r="Q5" s="5"/>
      <c r="U5" s="1598" t="s">
        <v>91</v>
      </c>
      <c r="V5" s="1603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598"/>
      <c r="B6" s="1603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598"/>
      <c r="L6" s="1603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598"/>
      <c r="V6" s="1603"/>
      <c r="W6" s="227">
        <v>85</v>
      </c>
      <c r="X6" s="1372">
        <v>45295</v>
      </c>
      <c r="Y6" s="1373">
        <v>601.84</v>
      </c>
      <c r="Z6" s="742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5">
        <v>10</v>
      </c>
      <c r="D9" s="682">
        <v>120.82</v>
      </c>
      <c r="E9" s="683">
        <v>45206</v>
      </c>
      <c r="F9" s="682">
        <f t="shared" ref="F9:F10" si="0">D9</f>
        <v>120.82</v>
      </c>
      <c r="G9" s="684" t="s">
        <v>207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5"/>
      <c r="N9" s="682"/>
      <c r="O9" s="683"/>
      <c r="P9" s="682">
        <f t="shared" ref="P9:P10" si="1">N9</f>
        <v>0</v>
      </c>
      <c r="Q9" s="684"/>
      <c r="R9" s="207"/>
      <c r="S9" s="542">
        <f>O6-P9+O5+O7+O4</f>
        <v>701.67000000000007</v>
      </c>
      <c r="U9" s="78" t="s">
        <v>32</v>
      </c>
      <c r="V9" s="1055">
        <f>Z6-W9+Z5+Z7+Z4</f>
        <v>99</v>
      </c>
      <c r="W9" s="1154">
        <v>2</v>
      </c>
      <c r="X9" s="982">
        <v>23.5</v>
      </c>
      <c r="Y9" s="981">
        <v>45286</v>
      </c>
      <c r="Z9" s="982">
        <f t="shared" ref="Z9" si="2">X9</f>
        <v>23.5</v>
      </c>
      <c r="AA9" s="983" t="s">
        <v>887</v>
      </c>
      <c r="AB9" s="984">
        <v>86</v>
      </c>
      <c r="AC9" s="980">
        <f>Y6-Z9+Y5+Y7+Y4</f>
        <v>1191.8900000000001</v>
      </c>
    </row>
    <row r="10" spans="1:30" x14ac:dyDescent="0.25">
      <c r="A10" s="182"/>
      <c r="B10" s="81">
        <f>B9-C10</f>
        <v>148</v>
      </c>
      <c r="C10" s="705">
        <v>8</v>
      </c>
      <c r="D10" s="682">
        <v>94.69</v>
      </c>
      <c r="E10" s="683">
        <v>45208</v>
      </c>
      <c r="F10" s="682">
        <f t="shared" si="0"/>
        <v>94.69</v>
      </c>
      <c r="G10" s="684" t="s">
        <v>209</v>
      </c>
      <c r="H10" s="207">
        <v>0</v>
      </c>
      <c r="I10" s="101">
        <f>I9-F10</f>
        <v>1774.15</v>
      </c>
      <c r="K10" s="182"/>
      <c r="L10" s="81">
        <f>L9-M10</f>
        <v>38</v>
      </c>
      <c r="M10" s="705">
        <v>20</v>
      </c>
      <c r="N10" s="682">
        <v>240.19</v>
      </c>
      <c r="O10" s="683">
        <v>45266</v>
      </c>
      <c r="P10" s="682">
        <f t="shared" si="1"/>
        <v>240.19</v>
      </c>
      <c r="Q10" s="684" t="s">
        <v>683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5">
        <v>1</v>
      </c>
      <c r="X10" s="682">
        <v>11.9</v>
      </c>
      <c r="Y10" s="683">
        <v>45288</v>
      </c>
      <c r="Z10" s="682">
        <f t="shared" ref="Z10" si="3">X10</f>
        <v>11.9</v>
      </c>
      <c r="AA10" s="684" t="s">
        <v>904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5">
        <v>15</v>
      </c>
      <c r="D11" s="682">
        <v>181.01</v>
      </c>
      <c r="E11" s="683">
        <v>45208</v>
      </c>
      <c r="F11" s="682">
        <f>D11</f>
        <v>181.01</v>
      </c>
      <c r="G11" s="684" t="s">
        <v>210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5">
        <v>9</v>
      </c>
      <c r="N11" s="682">
        <v>108.74</v>
      </c>
      <c r="O11" s="683">
        <v>45269</v>
      </c>
      <c r="P11" s="682">
        <f>N11</f>
        <v>108.74</v>
      </c>
      <c r="Q11" s="684" t="s">
        <v>715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5">
        <v>10</v>
      </c>
      <c r="X11" s="682">
        <v>117.97</v>
      </c>
      <c r="Y11" s="683">
        <v>45290</v>
      </c>
      <c r="Z11" s="682">
        <f>X11</f>
        <v>117.97</v>
      </c>
      <c r="AA11" s="684" t="s">
        <v>922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5">
        <v>5</v>
      </c>
      <c r="D12" s="682">
        <v>60.36</v>
      </c>
      <c r="E12" s="683">
        <v>45215</v>
      </c>
      <c r="F12" s="682">
        <f t="shared" ref="F12:F46" si="10">D12</f>
        <v>60.36</v>
      </c>
      <c r="G12" s="684" t="s">
        <v>218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5">
        <v>10</v>
      </c>
      <c r="N12" s="682">
        <v>122.36</v>
      </c>
      <c r="O12" s="683">
        <v>45272</v>
      </c>
      <c r="P12" s="682">
        <f t="shared" ref="P12:P46" si="11">N12</f>
        <v>122.36</v>
      </c>
      <c r="Q12" s="684" t="s">
        <v>727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90">
        <v>10</v>
      </c>
      <c r="X12" s="870">
        <v>114.69</v>
      </c>
      <c r="Y12" s="979">
        <v>45293</v>
      </c>
      <c r="Z12" s="870">
        <f t="shared" ref="Z12" si="12">X12</f>
        <v>114.69</v>
      </c>
      <c r="AA12" s="844" t="s">
        <v>941</v>
      </c>
      <c r="AB12" s="859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5">
        <v>1</v>
      </c>
      <c r="D13" s="682">
        <v>12.33</v>
      </c>
      <c r="E13" s="683">
        <v>45217</v>
      </c>
      <c r="F13" s="682">
        <f t="shared" si="10"/>
        <v>12.33</v>
      </c>
      <c r="G13" s="684" t="s">
        <v>221</v>
      </c>
      <c r="H13" s="207">
        <v>89</v>
      </c>
      <c r="I13" s="653">
        <f t="shared" si="5"/>
        <v>1520.4500000000003</v>
      </c>
      <c r="K13" s="80" t="s">
        <v>33</v>
      </c>
      <c r="L13" s="81">
        <f t="shared" si="6"/>
        <v>14</v>
      </c>
      <c r="M13" s="705">
        <v>5</v>
      </c>
      <c r="N13" s="682">
        <v>57.95</v>
      </c>
      <c r="O13" s="683">
        <v>45279</v>
      </c>
      <c r="P13" s="682">
        <f t="shared" si="11"/>
        <v>57.95</v>
      </c>
      <c r="Q13" s="684" t="s">
        <v>800</v>
      </c>
      <c r="R13" s="207">
        <v>0</v>
      </c>
      <c r="S13" s="653">
        <f t="shared" si="7"/>
        <v>172.43000000000006</v>
      </c>
      <c r="U13" s="80" t="s">
        <v>33</v>
      </c>
      <c r="V13" s="81">
        <f t="shared" si="8"/>
        <v>77</v>
      </c>
      <c r="W13" s="705">
        <v>1</v>
      </c>
      <c r="X13" s="682">
        <v>11.9</v>
      </c>
      <c r="Y13" s="683">
        <v>45294</v>
      </c>
      <c r="Z13" s="682">
        <f t="shared" ref="Z13:Z46" si="13">X13</f>
        <v>11.9</v>
      </c>
      <c r="AA13" s="684" t="s">
        <v>947</v>
      </c>
      <c r="AB13" s="207">
        <v>90</v>
      </c>
      <c r="AC13" s="653">
        <f t="shared" si="9"/>
        <v>935.43</v>
      </c>
    </row>
    <row r="14" spans="1:30" x14ac:dyDescent="0.25">
      <c r="A14" s="71"/>
      <c r="B14" s="81">
        <f t="shared" si="4"/>
        <v>118</v>
      </c>
      <c r="C14" s="705">
        <v>9</v>
      </c>
      <c r="D14" s="682">
        <v>109.83</v>
      </c>
      <c r="E14" s="683">
        <v>45218</v>
      </c>
      <c r="F14" s="682">
        <f t="shared" si="10"/>
        <v>109.83</v>
      </c>
      <c r="G14" s="684" t="s">
        <v>222</v>
      </c>
      <c r="H14" s="207">
        <v>90</v>
      </c>
      <c r="I14" s="653">
        <f t="shared" si="5"/>
        <v>1410.6200000000003</v>
      </c>
      <c r="K14" s="71"/>
      <c r="L14" s="81">
        <f t="shared" si="6"/>
        <v>11</v>
      </c>
      <c r="M14" s="705">
        <v>3</v>
      </c>
      <c r="N14" s="682">
        <v>34.67</v>
      </c>
      <c r="O14" s="683">
        <v>45281</v>
      </c>
      <c r="P14" s="682">
        <f t="shared" si="11"/>
        <v>34.67</v>
      </c>
      <c r="Q14" s="684" t="s">
        <v>825</v>
      </c>
      <c r="R14" s="207">
        <v>86</v>
      </c>
      <c r="S14" s="653">
        <f t="shared" si="7"/>
        <v>137.76000000000005</v>
      </c>
      <c r="U14" s="71"/>
      <c r="V14" s="81">
        <f t="shared" si="8"/>
        <v>76</v>
      </c>
      <c r="W14" s="705">
        <v>1</v>
      </c>
      <c r="X14" s="682">
        <v>11.53</v>
      </c>
      <c r="Y14" s="683">
        <v>45294</v>
      </c>
      <c r="Z14" s="682">
        <f t="shared" si="13"/>
        <v>11.53</v>
      </c>
      <c r="AA14" s="684" t="s">
        <v>948</v>
      </c>
      <c r="AB14" s="207">
        <v>86</v>
      </c>
      <c r="AC14" s="653">
        <f t="shared" si="9"/>
        <v>923.9</v>
      </c>
    </row>
    <row r="15" spans="1:30" x14ac:dyDescent="0.25">
      <c r="A15" s="71"/>
      <c r="B15" s="81">
        <f t="shared" si="4"/>
        <v>108</v>
      </c>
      <c r="C15" s="705">
        <v>10</v>
      </c>
      <c r="D15" s="682">
        <v>122.34</v>
      </c>
      <c r="E15" s="683">
        <v>45218</v>
      </c>
      <c r="F15" s="682">
        <f t="shared" si="10"/>
        <v>122.34</v>
      </c>
      <c r="G15" s="684" t="s">
        <v>223</v>
      </c>
      <c r="H15" s="207">
        <v>0</v>
      </c>
      <c r="I15" s="653">
        <f t="shared" si="5"/>
        <v>1288.2800000000004</v>
      </c>
      <c r="K15" s="71"/>
      <c r="L15" s="81">
        <f t="shared" si="6"/>
        <v>2</v>
      </c>
      <c r="M15" s="705">
        <v>9</v>
      </c>
      <c r="N15" s="682">
        <v>105.97</v>
      </c>
      <c r="O15" s="683">
        <v>45286</v>
      </c>
      <c r="P15" s="682">
        <f t="shared" si="11"/>
        <v>105.97</v>
      </c>
      <c r="Q15" s="684" t="s">
        <v>879</v>
      </c>
      <c r="R15" s="207">
        <v>0</v>
      </c>
      <c r="S15" s="653">
        <f t="shared" si="7"/>
        <v>31.790000000000049</v>
      </c>
      <c r="U15" s="71"/>
      <c r="V15" s="81">
        <f t="shared" si="8"/>
        <v>75</v>
      </c>
      <c r="W15" s="705">
        <v>1</v>
      </c>
      <c r="X15" s="682">
        <v>11.65</v>
      </c>
      <c r="Y15" s="683">
        <v>45294</v>
      </c>
      <c r="Z15" s="682">
        <f t="shared" si="13"/>
        <v>11.65</v>
      </c>
      <c r="AA15" s="684" t="s">
        <v>948</v>
      </c>
      <c r="AB15" s="207">
        <v>86</v>
      </c>
      <c r="AC15" s="653">
        <f t="shared" si="9"/>
        <v>912.25</v>
      </c>
    </row>
    <row r="16" spans="1:30" x14ac:dyDescent="0.25">
      <c r="B16" s="81">
        <f t="shared" si="4"/>
        <v>98</v>
      </c>
      <c r="C16" s="705">
        <v>10</v>
      </c>
      <c r="D16" s="682">
        <v>114.01</v>
      </c>
      <c r="E16" s="683">
        <v>45220</v>
      </c>
      <c r="F16" s="682">
        <f t="shared" si="10"/>
        <v>114.01</v>
      </c>
      <c r="G16" s="684" t="s">
        <v>229</v>
      </c>
      <c r="H16" s="207">
        <v>90</v>
      </c>
      <c r="I16" s="653">
        <f t="shared" si="5"/>
        <v>1174.2700000000004</v>
      </c>
      <c r="L16" s="1055">
        <f t="shared" si="6"/>
        <v>1</v>
      </c>
      <c r="M16" s="1154">
        <v>1</v>
      </c>
      <c r="N16" s="982">
        <v>12.33</v>
      </c>
      <c r="O16" s="981">
        <v>45286</v>
      </c>
      <c r="P16" s="982">
        <f t="shared" si="11"/>
        <v>12.33</v>
      </c>
      <c r="Q16" s="983" t="s">
        <v>879</v>
      </c>
      <c r="R16" s="984">
        <v>0</v>
      </c>
      <c r="S16" s="985">
        <f t="shared" si="7"/>
        <v>19.460000000000051</v>
      </c>
      <c r="V16" s="1055">
        <f t="shared" si="8"/>
        <v>60</v>
      </c>
      <c r="W16" s="1154">
        <v>15</v>
      </c>
      <c r="X16" s="982">
        <v>177.96</v>
      </c>
      <c r="Y16" s="981">
        <v>45297</v>
      </c>
      <c r="Z16" s="982">
        <f t="shared" si="13"/>
        <v>177.96</v>
      </c>
      <c r="AA16" s="983" t="s">
        <v>973</v>
      </c>
      <c r="AB16" s="984">
        <v>0</v>
      </c>
      <c r="AC16" s="985">
        <f t="shared" si="9"/>
        <v>734.29</v>
      </c>
    </row>
    <row r="17" spans="1:29" x14ac:dyDescent="0.25">
      <c r="B17" s="81">
        <f t="shared" si="4"/>
        <v>90</v>
      </c>
      <c r="C17" s="705">
        <v>8</v>
      </c>
      <c r="D17" s="682">
        <v>90.74</v>
      </c>
      <c r="E17" s="683">
        <v>45222</v>
      </c>
      <c r="F17" s="682">
        <f t="shared" si="10"/>
        <v>90.74</v>
      </c>
      <c r="G17" s="684" t="s">
        <v>232</v>
      </c>
      <c r="H17" s="207">
        <v>0</v>
      </c>
      <c r="I17" s="653">
        <f t="shared" si="5"/>
        <v>1083.5300000000004</v>
      </c>
      <c r="L17" s="1055">
        <f t="shared" si="6"/>
        <v>1</v>
      </c>
      <c r="M17" s="1154"/>
      <c r="N17" s="982"/>
      <c r="O17" s="981"/>
      <c r="P17" s="982">
        <f t="shared" si="11"/>
        <v>0</v>
      </c>
      <c r="Q17" s="983"/>
      <c r="R17" s="984"/>
      <c r="S17" s="985">
        <f t="shared" si="7"/>
        <v>19.460000000000051</v>
      </c>
      <c r="V17" s="543">
        <f t="shared" si="8"/>
        <v>60</v>
      </c>
      <c r="W17" s="1154"/>
      <c r="X17" s="982"/>
      <c r="Y17" s="981"/>
      <c r="Z17" s="982">
        <f t="shared" si="13"/>
        <v>0</v>
      </c>
      <c r="AA17" s="983"/>
      <c r="AB17" s="984"/>
      <c r="AC17" s="1068">
        <f t="shared" si="9"/>
        <v>734.29</v>
      </c>
    </row>
    <row r="18" spans="1:29" x14ac:dyDescent="0.25">
      <c r="A18" s="117"/>
      <c r="B18" s="543">
        <f t="shared" si="4"/>
        <v>90</v>
      </c>
      <c r="C18" s="705"/>
      <c r="D18" s="682"/>
      <c r="E18" s="683"/>
      <c r="F18" s="682">
        <f t="shared" si="10"/>
        <v>0</v>
      </c>
      <c r="G18" s="684"/>
      <c r="H18" s="207"/>
      <c r="I18" s="1068">
        <f t="shared" si="5"/>
        <v>1083.5300000000004</v>
      </c>
      <c r="K18" s="117"/>
      <c r="L18" s="1055">
        <f t="shared" si="6"/>
        <v>0</v>
      </c>
      <c r="M18" s="1154">
        <v>1</v>
      </c>
      <c r="N18" s="982"/>
      <c r="O18" s="981"/>
      <c r="P18" s="982">
        <v>19.46</v>
      </c>
      <c r="Q18" s="983"/>
      <c r="R18" s="984"/>
      <c r="S18" s="985">
        <f t="shared" si="7"/>
        <v>4.9737991503207013E-14</v>
      </c>
      <c r="U18" s="117"/>
      <c r="V18" s="1055">
        <f t="shared" si="8"/>
        <v>60</v>
      </c>
      <c r="W18" s="1154"/>
      <c r="X18" s="982"/>
      <c r="Y18" s="981"/>
      <c r="Z18" s="982">
        <f t="shared" si="13"/>
        <v>0</v>
      </c>
      <c r="AA18" s="983"/>
      <c r="AB18" s="984"/>
      <c r="AC18" s="985">
        <f t="shared" si="9"/>
        <v>734.29</v>
      </c>
    </row>
    <row r="19" spans="1:29" x14ac:dyDescent="0.25">
      <c r="A19" s="117"/>
      <c r="B19" s="81">
        <f t="shared" si="4"/>
        <v>89</v>
      </c>
      <c r="C19" s="705">
        <v>1</v>
      </c>
      <c r="D19" s="1164">
        <v>11.39</v>
      </c>
      <c r="E19" s="1165">
        <v>45232</v>
      </c>
      <c r="F19" s="1164">
        <f t="shared" si="10"/>
        <v>11.39</v>
      </c>
      <c r="G19" s="1166" t="s">
        <v>263</v>
      </c>
      <c r="H19" s="1167">
        <v>84</v>
      </c>
      <c r="I19" s="653">
        <f t="shared" si="5"/>
        <v>1072.1400000000003</v>
      </c>
      <c r="K19" s="117"/>
      <c r="L19" s="1055">
        <f t="shared" si="6"/>
        <v>0</v>
      </c>
      <c r="M19" s="1154"/>
      <c r="N19" s="982"/>
      <c r="O19" s="981"/>
      <c r="P19" s="1478">
        <f t="shared" si="11"/>
        <v>0</v>
      </c>
      <c r="Q19" s="1479"/>
      <c r="R19" s="1480"/>
      <c r="S19" s="1481">
        <f t="shared" si="7"/>
        <v>4.9737991503207013E-14</v>
      </c>
      <c r="U19" s="117"/>
      <c r="V19" s="1055">
        <f t="shared" si="8"/>
        <v>60</v>
      </c>
      <c r="W19" s="1154"/>
      <c r="X19" s="982"/>
      <c r="Y19" s="981"/>
      <c r="Z19" s="982">
        <f t="shared" si="13"/>
        <v>0</v>
      </c>
      <c r="AA19" s="983"/>
      <c r="AB19" s="984"/>
      <c r="AC19" s="985">
        <f t="shared" si="9"/>
        <v>734.29</v>
      </c>
    </row>
    <row r="20" spans="1:29" x14ac:dyDescent="0.25">
      <c r="A20" s="117"/>
      <c r="B20" s="81">
        <f t="shared" si="4"/>
        <v>79</v>
      </c>
      <c r="C20" s="705">
        <v>10</v>
      </c>
      <c r="D20" s="1164">
        <v>119.24</v>
      </c>
      <c r="E20" s="1168">
        <v>45232</v>
      </c>
      <c r="F20" s="1169">
        <f t="shared" si="10"/>
        <v>119.24</v>
      </c>
      <c r="G20" s="1170" t="s">
        <v>264</v>
      </c>
      <c r="H20" s="1171">
        <v>0</v>
      </c>
      <c r="I20" s="985">
        <f t="shared" si="5"/>
        <v>952.90000000000032</v>
      </c>
      <c r="K20" s="117"/>
      <c r="L20" s="1055">
        <f t="shared" si="6"/>
        <v>0</v>
      </c>
      <c r="M20" s="1154"/>
      <c r="N20" s="982"/>
      <c r="O20" s="981"/>
      <c r="P20" s="1478">
        <f t="shared" si="11"/>
        <v>0</v>
      </c>
      <c r="Q20" s="1479"/>
      <c r="R20" s="1480"/>
      <c r="S20" s="1481">
        <f t="shared" si="7"/>
        <v>4.9737991503207013E-14</v>
      </c>
      <c r="U20" s="117"/>
      <c r="V20" s="1055">
        <f t="shared" si="8"/>
        <v>60</v>
      </c>
      <c r="W20" s="1154"/>
      <c r="X20" s="982"/>
      <c r="Y20" s="981"/>
      <c r="Z20" s="982">
        <f t="shared" si="13"/>
        <v>0</v>
      </c>
      <c r="AA20" s="983"/>
      <c r="AB20" s="984"/>
      <c r="AC20" s="985">
        <f t="shared" si="9"/>
        <v>734.29</v>
      </c>
    </row>
    <row r="21" spans="1:29" x14ac:dyDescent="0.25">
      <c r="A21" s="117"/>
      <c r="B21" s="81">
        <f t="shared" si="4"/>
        <v>69</v>
      </c>
      <c r="C21" s="705">
        <v>10</v>
      </c>
      <c r="D21" s="1164">
        <v>121.75</v>
      </c>
      <c r="E21" s="1168">
        <v>45234</v>
      </c>
      <c r="F21" s="1169">
        <f t="shared" si="10"/>
        <v>121.75</v>
      </c>
      <c r="G21" s="1170" t="s">
        <v>269</v>
      </c>
      <c r="H21" s="1171">
        <v>0</v>
      </c>
      <c r="I21" s="980">
        <f t="shared" si="5"/>
        <v>831.15000000000032</v>
      </c>
      <c r="K21" s="117"/>
      <c r="L21" s="1055">
        <f t="shared" si="6"/>
        <v>0</v>
      </c>
      <c r="M21" s="1154"/>
      <c r="N21" s="982"/>
      <c r="O21" s="981"/>
      <c r="P21" s="1478">
        <f t="shared" si="11"/>
        <v>0</v>
      </c>
      <c r="Q21" s="1479"/>
      <c r="R21" s="1480"/>
      <c r="S21" s="1425">
        <f t="shared" si="7"/>
        <v>4.9737991503207013E-14</v>
      </c>
      <c r="U21" s="117"/>
      <c r="V21" s="1055">
        <f t="shared" si="8"/>
        <v>60</v>
      </c>
      <c r="W21" s="1154"/>
      <c r="X21" s="982"/>
      <c r="Y21" s="981"/>
      <c r="Z21" s="982">
        <f t="shared" si="13"/>
        <v>0</v>
      </c>
      <c r="AA21" s="983"/>
      <c r="AB21" s="984"/>
      <c r="AC21" s="980">
        <f t="shared" si="9"/>
        <v>734.29</v>
      </c>
    </row>
    <row r="22" spans="1:29" x14ac:dyDescent="0.25">
      <c r="A22" s="117"/>
      <c r="B22" s="216">
        <f t="shared" si="4"/>
        <v>68</v>
      </c>
      <c r="C22" s="705">
        <v>1</v>
      </c>
      <c r="D22" s="1164">
        <v>11.84</v>
      </c>
      <c r="E22" s="1168">
        <v>45238</v>
      </c>
      <c r="F22" s="1169">
        <f t="shared" si="10"/>
        <v>11.84</v>
      </c>
      <c r="G22" s="1170" t="s">
        <v>280</v>
      </c>
      <c r="H22" s="1171">
        <v>90</v>
      </c>
      <c r="I22" s="980">
        <f t="shared" si="5"/>
        <v>819.31000000000029</v>
      </c>
      <c r="K22" s="117"/>
      <c r="L22" s="1056">
        <f t="shared" si="6"/>
        <v>0</v>
      </c>
      <c r="M22" s="1154"/>
      <c r="N22" s="982"/>
      <c r="O22" s="981"/>
      <c r="P22" s="1478">
        <f t="shared" si="11"/>
        <v>0</v>
      </c>
      <c r="Q22" s="1479"/>
      <c r="R22" s="1480"/>
      <c r="S22" s="1425">
        <f t="shared" si="7"/>
        <v>4.9737991503207013E-14</v>
      </c>
      <c r="U22" s="117"/>
      <c r="V22" s="1056">
        <f t="shared" si="8"/>
        <v>60</v>
      </c>
      <c r="W22" s="1154"/>
      <c r="X22" s="982"/>
      <c r="Y22" s="981"/>
      <c r="Z22" s="982">
        <f t="shared" si="13"/>
        <v>0</v>
      </c>
      <c r="AA22" s="983"/>
      <c r="AB22" s="984"/>
      <c r="AC22" s="980">
        <f t="shared" si="9"/>
        <v>734.29</v>
      </c>
    </row>
    <row r="23" spans="1:29" x14ac:dyDescent="0.25">
      <c r="A23" s="118"/>
      <c r="B23" s="216">
        <f t="shared" si="4"/>
        <v>67</v>
      </c>
      <c r="C23" s="705">
        <v>1</v>
      </c>
      <c r="D23" s="1164">
        <v>12.26</v>
      </c>
      <c r="E23" s="1168">
        <v>45241</v>
      </c>
      <c r="F23" s="1169">
        <f t="shared" si="10"/>
        <v>12.26</v>
      </c>
      <c r="G23" s="1170" t="s">
        <v>295</v>
      </c>
      <c r="H23" s="1171">
        <v>84</v>
      </c>
      <c r="I23" s="980">
        <f t="shared" si="5"/>
        <v>807.0500000000003</v>
      </c>
      <c r="K23" s="118"/>
      <c r="L23" s="1056">
        <f t="shared" si="6"/>
        <v>0</v>
      </c>
      <c r="M23" s="1154"/>
      <c r="N23" s="982"/>
      <c r="O23" s="981"/>
      <c r="P23" s="1478">
        <f t="shared" si="11"/>
        <v>0</v>
      </c>
      <c r="Q23" s="1479"/>
      <c r="R23" s="1480"/>
      <c r="S23" s="1425">
        <f t="shared" si="7"/>
        <v>4.9737991503207013E-14</v>
      </c>
      <c r="U23" s="118"/>
      <c r="V23" s="1056">
        <f t="shared" si="8"/>
        <v>60</v>
      </c>
      <c r="W23" s="1154"/>
      <c r="X23" s="982"/>
      <c r="Y23" s="981"/>
      <c r="Z23" s="982">
        <f t="shared" si="13"/>
        <v>0</v>
      </c>
      <c r="AA23" s="983"/>
      <c r="AB23" s="984"/>
      <c r="AC23" s="980">
        <f t="shared" si="9"/>
        <v>734.29</v>
      </c>
    </row>
    <row r="24" spans="1:29" x14ac:dyDescent="0.25">
      <c r="A24" s="117"/>
      <c r="B24" s="216">
        <f t="shared" si="4"/>
        <v>57</v>
      </c>
      <c r="C24" s="705">
        <v>10</v>
      </c>
      <c r="D24" s="1164">
        <v>124.96</v>
      </c>
      <c r="E24" s="1168">
        <v>45241</v>
      </c>
      <c r="F24" s="1169">
        <f t="shared" si="10"/>
        <v>124.96</v>
      </c>
      <c r="G24" s="1170" t="s">
        <v>298</v>
      </c>
      <c r="H24" s="1171">
        <v>0</v>
      </c>
      <c r="I24" s="980">
        <f t="shared" si="5"/>
        <v>682.09000000000026</v>
      </c>
      <c r="K24" s="117"/>
      <c r="L24" s="216">
        <f t="shared" si="6"/>
        <v>0</v>
      </c>
      <c r="M24" s="705"/>
      <c r="N24" s="682"/>
      <c r="O24" s="981"/>
      <c r="P24" s="982">
        <f t="shared" si="11"/>
        <v>0</v>
      </c>
      <c r="Q24" s="983"/>
      <c r="R24" s="984"/>
      <c r="S24" s="980">
        <f t="shared" si="7"/>
        <v>4.9737991503207013E-14</v>
      </c>
      <c r="U24" s="117"/>
      <c r="V24" s="216">
        <f t="shared" si="8"/>
        <v>60</v>
      </c>
      <c r="W24" s="705"/>
      <c r="X24" s="682"/>
      <c r="Y24" s="981"/>
      <c r="Z24" s="982">
        <f t="shared" si="13"/>
        <v>0</v>
      </c>
      <c r="AA24" s="983"/>
      <c r="AB24" s="984"/>
      <c r="AC24" s="980">
        <f t="shared" si="9"/>
        <v>734.29</v>
      </c>
    </row>
    <row r="25" spans="1:29" x14ac:dyDescent="0.25">
      <c r="A25" s="117"/>
      <c r="B25" s="216">
        <f t="shared" si="4"/>
        <v>47</v>
      </c>
      <c r="C25" s="705">
        <v>10</v>
      </c>
      <c r="D25" s="1164">
        <v>122.54</v>
      </c>
      <c r="E25" s="1168">
        <v>45244</v>
      </c>
      <c r="F25" s="1169">
        <f t="shared" si="10"/>
        <v>122.54</v>
      </c>
      <c r="G25" s="1170" t="s">
        <v>310</v>
      </c>
      <c r="H25" s="1171">
        <v>0</v>
      </c>
      <c r="I25" s="980">
        <f t="shared" si="5"/>
        <v>559.5500000000003</v>
      </c>
      <c r="K25" s="117"/>
      <c r="L25" s="216">
        <f t="shared" si="6"/>
        <v>0</v>
      </c>
      <c r="M25" s="705"/>
      <c r="N25" s="682"/>
      <c r="O25" s="981"/>
      <c r="P25" s="982">
        <f t="shared" si="11"/>
        <v>0</v>
      </c>
      <c r="Q25" s="983"/>
      <c r="R25" s="984"/>
      <c r="S25" s="980">
        <f t="shared" si="7"/>
        <v>4.9737991503207013E-14</v>
      </c>
      <c r="U25" s="117"/>
      <c r="V25" s="216">
        <f t="shared" si="8"/>
        <v>60</v>
      </c>
      <c r="W25" s="705"/>
      <c r="X25" s="682"/>
      <c r="Y25" s="981"/>
      <c r="Z25" s="982">
        <f t="shared" si="13"/>
        <v>0</v>
      </c>
      <c r="AA25" s="983"/>
      <c r="AB25" s="984"/>
      <c r="AC25" s="980">
        <f t="shared" si="9"/>
        <v>734.29</v>
      </c>
    </row>
    <row r="26" spans="1:29" x14ac:dyDescent="0.25">
      <c r="A26" s="117"/>
      <c r="B26" s="171">
        <f t="shared" si="4"/>
        <v>45</v>
      </c>
      <c r="C26" s="705">
        <v>2</v>
      </c>
      <c r="D26" s="1164">
        <v>24.07</v>
      </c>
      <c r="E26" s="1168">
        <v>45246</v>
      </c>
      <c r="F26" s="1169">
        <f t="shared" si="10"/>
        <v>24.07</v>
      </c>
      <c r="G26" s="1170" t="s">
        <v>324</v>
      </c>
      <c r="H26" s="1171">
        <v>84</v>
      </c>
      <c r="I26" s="980">
        <f t="shared" si="5"/>
        <v>535.48000000000025</v>
      </c>
      <c r="K26" s="117"/>
      <c r="L26" s="171">
        <f t="shared" si="6"/>
        <v>0</v>
      </c>
      <c r="M26" s="705"/>
      <c r="N26" s="682"/>
      <c r="O26" s="981"/>
      <c r="P26" s="982">
        <f t="shared" si="11"/>
        <v>0</v>
      </c>
      <c r="Q26" s="983"/>
      <c r="R26" s="984"/>
      <c r="S26" s="980">
        <f t="shared" si="7"/>
        <v>4.9737991503207013E-14</v>
      </c>
      <c r="U26" s="117"/>
      <c r="V26" s="171">
        <f t="shared" si="8"/>
        <v>60</v>
      </c>
      <c r="W26" s="705"/>
      <c r="X26" s="682"/>
      <c r="Y26" s="981"/>
      <c r="Z26" s="982">
        <f t="shared" si="13"/>
        <v>0</v>
      </c>
      <c r="AA26" s="983"/>
      <c r="AB26" s="984"/>
      <c r="AC26" s="980">
        <f t="shared" si="9"/>
        <v>734.29</v>
      </c>
    </row>
    <row r="27" spans="1:29" x14ac:dyDescent="0.25">
      <c r="A27" s="117"/>
      <c r="B27" s="216">
        <f t="shared" si="4"/>
        <v>35</v>
      </c>
      <c r="C27" s="705">
        <v>10</v>
      </c>
      <c r="D27" s="1164">
        <v>120.56</v>
      </c>
      <c r="E27" s="1168">
        <v>45247</v>
      </c>
      <c r="F27" s="1169">
        <f t="shared" si="10"/>
        <v>120.56</v>
      </c>
      <c r="G27" s="1170" t="s">
        <v>326</v>
      </c>
      <c r="H27" s="1171">
        <v>0</v>
      </c>
      <c r="I27" s="980">
        <f t="shared" si="5"/>
        <v>414.92000000000024</v>
      </c>
      <c r="K27" s="117"/>
      <c r="L27" s="216">
        <f t="shared" si="6"/>
        <v>0</v>
      </c>
      <c r="M27" s="705"/>
      <c r="N27" s="682"/>
      <c r="O27" s="981"/>
      <c r="P27" s="982">
        <f t="shared" si="11"/>
        <v>0</v>
      </c>
      <c r="Q27" s="983"/>
      <c r="R27" s="984"/>
      <c r="S27" s="980">
        <f t="shared" si="7"/>
        <v>4.9737991503207013E-14</v>
      </c>
      <c r="U27" s="117"/>
      <c r="V27" s="216">
        <f t="shared" si="8"/>
        <v>60</v>
      </c>
      <c r="W27" s="705"/>
      <c r="X27" s="682"/>
      <c r="Y27" s="981"/>
      <c r="Z27" s="982">
        <f t="shared" si="13"/>
        <v>0</v>
      </c>
      <c r="AA27" s="983"/>
      <c r="AB27" s="984"/>
      <c r="AC27" s="980">
        <f t="shared" si="9"/>
        <v>734.29</v>
      </c>
    </row>
    <row r="28" spans="1:29" x14ac:dyDescent="0.25">
      <c r="A28" s="117"/>
      <c r="B28" s="171">
        <f t="shared" si="4"/>
        <v>30</v>
      </c>
      <c r="C28" s="705">
        <v>5</v>
      </c>
      <c r="D28" s="1164">
        <v>59.37</v>
      </c>
      <c r="E28" s="1168">
        <v>45248</v>
      </c>
      <c r="F28" s="1169">
        <f t="shared" si="10"/>
        <v>59.37</v>
      </c>
      <c r="G28" s="1170" t="s">
        <v>332</v>
      </c>
      <c r="H28" s="1171">
        <v>0</v>
      </c>
      <c r="I28" s="980">
        <f t="shared" si="5"/>
        <v>355.55000000000024</v>
      </c>
      <c r="K28" s="117"/>
      <c r="L28" s="171">
        <f t="shared" si="6"/>
        <v>0</v>
      </c>
      <c r="M28" s="705"/>
      <c r="N28" s="682"/>
      <c r="O28" s="981"/>
      <c r="P28" s="982">
        <f t="shared" si="11"/>
        <v>0</v>
      </c>
      <c r="Q28" s="983"/>
      <c r="R28" s="984"/>
      <c r="S28" s="980">
        <f t="shared" si="7"/>
        <v>4.9737991503207013E-14</v>
      </c>
      <c r="U28" s="117"/>
      <c r="V28" s="171">
        <f t="shared" si="8"/>
        <v>60</v>
      </c>
      <c r="W28" s="705"/>
      <c r="X28" s="682"/>
      <c r="Y28" s="981"/>
      <c r="Z28" s="982">
        <f t="shared" si="13"/>
        <v>0</v>
      </c>
      <c r="AA28" s="983"/>
      <c r="AB28" s="984"/>
      <c r="AC28" s="980">
        <f t="shared" si="9"/>
        <v>734.29</v>
      </c>
    </row>
    <row r="29" spans="1:29" x14ac:dyDescent="0.25">
      <c r="A29" s="117"/>
      <c r="B29" s="216">
        <f t="shared" si="4"/>
        <v>20</v>
      </c>
      <c r="C29" s="705">
        <v>10</v>
      </c>
      <c r="D29" s="1164">
        <v>119.02</v>
      </c>
      <c r="E29" s="1165">
        <v>45254</v>
      </c>
      <c r="F29" s="1164">
        <f t="shared" si="10"/>
        <v>119.02</v>
      </c>
      <c r="G29" s="1166" t="s">
        <v>360</v>
      </c>
      <c r="H29" s="1167">
        <v>90</v>
      </c>
      <c r="I29" s="101">
        <f t="shared" si="5"/>
        <v>236.53000000000026</v>
      </c>
      <c r="K29" s="117"/>
      <c r="L29" s="216">
        <f t="shared" si="6"/>
        <v>0</v>
      </c>
      <c r="M29" s="705"/>
      <c r="N29" s="682"/>
      <c r="O29" s="683"/>
      <c r="P29" s="682">
        <f t="shared" si="11"/>
        <v>0</v>
      </c>
      <c r="Q29" s="684"/>
      <c r="R29" s="207"/>
      <c r="S29" s="101">
        <f t="shared" si="7"/>
        <v>4.9737991503207013E-14</v>
      </c>
      <c r="U29" s="117"/>
      <c r="V29" s="216">
        <f t="shared" si="8"/>
        <v>60</v>
      </c>
      <c r="W29" s="705"/>
      <c r="X29" s="682"/>
      <c r="Y29" s="683"/>
      <c r="Z29" s="682">
        <f t="shared" si="13"/>
        <v>0</v>
      </c>
      <c r="AA29" s="684"/>
      <c r="AB29" s="207"/>
      <c r="AC29" s="101">
        <f t="shared" si="9"/>
        <v>734.29</v>
      </c>
    </row>
    <row r="30" spans="1:29" x14ac:dyDescent="0.25">
      <c r="A30" s="117"/>
      <c r="B30" s="1013">
        <f t="shared" si="4"/>
        <v>20</v>
      </c>
      <c r="C30" s="705"/>
      <c r="D30" s="1164"/>
      <c r="E30" s="1165"/>
      <c r="F30" s="1164">
        <f t="shared" si="10"/>
        <v>0</v>
      </c>
      <c r="G30" s="1166"/>
      <c r="H30" s="1167"/>
      <c r="I30" s="542">
        <f t="shared" si="5"/>
        <v>236.53000000000026</v>
      </c>
      <c r="K30" s="117"/>
      <c r="L30" s="216">
        <f t="shared" si="6"/>
        <v>0</v>
      </c>
      <c r="M30" s="705"/>
      <c r="N30" s="682"/>
      <c r="O30" s="683"/>
      <c r="P30" s="682">
        <f t="shared" si="11"/>
        <v>0</v>
      </c>
      <c r="Q30" s="684"/>
      <c r="R30" s="207"/>
      <c r="S30" s="101">
        <f t="shared" si="7"/>
        <v>4.9737991503207013E-14</v>
      </c>
      <c r="U30" s="117"/>
      <c r="V30" s="216">
        <f t="shared" si="8"/>
        <v>60</v>
      </c>
      <c r="W30" s="705"/>
      <c r="X30" s="682"/>
      <c r="Y30" s="683"/>
      <c r="Z30" s="682">
        <f t="shared" si="13"/>
        <v>0</v>
      </c>
      <c r="AA30" s="684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5">
        <v>10</v>
      </c>
      <c r="D31" s="1351">
        <v>118.23</v>
      </c>
      <c r="E31" s="1352">
        <v>45259</v>
      </c>
      <c r="F31" s="1351">
        <f t="shared" si="10"/>
        <v>118.23</v>
      </c>
      <c r="G31" s="1353" t="s">
        <v>565</v>
      </c>
      <c r="H31" s="1354">
        <v>90</v>
      </c>
      <c r="I31" s="101">
        <f t="shared" si="5"/>
        <v>118.30000000000025</v>
      </c>
      <c r="K31" s="117"/>
      <c r="L31" s="216">
        <f t="shared" si="6"/>
        <v>0</v>
      </c>
      <c r="M31" s="705"/>
      <c r="N31" s="682"/>
      <c r="O31" s="683"/>
      <c r="P31" s="682">
        <f t="shared" si="11"/>
        <v>0</v>
      </c>
      <c r="Q31" s="684"/>
      <c r="R31" s="207"/>
      <c r="S31" s="101">
        <f t="shared" si="7"/>
        <v>4.9737991503207013E-14</v>
      </c>
      <c r="U31" s="117"/>
      <c r="V31" s="216">
        <f t="shared" si="8"/>
        <v>60</v>
      </c>
      <c r="W31" s="705"/>
      <c r="X31" s="682"/>
      <c r="Y31" s="683"/>
      <c r="Z31" s="682">
        <f t="shared" si="13"/>
        <v>0</v>
      </c>
      <c r="AA31" s="684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5">
        <v>1</v>
      </c>
      <c r="D32" s="1351">
        <v>12.12</v>
      </c>
      <c r="E32" s="1352">
        <v>45260</v>
      </c>
      <c r="F32" s="1351">
        <f t="shared" si="10"/>
        <v>12.12</v>
      </c>
      <c r="G32" s="1353" t="s">
        <v>631</v>
      </c>
      <c r="H32" s="1354">
        <v>84</v>
      </c>
      <c r="I32" s="101">
        <f t="shared" si="5"/>
        <v>106.18000000000025</v>
      </c>
      <c r="K32" s="117"/>
      <c r="L32" s="216">
        <f t="shared" si="6"/>
        <v>0</v>
      </c>
      <c r="M32" s="705"/>
      <c r="N32" s="682"/>
      <c r="O32" s="683"/>
      <c r="P32" s="682">
        <f t="shared" si="11"/>
        <v>0</v>
      </c>
      <c r="Q32" s="684"/>
      <c r="R32" s="207"/>
      <c r="S32" s="101">
        <f t="shared" si="7"/>
        <v>4.9737991503207013E-14</v>
      </c>
      <c r="U32" s="117"/>
      <c r="V32" s="216">
        <f t="shared" si="8"/>
        <v>60</v>
      </c>
      <c r="W32" s="705"/>
      <c r="X32" s="682"/>
      <c r="Y32" s="683"/>
      <c r="Z32" s="682">
        <f t="shared" si="13"/>
        <v>0</v>
      </c>
      <c r="AA32" s="684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5"/>
      <c r="D33" s="1351"/>
      <c r="E33" s="1352"/>
      <c r="F33" s="1351">
        <f t="shared" si="10"/>
        <v>0</v>
      </c>
      <c r="G33" s="1353"/>
      <c r="H33" s="1354"/>
      <c r="I33" s="101">
        <f t="shared" si="5"/>
        <v>106.18000000000025</v>
      </c>
      <c r="K33" s="117"/>
      <c r="L33" s="216">
        <f t="shared" si="6"/>
        <v>0</v>
      </c>
      <c r="M33" s="705"/>
      <c r="N33" s="682"/>
      <c r="O33" s="683"/>
      <c r="P33" s="682">
        <f t="shared" si="11"/>
        <v>0</v>
      </c>
      <c r="Q33" s="684"/>
      <c r="R33" s="207"/>
      <c r="S33" s="101">
        <f t="shared" si="7"/>
        <v>4.9737991503207013E-14</v>
      </c>
      <c r="U33" s="117"/>
      <c r="V33" s="216">
        <f t="shared" si="8"/>
        <v>60</v>
      </c>
      <c r="W33" s="705"/>
      <c r="X33" s="682"/>
      <c r="Y33" s="683"/>
      <c r="Z33" s="682">
        <f t="shared" si="13"/>
        <v>0</v>
      </c>
      <c r="AA33" s="684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5"/>
      <c r="D34" s="1351"/>
      <c r="E34" s="1352"/>
      <c r="F34" s="1351">
        <f t="shared" si="10"/>
        <v>0</v>
      </c>
      <c r="G34" s="1353"/>
      <c r="H34" s="1354"/>
      <c r="I34" s="101">
        <f t="shared" si="5"/>
        <v>106.18000000000025</v>
      </c>
      <c r="K34" s="117"/>
      <c r="L34" s="216">
        <f t="shared" si="6"/>
        <v>0</v>
      </c>
      <c r="M34" s="705"/>
      <c r="N34" s="682"/>
      <c r="O34" s="683"/>
      <c r="P34" s="682">
        <f t="shared" si="11"/>
        <v>0</v>
      </c>
      <c r="Q34" s="684"/>
      <c r="R34" s="207"/>
      <c r="S34" s="101">
        <f t="shared" si="7"/>
        <v>4.9737991503207013E-14</v>
      </c>
      <c r="U34" s="117"/>
      <c r="V34" s="216">
        <f t="shared" si="8"/>
        <v>60</v>
      </c>
      <c r="W34" s="705"/>
      <c r="X34" s="682"/>
      <c r="Y34" s="683"/>
      <c r="Z34" s="682">
        <f t="shared" si="13"/>
        <v>0</v>
      </c>
      <c r="AA34" s="684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5">
        <v>9</v>
      </c>
      <c r="D35" s="1351"/>
      <c r="E35" s="1352"/>
      <c r="F35" s="1351">
        <v>106.18</v>
      </c>
      <c r="G35" s="1353"/>
      <c r="H35" s="1354"/>
      <c r="I35" s="101">
        <f t="shared" si="5"/>
        <v>2.4158453015843406E-13</v>
      </c>
      <c r="K35" s="117"/>
      <c r="L35" s="216">
        <f t="shared" si="6"/>
        <v>0</v>
      </c>
      <c r="M35" s="705"/>
      <c r="N35" s="682"/>
      <c r="O35" s="683"/>
      <c r="P35" s="682">
        <f t="shared" si="11"/>
        <v>0</v>
      </c>
      <c r="Q35" s="684"/>
      <c r="R35" s="207"/>
      <c r="S35" s="101">
        <f t="shared" si="7"/>
        <v>4.9737991503207013E-14</v>
      </c>
      <c r="U35" s="117"/>
      <c r="V35" s="216">
        <f t="shared" si="8"/>
        <v>60</v>
      </c>
      <c r="W35" s="705"/>
      <c r="X35" s="682"/>
      <c r="Y35" s="683"/>
      <c r="Z35" s="682">
        <f t="shared" si="13"/>
        <v>0</v>
      </c>
      <c r="AA35" s="684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5"/>
      <c r="D36" s="1351"/>
      <c r="E36" s="1352"/>
      <c r="F36" s="1436">
        <f t="shared" si="10"/>
        <v>0</v>
      </c>
      <c r="G36" s="1437"/>
      <c r="H36" s="1438"/>
      <c r="I36" s="1425">
        <f t="shared" si="5"/>
        <v>2.4158453015843406E-13</v>
      </c>
      <c r="K36" s="117" t="s">
        <v>22</v>
      </c>
      <c r="L36" s="216">
        <f t="shared" si="6"/>
        <v>0</v>
      </c>
      <c r="M36" s="705"/>
      <c r="N36" s="682"/>
      <c r="O36" s="683"/>
      <c r="P36" s="682">
        <f t="shared" si="11"/>
        <v>0</v>
      </c>
      <c r="Q36" s="684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5"/>
      <c r="X36" s="682"/>
      <c r="Y36" s="683"/>
      <c r="Z36" s="682">
        <f t="shared" si="13"/>
        <v>0</v>
      </c>
      <c r="AA36" s="684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5"/>
      <c r="D37" s="1351"/>
      <c r="E37" s="1352"/>
      <c r="F37" s="1436">
        <f t="shared" si="10"/>
        <v>0</v>
      </c>
      <c r="G37" s="1437"/>
      <c r="H37" s="1438"/>
      <c r="I37" s="1425">
        <f t="shared" si="5"/>
        <v>2.4158453015843406E-13</v>
      </c>
      <c r="K37" s="118"/>
      <c r="L37" s="216">
        <f t="shared" si="6"/>
        <v>0</v>
      </c>
      <c r="M37" s="705"/>
      <c r="N37" s="682"/>
      <c r="O37" s="683"/>
      <c r="P37" s="682">
        <f t="shared" si="11"/>
        <v>0</v>
      </c>
      <c r="Q37" s="684"/>
      <c r="R37" s="207"/>
      <c r="S37" s="101">
        <f t="shared" si="7"/>
        <v>4.9737991503207013E-14</v>
      </c>
      <c r="U37" s="118"/>
      <c r="V37" s="216">
        <f t="shared" si="8"/>
        <v>60</v>
      </c>
      <c r="W37" s="705"/>
      <c r="X37" s="682"/>
      <c r="Y37" s="683"/>
      <c r="Z37" s="682">
        <f t="shared" si="13"/>
        <v>0</v>
      </c>
      <c r="AA37" s="684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5"/>
      <c r="D38" s="1351"/>
      <c r="E38" s="1352"/>
      <c r="F38" s="1436">
        <f t="shared" si="10"/>
        <v>0</v>
      </c>
      <c r="G38" s="1437"/>
      <c r="H38" s="1438"/>
      <c r="I38" s="1425">
        <f t="shared" si="5"/>
        <v>2.4158453015843406E-13</v>
      </c>
      <c r="K38" s="117"/>
      <c r="L38" s="216">
        <f t="shared" si="6"/>
        <v>0</v>
      </c>
      <c r="M38" s="705"/>
      <c r="N38" s="682"/>
      <c r="O38" s="683"/>
      <c r="P38" s="682">
        <f t="shared" si="11"/>
        <v>0</v>
      </c>
      <c r="Q38" s="684"/>
      <c r="R38" s="207"/>
      <c r="S38" s="101">
        <f t="shared" si="7"/>
        <v>4.9737991503207013E-14</v>
      </c>
      <c r="U38" s="117"/>
      <c r="V38" s="216">
        <f t="shared" si="8"/>
        <v>60</v>
      </c>
      <c r="W38" s="705"/>
      <c r="X38" s="682"/>
      <c r="Y38" s="683"/>
      <c r="Z38" s="682">
        <f t="shared" si="13"/>
        <v>0</v>
      </c>
      <c r="AA38" s="684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5"/>
      <c r="D39" s="1351"/>
      <c r="E39" s="1352"/>
      <c r="F39" s="1436">
        <f t="shared" si="10"/>
        <v>0</v>
      </c>
      <c r="G39" s="1437"/>
      <c r="H39" s="1438"/>
      <c r="I39" s="1425">
        <f t="shared" si="5"/>
        <v>2.4158453015843406E-13</v>
      </c>
      <c r="K39" s="117"/>
      <c r="L39" s="81">
        <f t="shared" si="6"/>
        <v>0</v>
      </c>
      <c r="M39" s="705"/>
      <c r="N39" s="682"/>
      <c r="O39" s="683"/>
      <c r="P39" s="682">
        <f t="shared" si="11"/>
        <v>0</v>
      </c>
      <c r="Q39" s="684"/>
      <c r="R39" s="207"/>
      <c r="S39" s="101">
        <f t="shared" si="7"/>
        <v>4.9737991503207013E-14</v>
      </c>
      <c r="U39" s="117"/>
      <c r="V39" s="81">
        <f t="shared" si="8"/>
        <v>60</v>
      </c>
      <c r="W39" s="705"/>
      <c r="X39" s="682"/>
      <c r="Y39" s="683"/>
      <c r="Z39" s="682">
        <f t="shared" si="13"/>
        <v>0</v>
      </c>
      <c r="AA39" s="684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5"/>
      <c r="D40" s="1351"/>
      <c r="E40" s="1352"/>
      <c r="F40" s="1351">
        <f t="shared" si="10"/>
        <v>0</v>
      </c>
      <c r="G40" s="1353"/>
      <c r="H40" s="1354"/>
      <c r="I40" s="101">
        <f t="shared" si="5"/>
        <v>2.4158453015843406E-13</v>
      </c>
      <c r="K40" s="117"/>
      <c r="L40" s="81">
        <f t="shared" si="6"/>
        <v>0</v>
      </c>
      <c r="M40" s="705"/>
      <c r="N40" s="682"/>
      <c r="O40" s="683"/>
      <c r="P40" s="682">
        <f t="shared" si="11"/>
        <v>0</v>
      </c>
      <c r="Q40" s="684"/>
      <c r="R40" s="207"/>
      <c r="S40" s="101">
        <f t="shared" si="7"/>
        <v>4.9737991503207013E-14</v>
      </c>
      <c r="U40" s="117"/>
      <c r="V40" s="81">
        <f t="shared" si="8"/>
        <v>60</v>
      </c>
      <c r="W40" s="705"/>
      <c r="X40" s="682"/>
      <c r="Y40" s="683"/>
      <c r="Z40" s="682">
        <f t="shared" si="13"/>
        <v>0</v>
      </c>
      <c r="AA40" s="684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5"/>
      <c r="D41" s="1351"/>
      <c r="E41" s="1352"/>
      <c r="F41" s="1351">
        <f t="shared" si="10"/>
        <v>0</v>
      </c>
      <c r="G41" s="1353"/>
      <c r="H41" s="1354"/>
      <c r="I41" s="101">
        <f t="shared" si="5"/>
        <v>2.4158453015843406E-13</v>
      </c>
      <c r="K41" s="117"/>
      <c r="L41" s="81">
        <f t="shared" si="6"/>
        <v>0</v>
      </c>
      <c r="M41" s="705"/>
      <c r="N41" s="682"/>
      <c r="O41" s="683"/>
      <c r="P41" s="682">
        <f t="shared" si="11"/>
        <v>0</v>
      </c>
      <c r="Q41" s="684"/>
      <c r="R41" s="207"/>
      <c r="S41" s="101">
        <f t="shared" si="7"/>
        <v>4.9737991503207013E-14</v>
      </c>
      <c r="U41" s="117"/>
      <c r="V41" s="81">
        <f t="shared" si="8"/>
        <v>60</v>
      </c>
      <c r="W41" s="705"/>
      <c r="X41" s="682"/>
      <c r="Y41" s="683"/>
      <c r="Z41" s="682">
        <f t="shared" si="13"/>
        <v>0</v>
      </c>
      <c r="AA41" s="684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5"/>
      <c r="D42" s="1351"/>
      <c r="E42" s="1352"/>
      <c r="F42" s="1351">
        <f t="shared" si="10"/>
        <v>0</v>
      </c>
      <c r="G42" s="1353"/>
      <c r="H42" s="1354"/>
      <c r="I42" s="101">
        <f t="shared" si="5"/>
        <v>2.4158453015843406E-13</v>
      </c>
      <c r="K42" s="117"/>
      <c r="L42" s="81">
        <f t="shared" si="6"/>
        <v>0</v>
      </c>
      <c r="M42" s="705"/>
      <c r="N42" s="682"/>
      <c r="O42" s="683"/>
      <c r="P42" s="682">
        <f t="shared" si="11"/>
        <v>0</v>
      </c>
      <c r="Q42" s="684"/>
      <c r="R42" s="207"/>
      <c r="S42" s="101">
        <f t="shared" si="7"/>
        <v>4.9737991503207013E-14</v>
      </c>
      <c r="U42" s="117"/>
      <c r="V42" s="81">
        <f t="shared" si="8"/>
        <v>60</v>
      </c>
      <c r="W42" s="705"/>
      <c r="X42" s="682"/>
      <c r="Y42" s="683"/>
      <c r="Z42" s="682">
        <f t="shared" si="13"/>
        <v>0</v>
      </c>
      <c r="AA42" s="684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5"/>
      <c r="D43" s="1351"/>
      <c r="E43" s="1352"/>
      <c r="F43" s="1351">
        <f t="shared" si="10"/>
        <v>0</v>
      </c>
      <c r="G43" s="1353"/>
      <c r="H43" s="1354"/>
      <c r="I43" s="101">
        <f t="shared" si="5"/>
        <v>2.4158453015843406E-13</v>
      </c>
      <c r="K43" s="117"/>
      <c r="L43" s="81">
        <f t="shared" si="6"/>
        <v>0</v>
      </c>
      <c r="M43" s="705"/>
      <c r="N43" s="682"/>
      <c r="O43" s="683"/>
      <c r="P43" s="682">
        <f t="shared" si="11"/>
        <v>0</v>
      </c>
      <c r="Q43" s="684"/>
      <c r="R43" s="207"/>
      <c r="S43" s="101">
        <f t="shared" si="7"/>
        <v>4.9737991503207013E-14</v>
      </c>
      <c r="U43" s="117"/>
      <c r="V43" s="81">
        <f t="shared" si="8"/>
        <v>60</v>
      </c>
      <c r="W43" s="705"/>
      <c r="X43" s="682"/>
      <c r="Y43" s="683"/>
      <c r="Z43" s="682">
        <f t="shared" si="13"/>
        <v>0</v>
      </c>
      <c r="AA43" s="684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5"/>
      <c r="D44" s="1351"/>
      <c r="E44" s="1352"/>
      <c r="F44" s="1351">
        <f t="shared" si="10"/>
        <v>0</v>
      </c>
      <c r="G44" s="1353"/>
      <c r="H44" s="1354"/>
      <c r="I44" s="101">
        <f t="shared" si="5"/>
        <v>2.4158453015843406E-13</v>
      </c>
      <c r="K44" s="117"/>
      <c r="L44" s="81">
        <f t="shared" si="6"/>
        <v>0</v>
      </c>
      <c r="M44" s="705"/>
      <c r="N44" s="67"/>
      <c r="O44" s="188"/>
      <c r="P44" s="682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5"/>
      <c r="X44" s="67"/>
      <c r="Y44" s="188"/>
      <c r="Z44" s="682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5"/>
      <c r="D45" s="67"/>
      <c r="E45" s="188"/>
      <c r="F45" s="682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5"/>
      <c r="N45" s="67"/>
      <c r="O45" s="188"/>
      <c r="P45" s="682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5"/>
      <c r="X45" s="67"/>
      <c r="Y45" s="188"/>
      <c r="Z45" s="682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5"/>
      <c r="D46" s="58"/>
      <c r="E46" s="195"/>
      <c r="F46" s="682">
        <f t="shared" si="10"/>
        <v>0</v>
      </c>
      <c r="G46" s="68"/>
      <c r="H46" s="69"/>
      <c r="I46" s="101" t="e">
        <f>#REF!-F46</f>
        <v>#REF!</v>
      </c>
      <c r="K46" s="117"/>
      <c r="M46" s="705"/>
      <c r="N46" s="58"/>
      <c r="O46" s="195"/>
      <c r="P46" s="682">
        <f t="shared" si="11"/>
        <v>0</v>
      </c>
      <c r="Q46" s="68"/>
      <c r="R46" s="69"/>
      <c r="S46" s="101" t="e">
        <f>#REF!-P46</f>
        <v>#REF!</v>
      </c>
      <c r="U46" s="117"/>
      <c r="W46" s="705"/>
      <c r="X46" s="58"/>
      <c r="Y46" s="195"/>
      <c r="Z46" s="682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591" t="s">
        <v>11</v>
      </c>
      <c r="D53" s="1592"/>
      <c r="E53" s="56">
        <f>E5+E6-F48+E7</f>
        <v>-493.11999999999961</v>
      </c>
      <c r="F53" s="71"/>
      <c r="M53" s="1591" t="s">
        <v>11</v>
      </c>
      <c r="N53" s="1592"/>
      <c r="O53" s="56">
        <f>O5+O6-P48+O7</f>
        <v>-595.49</v>
      </c>
      <c r="P53" s="71"/>
      <c r="W53" s="1591" t="s">
        <v>11</v>
      </c>
      <c r="X53" s="1592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2024-01-19T19:29:15Z</dcterms:modified>
</cp:coreProperties>
</file>